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9065" windowHeight="11595"/>
  </bookViews>
  <sheets>
    <sheet name="נתוני הלמס 2003-2011" sheetId="1" r:id="rId1"/>
    <sheet name="מדדים על בסיס נתוני הלמס" sheetId="2" r:id="rId2"/>
    <sheet name="תמצית דוחות כספיים 2004-2011" sheetId="3" r:id="rId3"/>
  </sheets>
  <externalReferences>
    <externalReference r:id="rId4"/>
  </externalReferences>
  <definedNames>
    <definedName name="נתוני_2004">'[1]2004'!$B$114:$C$225</definedName>
    <definedName name="נתוני_2005">'[1]2005'!$B$114:$C$225</definedName>
    <definedName name="נתוני_2006">'[1]2006'!$B$114:$C$225</definedName>
    <definedName name="נתוני_2007">'[1]2007'!$B$114:$C$225</definedName>
    <definedName name="נתוני_2008">'[1]2008'!$B$114:$C$228</definedName>
    <definedName name="נתוני_2009">'[1]2009'!$B$114:$C$228</definedName>
    <definedName name="נתוני_2010">'[1]2010'!$B$114:$C$228</definedName>
    <definedName name="נתוני_2011">'[1]2011'!$B$114:$C$228</definedName>
    <definedName name="שמות_2004">'[1]2004'!$B$114:$B$225</definedName>
    <definedName name="שמות_2005">'[1]2005'!$B$114:$B$225</definedName>
    <definedName name="שמות_2006">'[1]2006'!$B$114:$B$225</definedName>
    <definedName name="שמות_2007">'[1]2007'!$B$114:$B$225</definedName>
    <definedName name="שמות_2008">'[1]2008'!$B$114:$B$228</definedName>
    <definedName name="שמות_2009">'[1]2009'!$B$114:$B$228</definedName>
    <definedName name="שמות_2010">'[1]2010'!$B$114:$B$228</definedName>
    <definedName name="שמות_2011">'[1]2011'!$B$114:$B$228</definedName>
  </definedNames>
  <calcPr calcId="125725"/>
</workbook>
</file>

<file path=xl/calcChain.xml><?xml version="1.0" encoding="utf-8"?>
<calcChain xmlns="http://schemas.openxmlformats.org/spreadsheetml/2006/main">
  <c r="I127" i="3"/>
  <c r="H127"/>
  <c r="G127"/>
  <c r="F127"/>
  <c r="E127"/>
  <c r="D127"/>
  <c r="C127"/>
  <c r="B127"/>
  <c r="A120"/>
  <c r="I120" s="1"/>
  <c r="A119"/>
  <c r="F119" s="1"/>
  <c r="A118"/>
  <c r="G118" s="1"/>
  <c r="A117"/>
  <c r="H117" s="1"/>
  <c r="H116"/>
  <c r="G116"/>
  <c r="F116"/>
  <c r="D116"/>
  <c r="C116"/>
  <c r="B116"/>
  <c r="A116"/>
  <c r="I116" s="1"/>
  <c r="A115"/>
  <c r="F115" s="1"/>
  <c r="F114"/>
  <c r="B114"/>
  <c r="A114"/>
  <c r="G114" s="1"/>
  <c r="G113"/>
  <c r="F113"/>
  <c r="C113"/>
  <c r="B113"/>
  <c r="A113"/>
  <c r="H113" s="1"/>
  <c r="H112"/>
  <c r="G112"/>
  <c r="F112"/>
  <c r="D112"/>
  <c r="C112"/>
  <c r="B112"/>
  <c r="A112"/>
  <c r="I112" s="1"/>
  <c r="A111"/>
  <c r="F111" s="1"/>
  <c r="F110"/>
  <c r="A110"/>
  <c r="G110" s="1"/>
  <c r="G109"/>
  <c r="F109"/>
  <c r="A109"/>
  <c r="H109" s="1"/>
  <c r="H108"/>
  <c r="G108"/>
  <c r="F108"/>
  <c r="D108"/>
  <c r="C108"/>
  <c r="B108"/>
  <c r="A108"/>
  <c r="I108" s="1"/>
  <c r="A107"/>
  <c r="F107" s="1"/>
  <c r="F106"/>
  <c r="B106"/>
  <c r="A106"/>
  <c r="G106" s="1"/>
  <c r="G105"/>
  <c r="F105"/>
  <c r="C105"/>
  <c r="B105"/>
  <c r="A105"/>
  <c r="H105" s="1"/>
  <c r="H104"/>
  <c r="G104"/>
  <c r="F104"/>
  <c r="D104"/>
  <c r="C104"/>
  <c r="B104"/>
  <c r="A104"/>
  <c r="I104" s="1"/>
  <c r="A103"/>
  <c r="F103" s="1"/>
  <c r="A102"/>
  <c r="G101"/>
  <c r="F101"/>
  <c r="C101"/>
  <c r="B101"/>
  <c r="A101"/>
  <c r="H101" s="1"/>
  <c r="H100"/>
  <c r="G100"/>
  <c r="F100"/>
  <c r="D100"/>
  <c r="C100"/>
  <c r="B100"/>
  <c r="A100"/>
  <c r="I100" s="1"/>
  <c r="A99"/>
  <c r="F99" s="1"/>
  <c r="A98"/>
  <c r="G97"/>
  <c r="F97"/>
  <c r="C97"/>
  <c r="B97"/>
  <c r="A97"/>
  <c r="H97" s="1"/>
  <c r="H96"/>
  <c r="G96"/>
  <c r="F96"/>
  <c r="D96"/>
  <c r="C96"/>
  <c r="B96"/>
  <c r="A96"/>
  <c r="I96" s="1"/>
  <c r="A95"/>
  <c r="F95" s="1"/>
  <c r="F94"/>
  <c r="B94"/>
  <c r="A94"/>
  <c r="G94" s="1"/>
  <c r="G93"/>
  <c r="F93"/>
  <c r="C93"/>
  <c r="B93"/>
  <c r="A93"/>
  <c r="H93" s="1"/>
  <c r="H92"/>
  <c r="G92"/>
  <c r="F92"/>
  <c r="D92"/>
  <c r="C92"/>
  <c r="B92"/>
  <c r="A92"/>
  <c r="I92" s="1"/>
  <c r="A91"/>
  <c r="F90"/>
  <c r="B90"/>
  <c r="A90"/>
  <c r="G90" s="1"/>
  <c r="G89"/>
  <c r="F89"/>
  <c r="C89"/>
  <c r="B89"/>
  <c r="A89"/>
  <c r="H89" s="1"/>
  <c r="H88"/>
  <c r="G88"/>
  <c r="F88"/>
  <c r="D88"/>
  <c r="C88"/>
  <c r="B88"/>
  <c r="A88"/>
  <c r="I88" s="1"/>
  <c r="A87"/>
  <c r="F86"/>
  <c r="B86"/>
  <c r="A86"/>
  <c r="G86" s="1"/>
  <c r="G85"/>
  <c r="F85"/>
  <c r="C85"/>
  <c r="B85"/>
  <c r="A85"/>
  <c r="H85" s="1"/>
  <c r="H84"/>
  <c r="G84"/>
  <c r="F84"/>
  <c r="D84"/>
  <c r="C84"/>
  <c r="B84"/>
  <c r="A84"/>
  <c r="I84" s="1"/>
  <c r="A82"/>
  <c r="F82" s="1"/>
  <c r="F81"/>
  <c r="B81"/>
  <c r="A81"/>
  <c r="G81" s="1"/>
  <c r="G80"/>
  <c r="F80"/>
  <c r="C80"/>
  <c r="B80"/>
  <c r="A80"/>
  <c r="H80" s="1"/>
  <c r="A79"/>
  <c r="A78"/>
  <c r="F78" s="1"/>
  <c r="F77"/>
  <c r="B77"/>
  <c r="A77"/>
  <c r="G77" s="1"/>
  <c r="G76"/>
  <c r="F76"/>
  <c r="C76"/>
  <c r="B76"/>
  <c r="A76"/>
  <c r="H76" s="1"/>
  <c r="H75"/>
  <c r="G75"/>
  <c r="F75"/>
  <c r="D75"/>
  <c r="C75"/>
  <c r="B75"/>
  <c r="A75"/>
  <c r="I75" s="1"/>
  <c r="A74"/>
  <c r="F74" s="1"/>
  <c r="A73"/>
  <c r="G72"/>
  <c r="F72"/>
  <c r="C72"/>
  <c r="B72"/>
  <c r="A72"/>
  <c r="H72" s="1"/>
  <c r="H71"/>
  <c r="G71"/>
  <c r="F71"/>
  <c r="D71"/>
  <c r="C71"/>
  <c r="B71"/>
  <c r="A71"/>
  <c r="I71" s="1"/>
  <c r="A70"/>
  <c r="F70" s="1"/>
  <c r="F69"/>
  <c r="B69"/>
  <c r="A69"/>
  <c r="G69" s="1"/>
  <c r="G68"/>
  <c r="F68"/>
  <c r="C68"/>
  <c r="B68"/>
  <c r="A68"/>
  <c r="H68" s="1"/>
  <c r="A67"/>
  <c r="A66"/>
  <c r="A64"/>
  <c r="F64" s="1"/>
  <c r="A63"/>
  <c r="G62"/>
  <c r="F62"/>
  <c r="C62"/>
  <c r="B62"/>
  <c r="A62"/>
  <c r="H62" s="1"/>
  <c r="H61"/>
  <c r="G61"/>
  <c r="F61"/>
  <c r="D61"/>
  <c r="C61"/>
  <c r="B61"/>
  <c r="A61"/>
  <c r="I61" s="1"/>
  <c r="A59"/>
  <c r="F59" s="1"/>
  <c r="F60" s="1"/>
  <c r="F58"/>
  <c r="B58"/>
  <c r="A58"/>
  <c r="G58" s="1"/>
  <c r="G57"/>
  <c r="F57"/>
  <c r="C57"/>
  <c r="B57"/>
  <c r="A57"/>
  <c r="H57" s="1"/>
  <c r="H56"/>
  <c r="G56"/>
  <c r="F56"/>
  <c r="D56"/>
  <c r="C56"/>
  <c r="B56"/>
  <c r="A56"/>
  <c r="I56" s="1"/>
  <c r="A55"/>
  <c r="F55" s="1"/>
  <c r="F54"/>
  <c r="B54"/>
  <c r="A54"/>
  <c r="G54" s="1"/>
  <c r="G53"/>
  <c r="F53"/>
  <c r="C53"/>
  <c r="B53"/>
  <c r="A53"/>
  <c r="H53" s="1"/>
  <c r="H52"/>
  <c r="G52"/>
  <c r="F52"/>
  <c r="D52"/>
  <c r="C52"/>
  <c r="B52"/>
  <c r="A52"/>
  <c r="I52" s="1"/>
  <c r="A51"/>
  <c r="F51" s="1"/>
  <c r="A50"/>
  <c r="G49"/>
  <c r="F49"/>
  <c r="C49"/>
  <c r="B49"/>
  <c r="A49"/>
  <c r="H49" s="1"/>
  <c r="H48"/>
  <c r="G48"/>
  <c r="F48"/>
  <c r="D48"/>
  <c r="C48"/>
  <c r="B48"/>
  <c r="A48"/>
  <c r="I48" s="1"/>
  <c r="A47"/>
  <c r="F47" s="1"/>
  <c r="F46"/>
  <c r="B46"/>
  <c r="A46"/>
  <c r="G46" s="1"/>
  <c r="G45"/>
  <c r="F45"/>
  <c r="C45"/>
  <c r="B45"/>
  <c r="A45"/>
  <c r="H45" s="1"/>
  <c r="H44"/>
  <c r="G44"/>
  <c r="F44"/>
  <c r="D44"/>
  <c r="C44"/>
  <c r="B44"/>
  <c r="A44"/>
  <c r="I44" s="1"/>
  <c r="A43"/>
  <c r="F43" s="1"/>
  <c r="F42"/>
  <c r="B42"/>
  <c r="A42"/>
  <c r="G42" s="1"/>
  <c r="G41"/>
  <c r="F41"/>
  <c r="C41"/>
  <c r="B41"/>
  <c r="A41"/>
  <c r="H41" s="1"/>
  <c r="A40"/>
  <c r="A38"/>
  <c r="F38" s="1"/>
  <c r="F37"/>
  <c r="B37"/>
  <c r="A37"/>
  <c r="G37" s="1"/>
  <c r="G36"/>
  <c r="F36"/>
  <c r="C36"/>
  <c r="B36"/>
  <c r="A36"/>
  <c r="H36" s="1"/>
  <c r="H35"/>
  <c r="G35"/>
  <c r="F35"/>
  <c r="D35"/>
  <c r="C35"/>
  <c r="B35"/>
  <c r="A35"/>
  <c r="I35" s="1"/>
  <c r="A34"/>
  <c r="F34" s="1"/>
  <c r="F33"/>
  <c r="B33"/>
  <c r="A33"/>
  <c r="G33" s="1"/>
  <c r="G32"/>
  <c r="F32"/>
  <c r="C32"/>
  <c r="B32"/>
  <c r="A32"/>
  <c r="H32" s="1"/>
  <c r="H31"/>
  <c r="G31"/>
  <c r="F31"/>
  <c r="D31"/>
  <c r="C31"/>
  <c r="B31"/>
  <c r="A31"/>
  <c r="I31" s="1"/>
  <c r="A30"/>
  <c r="F29"/>
  <c r="F39" s="1"/>
  <c r="B29"/>
  <c r="A29"/>
  <c r="G29" s="1"/>
  <c r="G28"/>
  <c r="F28"/>
  <c r="C28"/>
  <c r="B28"/>
  <c r="A28"/>
  <c r="H28" s="1"/>
  <c r="H27"/>
  <c r="G27"/>
  <c r="F27"/>
  <c r="D27"/>
  <c r="C27"/>
  <c r="B27"/>
  <c r="A27"/>
  <c r="I27" s="1"/>
  <c r="A26"/>
  <c r="F26" s="1"/>
  <c r="F25"/>
  <c r="B25"/>
  <c r="A25"/>
  <c r="G25" s="1"/>
  <c r="G24"/>
  <c r="F24"/>
  <c r="C24"/>
  <c r="B24"/>
  <c r="A24"/>
  <c r="H24" s="1"/>
  <c r="H23"/>
  <c r="G23"/>
  <c r="F23"/>
  <c r="D23"/>
  <c r="C23"/>
  <c r="B23"/>
  <c r="A23"/>
  <c r="I23" s="1"/>
  <c r="A22"/>
  <c r="F22" s="1"/>
  <c r="A21"/>
  <c r="A20"/>
  <c r="H19"/>
  <c r="G19"/>
  <c r="F19"/>
  <c r="D19"/>
  <c r="C19"/>
  <c r="B19"/>
  <c r="A19"/>
  <c r="I19" s="1"/>
  <c r="A18"/>
  <c r="F18" s="1"/>
  <c r="F17"/>
  <c r="B17"/>
  <c r="A17"/>
  <c r="G17" s="1"/>
  <c r="G16"/>
  <c r="F16"/>
  <c r="C16"/>
  <c r="B16"/>
  <c r="A16"/>
  <c r="H16" s="1"/>
  <c r="H15"/>
  <c r="G15"/>
  <c r="F15"/>
  <c r="D15"/>
  <c r="C15"/>
  <c r="B15"/>
  <c r="A15"/>
  <c r="I15" s="1"/>
  <c r="A14"/>
  <c r="F14" s="1"/>
  <c r="A13"/>
  <c r="G12"/>
  <c r="F12"/>
  <c r="C12"/>
  <c r="B12"/>
  <c r="A12"/>
  <c r="H12" s="1"/>
  <c r="H11"/>
  <c r="G11"/>
  <c r="F11"/>
  <c r="D11"/>
  <c r="C11"/>
  <c r="B11"/>
  <c r="A11"/>
  <c r="I11" s="1"/>
  <c r="A10"/>
  <c r="F10" s="1"/>
  <c r="F9"/>
  <c r="F121" s="1"/>
  <c r="B9"/>
  <c r="B121" s="1"/>
  <c r="A9"/>
  <c r="G9" s="1"/>
  <c r="G121" s="1"/>
  <c r="G8"/>
  <c r="F8"/>
  <c r="C8"/>
  <c r="B8"/>
  <c r="A8"/>
  <c r="H8" s="1"/>
  <c r="H7"/>
  <c r="G7"/>
  <c r="F7"/>
  <c r="D7"/>
  <c r="C7"/>
  <c r="B7"/>
  <c r="A7"/>
  <c r="I7" s="1"/>
  <c r="A6"/>
  <c r="F6" s="1"/>
  <c r="A5"/>
  <c r="A4"/>
  <c r="H3"/>
  <c r="G3"/>
  <c r="F3"/>
  <c r="D3"/>
  <c r="C3"/>
  <c r="B3"/>
  <c r="A3"/>
  <c r="I3" s="1"/>
  <c r="A2"/>
  <c r="F2" s="1"/>
  <c r="F122" l="1"/>
  <c r="F83"/>
  <c r="F128"/>
  <c r="F130" s="1"/>
  <c r="E26"/>
  <c r="I26"/>
  <c r="E38"/>
  <c r="I38"/>
  <c r="E43"/>
  <c r="I43"/>
  <c r="E99"/>
  <c r="I99"/>
  <c r="E103"/>
  <c r="I103"/>
  <c r="E107"/>
  <c r="I107"/>
  <c r="I111"/>
  <c r="E115"/>
  <c r="I115"/>
  <c r="C117"/>
  <c r="G117"/>
  <c r="B118"/>
  <c r="F118"/>
  <c r="E119"/>
  <c r="I119"/>
  <c r="D120"/>
  <c r="H120"/>
  <c r="E2"/>
  <c r="I2"/>
  <c r="E6"/>
  <c r="I6"/>
  <c r="E14"/>
  <c r="I14"/>
  <c r="E34"/>
  <c r="I34"/>
  <c r="E47"/>
  <c r="I47"/>
  <c r="E51"/>
  <c r="I51"/>
  <c r="E55"/>
  <c r="I55"/>
  <c r="E59"/>
  <c r="I59"/>
  <c r="E64"/>
  <c r="F65" s="1"/>
  <c r="F123" s="1"/>
  <c r="I64"/>
  <c r="E70"/>
  <c r="I70"/>
  <c r="E74"/>
  <c r="I74"/>
  <c r="E9"/>
  <c r="I9"/>
  <c r="I121" s="1"/>
  <c r="D10"/>
  <c r="H10"/>
  <c r="D14"/>
  <c r="H14"/>
  <c r="E17"/>
  <c r="D18"/>
  <c r="E25"/>
  <c r="I25"/>
  <c r="D26"/>
  <c r="H26"/>
  <c r="E33"/>
  <c r="I33"/>
  <c r="D34"/>
  <c r="H34"/>
  <c r="E37"/>
  <c r="I37"/>
  <c r="D38"/>
  <c r="H38"/>
  <c r="E46"/>
  <c r="I46"/>
  <c r="D47"/>
  <c r="H47"/>
  <c r="E54"/>
  <c r="I54"/>
  <c r="D55"/>
  <c r="H55"/>
  <c r="E58"/>
  <c r="I58"/>
  <c r="D59"/>
  <c r="H59"/>
  <c r="H60" s="1"/>
  <c r="E69"/>
  <c r="I69"/>
  <c r="D70"/>
  <c r="H70"/>
  <c r="D74"/>
  <c r="H74"/>
  <c r="E81"/>
  <c r="I81"/>
  <c r="D82"/>
  <c r="D128" s="1"/>
  <c r="D130" s="1"/>
  <c r="H82"/>
  <c r="H128" s="1"/>
  <c r="H130" s="1"/>
  <c r="E94"/>
  <c r="I94"/>
  <c r="D95"/>
  <c r="H95"/>
  <c r="E106"/>
  <c r="I106"/>
  <c r="D107"/>
  <c r="H107"/>
  <c r="I110"/>
  <c r="H111"/>
  <c r="E114"/>
  <c r="I114"/>
  <c r="D115"/>
  <c r="H115"/>
  <c r="B117"/>
  <c r="F117"/>
  <c r="E118"/>
  <c r="I118"/>
  <c r="D119"/>
  <c r="H119"/>
  <c r="C120"/>
  <c r="G120"/>
  <c r="E95"/>
  <c r="I95"/>
  <c r="D2"/>
  <c r="H2"/>
  <c r="D6"/>
  <c r="H6"/>
  <c r="D22"/>
  <c r="H22"/>
  <c r="E77"/>
  <c r="I77"/>
  <c r="D78"/>
  <c r="H78"/>
  <c r="E90"/>
  <c r="I90"/>
  <c r="H103"/>
  <c r="C2"/>
  <c r="G2"/>
  <c r="E8"/>
  <c r="I8"/>
  <c r="D9"/>
  <c r="D121" s="1"/>
  <c r="H9"/>
  <c r="H121" s="1"/>
  <c r="C10"/>
  <c r="G10"/>
  <c r="E12"/>
  <c r="I12"/>
  <c r="C14"/>
  <c r="G14"/>
  <c r="E16"/>
  <c r="I16"/>
  <c r="H17"/>
  <c r="C18"/>
  <c r="G18"/>
  <c r="C22"/>
  <c r="G22"/>
  <c r="E24"/>
  <c r="I24"/>
  <c r="D25"/>
  <c r="H25"/>
  <c r="C26"/>
  <c r="G26"/>
  <c r="E28"/>
  <c r="I28"/>
  <c r="D29"/>
  <c r="D39" s="1"/>
  <c r="H29"/>
  <c r="H39" s="1"/>
  <c r="E32"/>
  <c r="I32"/>
  <c r="D33"/>
  <c r="H33"/>
  <c r="C34"/>
  <c r="G34"/>
  <c r="E36"/>
  <c r="I36"/>
  <c r="D37"/>
  <c r="H37"/>
  <c r="C38"/>
  <c r="G38"/>
  <c r="G39" s="1"/>
  <c r="E41"/>
  <c r="I41"/>
  <c r="D42"/>
  <c r="H42"/>
  <c r="C43"/>
  <c r="G43"/>
  <c r="E45"/>
  <c r="I45"/>
  <c r="D46"/>
  <c r="H46"/>
  <c r="C47"/>
  <c r="G47"/>
  <c r="E49"/>
  <c r="I49"/>
  <c r="C51"/>
  <c r="G51"/>
  <c r="E53"/>
  <c r="I53"/>
  <c r="D54"/>
  <c r="H54"/>
  <c r="C55"/>
  <c r="G55"/>
  <c r="E57"/>
  <c r="I57"/>
  <c r="D58"/>
  <c r="H58"/>
  <c r="C59"/>
  <c r="C60" s="1"/>
  <c r="G59"/>
  <c r="G60" s="1"/>
  <c r="E62"/>
  <c r="I62"/>
  <c r="C64"/>
  <c r="G64"/>
  <c r="E68"/>
  <c r="I68"/>
  <c r="D69"/>
  <c r="H69"/>
  <c r="C70"/>
  <c r="G70"/>
  <c r="E72"/>
  <c r="I72"/>
  <c r="C74"/>
  <c r="G74"/>
  <c r="E76"/>
  <c r="I76"/>
  <c r="D77"/>
  <c r="H77"/>
  <c r="C78"/>
  <c r="G78"/>
  <c r="E80"/>
  <c r="I80"/>
  <c r="D81"/>
  <c r="H81"/>
  <c r="C82"/>
  <c r="C128" s="1"/>
  <c r="C130" s="1"/>
  <c r="G82"/>
  <c r="G128" s="1"/>
  <c r="G130" s="1"/>
  <c r="E85"/>
  <c r="I85"/>
  <c r="D86"/>
  <c r="H86"/>
  <c r="E89"/>
  <c r="I89"/>
  <c r="D90"/>
  <c r="H90"/>
  <c r="E93"/>
  <c r="I93"/>
  <c r="D94"/>
  <c r="H94"/>
  <c r="C95"/>
  <c r="G95"/>
  <c r="E97"/>
  <c r="I97"/>
  <c r="C99"/>
  <c r="G99"/>
  <c r="E101"/>
  <c r="I101"/>
  <c r="C103"/>
  <c r="G103"/>
  <c r="E105"/>
  <c r="I105"/>
  <c r="D106"/>
  <c r="H106"/>
  <c r="C107"/>
  <c r="G107"/>
  <c r="I109"/>
  <c r="H110"/>
  <c r="G111"/>
  <c r="E117"/>
  <c r="I117"/>
  <c r="D118"/>
  <c r="H118"/>
  <c r="C119"/>
  <c r="G119"/>
  <c r="B120"/>
  <c r="F120"/>
  <c r="E10"/>
  <c r="I10"/>
  <c r="E18"/>
  <c r="I18"/>
  <c r="E22"/>
  <c r="I22"/>
  <c r="E78"/>
  <c r="I78"/>
  <c r="E82"/>
  <c r="E128" s="1"/>
  <c r="E130" s="1"/>
  <c r="I82"/>
  <c r="I128" s="1"/>
  <c r="I130" s="1"/>
  <c r="I17"/>
  <c r="H18"/>
  <c r="E29"/>
  <c r="E39" s="1"/>
  <c r="I29"/>
  <c r="I39" s="1"/>
  <c r="E42"/>
  <c r="I42"/>
  <c r="D43"/>
  <c r="H43"/>
  <c r="D51"/>
  <c r="H51"/>
  <c r="D64"/>
  <c r="H64"/>
  <c r="E86"/>
  <c r="I86"/>
  <c r="D99"/>
  <c r="H99"/>
  <c r="D103"/>
  <c r="C6"/>
  <c r="G6"/>
  <c r="D17"/>
  <c r="E113"/>
  <c r="I113"/>
  <c r="D114"/>
  <c r="H114"/>
  <c r="C115"/>
  <c r="G115"/>
  <c r="B2"/>
  <c r="E3"/>
  <c r="B6"/>
  <c r="E7"/>
  <c r="D8"/>
  <c r="C9"/>
  <c r="C121" s="1"/>
  <c r="B10"/>
  <c r="E11"/>
  <c r="D12"/>
  <c r="B14"/>
  <c r="E15"/>
  <c r="D16"/>
  <c r="C17"/>
  <c r="B18"/>
  <c r="E19"/>
  <c r="B22"/>
  <c r="E23"/>
  <c r="D24"/>
  <c r="C25"/>
  <c r="B26"/>
  <c r="E27"/>
  <c r="D28"/>
  <c r="C29"/>
  <c r="C39" s="1"/>
  <c r="E31"/>
  <c r="D32"/>
  <c r="C33"/>
  <c r="B34"/>
  <c r="E35"/>
  <c r="D36"/>
  <c r="C37"/>
  <c r="B38"/>
  <c r="B39" s="1"/>
  <c r="D41"/>
  <c r="C42"/>
  <c r="B43"/>
  <c r="E44"/>
  <c r="D45"/>
  <c r="C46"/>
  <c r="B47"/>
  <c r="E48"/>
  <c r="D49"/>
  <c r="B51"/>
  <c r="E52"/>
  <c r="D53"/>
  <c r="C54"/>
  <c r="B55"/>
  <c r="E56"/>
  <c r="D57"/>
  <c r="C58"/>
  <c r="B59"/>
  <c r="B60" s="1"/>
  <c r="E61"/>
  <c r="D62"/>
  <c r="B64"/>
  <c r="B122" s="1"/>
  <c r="D68"/>
  <c r="C69"/>
  <c r="B70"/>
  <c r="E71"/>
  <c r="D72"/>
  <c r="B74"/>
  <c r="E75"/>
  <c r="D76"/>
  <c r="C77"/>
  <c r="B78"/>
  <c r="D80"/>
  <c r="C81"/>
  <c r="B82"/>
  <c r="E84"/>
  <c r="D85"/>
  <c r="C86"/>
  <c r="E88"/>
  <c r="D89"/>
  <c r="C90"/>
  <c r="E92"/>
  <c r="D93"/>
  <c r="C94"/>
  <c r="B95"/>
  <c r="E96"/>
  <c r="D97"/>
  <c r="B99"/>
  <c r="E100"/>
  <c r="D101"/>
  <c r="B103"/>
  <c r="E104"/>
  <c r="D105"/>
  <c r="C106"/>
  <c r="B107"/>
  <c r="E108"/>
  <c r="E112"/>
  <c r="D113"/>
  <c r="C114"/>
  <c r="B115"/>
  <c r="E116"/>
  <c r="D117"/>
  <c r="C118"/>
  <c r="B119"/>
  <c r="E120"/>
  <c r="G65" l="1"/>
  <c r="G123" s="1"/>
  <c r="G122"/>
  <c r="I122"/>
  <c r="I65"/>
  <c r="C129"/>
  <c r="C83"/>
  <c r="D129"/>
  <c r="D83"/>
  <c r="E121"/>
  <c r="E60"/>
  <c r="B83"/>
  <c r="D65"/>
  <c r="D122"/>
  <c r="E83"/>
  <c r="E129"/>
  <c r="G129"/>
  <c r="G83"/>
  <c r="H129"/>
  <c r="H83"/>
  <c r="I123"/>
  <c r="I60"/>
  <c r="B128"/>
  <c r="B130" s="1"/>
  <c r="F129"/>
  <c r="H65"/>
  <c r="H123" s="1"/>
  <c r="H122"/>
  <c r="I83"/>
  <c r="I129"/>
  <c r="C65"/>
  <c r="C123" s="1"/>
  <c r="C122"/>
  <c r="E122"/>
  <c r="E65"/>
  <c r="E123" s="1"/>
  <c r="D123"/>
  <c r="D60"/>
  <c r="B129" l="1"/>
</calcChain>
</file>

<file path=xl/sharedStrings.xml><?xml version="1.0" encoding="utf-8"?>
<sst xmlns="http://schemas.openxmlformats.org/spreadsheetml/2006/main" count="1476" uniqueCount="1037">
  <si>
    <t>שם הרשות</t>
  </si>
  <si>
    <t>ירושלים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</si>
  <si>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</si>
  <si>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</si>
  <si>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</si>
  <si>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</si>
  <si>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</si>
  <si>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</si>
  <si>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</si>
  <si>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</si>
  <si>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</si>
  <si>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כללי</t>
  </si>
  <si>
    <t>סמל הרשות</t>
  </si>
  <si>
    <t>3000</t>
  </si>
  <si>
    <t>מחוז</t>
  </si>
  <si>
    <t>מעמד מוניציפלי</t>
  </si>
  <si>
    <t>עירייה</t>
  </si>
  <si>
    <t xml:space="preserve">מרחק מגבול מחוז תל אביב (ק"מ) </t>
  </si>
  <si>
    <t>53.3</t>
  </si>
  <si>
    <t xml:space="preserve">שנת קבלת מעמד מוניציפלי  </t>
  </si>
  <si>
    <t>1877</t>
  </si>
  <si>
    <t xml:space="preserve">מספר חברי מועצה </t>
  </si>
  <si>
    <t xml:space="preserve">סמל ועדת תכנון ובנייה </t>
  </si>
  <si>
    <t>101</t>
  </si>
  <si>
    <t xml:space="preserve">שם ועדת תכנון ובנייה </t>
  </si>
  <si>
    <t xml:space="preserve">רמה חברתית-כלכלית (10 הגבוה ביותר) </t>
  </si>
  <si>
    <t>4</t>
  </si>
  <si>
    <t>קבוצת אוכלוסייה ודת</t>
  </si>
  <si>
    <t>סה"כ  אוכלוסייה (אלפים)</t>
  </si>
  <si>
    <t>733.3</t>
  </si>
  <si>
    <t>747.6</t>
  </si>
  <si>
    <t>763.6</t>
  </si>
  <si>
    <t>788.1</t>
  </si>
  <si>
    <t xml:space="preserve">יהודים ואחרים (אחוז) </t>
  </si>
  <si>
    <t>66.4</t>
  </si>
  <si>
    <t>66.0</t>
  </si>
  <si>
    <t>65.6</t>
  </si>
  <si>
    <t>65.2</t>
  </si>
  <si>
    <t>64.8</t>
  </si>
  <si>
    <t>64.0</t>
  </si>
  <si>
    <t xml:space="preserve">יהודים (אחוז) </t>
  </si>
  <si>
    <t>64.9</t>
  </si>
  <si>
    <t>64.5</t>
  </si>
  <si>
    <t>64.1</t>
  </si>
  <si>
    <t>63.7</t>
  </si>
  <si>
    <t>63.4</t>
  </si>
  <si>
    <t>62.4</t>
  </si>
  <si>
    <t xml:space="preserve">ערבים (אחוז) </t>
  </si>
  <si>
    <t>33.6</t>
  </si>
  <si>
    <t>34.0</t>
  </si>
  <si>
    <t>34.4</t>
  </si>
  <si>
    <t>34.8</t>
  </si>
  <si>
    <t>35.2</t>
  </si>
  <si>
    <t>36.0</t>
  </si>
  <si>
    <t xml:space="preserve">מוסלמים (אחוז) </t>
  </si>
  <si>
    <t>31.8</t>
  </si>
  <si>
    <t>32.3</t>
  </si>
  <si>
    <t>32.7</t>
  </si>
  <si>
    <t>33.1</t>
  </si>
  <si>
    <t>33.5</t>
  </si>
  <si>
    <t>34.5</t>
  </si>
  <si>
    <t xml:space="preserve">נוצרים (אחוז) </t>
  </si>
  <si>
    <t>1.7</t>
  </si>
  <si>
    <t>1.5</t>
  </si>
  <si>
    <t xml:space="preserve">דרוזים (אחוז) </t>
  </si>
  <si>
    <t>0.0</t>
  </si>
  <si>
    <t>דמוגרפיה</t>
  </si>
  <si>
    <t>סה"כ גברים (אלפים)</t>
  </si>
  <si>
    <t>351.5</t>
  </si>
  <si>
    <t>358.4</t>
  </si>
  <si>
    <t>365.3</t>
  </si>
  <si>
    <t>372.6</t>
  </si>
  <si>
    <t>380.9</t>
  </si>
  <si>
    <t>390.9</t>
  </si>
  <si>
    <t>סה"כ נשים (אלפים)</t>
  </si>
  <si>
    <t>354.9</t>
  </si>
  <si>
    <t>361.5</t>
  </si>
  <si>
    <t>368.1</t>
  </si>
  <si>
    <t>375.0</t>
  </si>
  <si>
    <t>382.7</t>
  </si>
  <si>
    <t>397.1</t>
  </si>
  <si>
    <t xml:space="preserve">יחס תלות (לאלף תושבים בלתי תלויים) </t>
  </si>
  <si>
    <t>1,076</t>
  </si>
  <si>
    <t xml:space="preserve">אחוז בני 4-0  באוכלוסייה  </t>
  </si>
  <si>
    <t>12.6</t>
  </si>
  <si>
    <t>12.5</t>
  </si>
  <si>
    <t>12.7</t>
  </si>
  <si>
    <t xml:space="preserve">אחוז בני 9-5  באוכלוסייה  </t>
  </si>
  <si>
    <t>11.5</t>
  </si>
  <si>
    <t>11.4</t>
  </si>
  <si>
    <t>11.2</t>
  </si>
  <si>
    <t xml:space="preserve">אחוז בני  14-10 באוכלוסייה  </t>
  </si>
  <si>
    <t>10.6</t>
  </si>
  <si>
    <t>10.5</t>
  </si>
  <si>
    <t>10.2</t>
  </si>
  <si>
    <t xml:space="preserve">אחוז בני 19-15  באוכלוסייה  </t>
  </si>
  <si>
    <t>אחוז בני 20-29 באוכלוסייה</t>
  </si>
  <si>
    <t xml:space="preserve">אחוז בני 44-30  באוכלוסייה  </t>
  </si>
  <si>
    <t xml:space="preserve">אחוז בני 59-45  באוכלוסייה </t>
  </si>
  <si>
    <t xml:space="preserve">אחוז בני 64-60  באוכלוסייה </t>
  </si>
  <si>
    <t xml:space="preserve">אחוז בני 65 ומעלה  באוכלוסייה </t>
  </si>
  <si>
    <t>אחוז בני 17-0  באוכלוסייה</t>
  </si>
  <si>
    <t xml:space="preserve">אחוז בני 75 ומעלה באוכלוסייה </t>
  </si>
  <si>
    <t xml:space="preserve">לידות חי </t>
  </si>
  <si>
    <t xml:space="preserve">פטירות </t>
  </si>
  <si>
    <t xml:space="preserve">ריבוי טבעי - סה"כ </t>
  </si>
  <si>
    <t xml:space="preserve">ריבוי טבעי  לאלף תושבים </t>
  </si>
  <si>
    <t xml:space="preserve">מאזן הגירה - סה"כ </t>
  </si>
  <si>
    <t xml:space="preserve">אחוז עולי 1990+ מסך האוכלוסייה </t>
  </si>
  <si>
    <t>8.3</t>
  </si>
  <si>
    <t>8.4</t>
  </si>
  <si>
    <t>8.6</t>
  </si>
  <si>
    <t>8.5</t>
  </si>
  <si>
    <t>אחוז גידול האוכלוסייה</t>
  </si>
  <si>
    <t>פטירות תינוקות (ממוצע(</t>
  </si>
  <si>
    <t>95</t>
  </si>
  <si>
    <t>91</t>
  </si>
  <si>
    <t>88</t>
  </si>
  <si>
    <t>85</t>
  </si>
  <si>
    <t>90</t>
  </si>
  <si>
    <t xml:space="preserve">שיעור פטירות תינוקות לאלף לידות חי </t>
  </si>
  <si>
    <t xml:space="preserve"> 5.1</t>
  </si>
  <si>
    <t xml:space="preserve"> 4.8</t>
  </si>
  <si>
    <t xml:space="preserve"> 4.5</t>
  </si>
  <si>
    <t xml:space="preserve"> 4.3</t>
  </si>
  <si>
    <t xml:space="preserve"> 4.2</t>
  </si>
  <si>
    <t xml:space="preserve">השתקעות ראשונה של עולים </t>
  </si>
  <si>
    <t>2,896</t>
  </si>
  <si>
    <t>3,126</t>
  </si>
  <si>
    <t>3,174</t>
  </si>
  <si>
    <t>3,147</t>
  </si>
  <si>
    <t>2,756</t>
  </si>
  <si>
    <t>3,129</t>
  </si>
  <si>
    <t xml:space="preserve">אחוז עולים בני 17-0 בהשתקעות ראשונה </t>
  </si>
  <si>
    <t>28.3</t>
  </si>
  <si>
    <t>27.7</t>
  </si>
  <si>
    <t>28.1</t>
  </si>
  <si>
    <t>29.4</t>
  </si>
  <si>
    <t>29.2</t>
  </si>
  <si>
    <t>25.4</t>
  </si>
  <si>
    <t xml:space="preserve">אחוז עולים בני 44-18 בהשתקעות ראשונה </t>
  </si>
  <si>
    <t>52.8</t>
  </si>
  <si>
    <t>53.8</t>
  </si>
  <si>
    <t>52.0</t>
  </si>
  <si>
    <t>53.0</t>
  </si>
  <si>
    <t xml:space="preserve">אחוז עולים בני 64-45 בהשתקעות ראשונה </t>
  </si>
  <si>
    <t>11.0</t>
  </si>
  <si>
    <t>10.1</t>
  </si>
  <si>
    <t>10.7</t>
  </si>
  <si>
    <t>12.3</t>
  </si>
  <si>
    <t xml:space="preserve">אחוז עולים בני 65 ומעלה בהשתקעות ראשונה </t>
  </si>
  <si>
    <t>7.9</t>
  </si>
  <si>
    <t>7.1</t>
  </si>
  <si>
    <t>7.6</t>
  </si>
  <si>
    <t>9.2</t>
  </si>
  <si>
    <t>מאזן  הגירה  פנימית</t>
  </si>
  <si>
    <t xml:space="preserve">נכנסים מיישובים אחרים - סה"כ </t>
  </si>
  <si>
    <t xml:space="preserve">נכנסים מיישובים אחרים - גברים  </t>
  </si>
  <si>
    <t xml:space="preserve">נכנסים מיישובים אחרים - נשים </t>
  </si>
  <si>
    <t xml:space="preserve">נכנסים מיישובים אחרים - עד גיל 14 </t>
  </si>
  <si>
    <t xml:space="preserve">נכנסים מיישובים אחרים - גיל </t>
  </si>
  <si>
    <t xml:space="preserve">נכנסים מיישובים אחרים - גיל 64-30 </t>
  </si>
  <si>
    <t xml:space="preserve">נכנסים מיישובים אחרים - גיל 65 ומעלה </t>
  </si>
  <si>
    <t>370</t>
  </si>
  <si>
    <t>346</t>
  </si>
  <si>
    <t>367</t>
  </si>
  <si>
    <t>401</t>
  </si>
  <si>
    <t>412</t>
  </si>
  <si>
    <t>361</t>
  </si>
  <si>
    <t xml:space="preserve">יוצאים ליישובים אחרים - סה"כ </t>
  </si>
  <si>
    <t xml:space="preserve">יוצאים ליישובים אחרים - גברים </t>
  </si>
  <si>
    <t xml:space="preserve">יוצאים ליישובים אחרים - נשים </t>
  </si>
  <si>
    <t xml:space="preserve">יוצאים ליישובים אחרים - עד גיל 14 </t>
  </si>
  <si>
    <t xml:space="preserve">יוצאים ליישובים אחרים - גיל </t>
  </si>
  <si>
    <t xml:space="preserve">יוצאים ליישובים אחרים - גיל 64-30 </t>
  </si>
  <si>
    <t xml:space="preserve">יוצאים ליישובים אחרים - גיל 65 ומעלה </t>
  </si>
  <si>
    <t>688</t>
  </si>
  <si>
    <t>624</t>
  </si>
  <si>
    <t>644</t>
  </si>
  <si>
    <t>667</t>
  </si>
  <si>
    <t>668</t>
  </si>
  <si>
    <t>647</t>
  </si>
  <si>
    <t>שכר ורווחה</t>
  </si>
  <si>
    <t xml:space="preserve">מקבלי דמי אבטלה - סה"כ (ממוצע חודשי) </t>
  </si>
  <si>
    <t xml:space="preserve">מקבלי דמי אבטלה - גברים (ממוצע חודשי) </t>
  </si>
  <si>
    <t xml:space="preserve">מקבלי הכשרה מקצועית - סה"כ </t>
  </si>
  <si>
    <t>34</t>
  </si>
  <si>
    <t>25</t>
  </si>
  <si>
    <t>15</t>
  </si>
  <si>
    <t>20</t>
  </si>
  <si>
    <t xml:space="preserve">גיל ממוצע של מקבלי דמי אבטלה (לא כולל חיילים) </t>
  </si>
  <si>
    <t>42</t>
  </si>
  <si>
    <t>41</t>
  </si>
  <si>
    <t xml:space="preserve">דמי אבטלה ממוצעים ליום (ש"ח) </t>
  </si>
  <si>
    <t xml:space="preserve">מקבלי קצבאות זקנה ושאירים - סה"כ </t>
  </si>
  <si>
    <t xml:space="preserve">אחוז מקבלי השלמת הכנסה מבין מקבלי קצבאות זקנה ושאירים </t>
  </si>
  <si>
    <t xml:space="preserve">מקבלי גמלת הבטחת הכנסה (נפשות, במשך השנה) </t>
  </si>
  <si>
    <t xml:space="preserve">מקבלי גמלאות סיעוד (סוף שנה) </t>
  </si>
  <si>
    <t xml:space="preserve">מקבלי גמלאות נכות כללית (סוף שנה) </t>
  </si>
  <si>
    <t xml:space="preserve">מקבלי גמלאות ניידות (סוף שנה) </t>
  </si>
  <si>
    <t xml:space="preserve">מקבלי גמלאות נכות מעבודה ותלויים (סוף שנה) </t>
  </si>
  <si>
    <t xml:space="preserve">מבוטחים בקופת חולים - סה"כ (סוף שנה) </t>
  </si>
  <si>
    <t>708,484</t>
  </si>
  <si>
    <t>718,936</t>
  </si>
  <si>
    <t>731,330</t>
  </si>
  <si>
    <t>745,604</t>
  </si>
  <si>
    <t>761,574</t>
  </si>
  <si>
    <t>788,379</t>
  </si>
  <si>
    <t xml:space="preserve">אחוז המבוטחים בקופ"ח כללית מתוך סך כל המבוטחים </t>
  </si>
  <si>
    <t>45.4</t>
  </si>
  <si>
    <t>44.9</t>
  </si>
  <si>
    <t>44.3</t>
  </si>
  <si>
    <t>43.4</t>
  </si>
  <si>
    <t>42.8</t>
  </si>
  <si>
    <t>42.4</t>
  </si>
  <si>
    <t xml:space="preserve">אחוז המבוטחים בקופ"ח מכבי מתוך סך כל המבוטחים </t>
  </si>
  <si>
    <t>9.4</t>
  </si>
  <si>
    <t>9.3</t>
  </si>
  <si>
    <t>9.6</t>
  </si>
  <si>
    <t>9.7</t>
  </si>
  <si>
    <t xml:space="preserve">אחוז המבוטחים בקופ"ח מאוחדת מתוך סך כל המבוטחים </t>
  </si>
  <si>
    <t>30.2</t>
  </si>
  <si>
    <t>30.8</t>
  </si>
  <si>
    <t>36.8</t>
  </si>
  <si>
    <t>37.3</t>
  </si>
  <si>
    <t>37.7</t>
  </si>
  <si>
    <t xml:space="preserve">אחוז המבוטחים בקופ"ח לאומית מתוך סך כל המבוטחים </t>
  </si>
  <si>
    <t>15.0</t>
  </si>
  <si>
    <t>10.3</t>
  </si>
  <si>
    <t xml:space="preserve">סה"כ משפחות של מקבלי קצבאות  בגין ילדים (סוף שנה) </t>
  </si>
  <si>
    <t>מספר משפחות של מקבלי קצבאות  בגין ילדים עם 1-2 ילדים במשפחה</t>
  </si>
  <si>
    <t xml:space="preserve">מספר משפחות של מקבלי קצבאות  בגין ילדים עם 4-3 ילדים במשפחה </t>
  </si>
  <si>
    <t xml:space="preserve">מספר משפחות של מקבלי קצבאות בגין ילדים עם 5 ילדים ויותר במשפחה </t>
  </si>
  <si>
    <t xml:space="preserve">סה"כ ילדים שבגינם שולמו קצבאות </t>
  </si>
  <si>
    <t>מספר הילדים שבגינם שולמו קצבאות במשפחות עם 1-2 ילדים</t>
  </si>
  <si>
    <t xml:space="preserve">מספר הילדים שבגינם שולמו קצבאות במשפחות עם 4-3 ילדים </t>
  </si>
  <si>
    <t xml:space="preserve">מספר הילדים שבגינם שולמו קצבאות במשפחות עם 5 ילדים ויותר </t>
  </si>
  <si>
    <t>שכר ממוצע לחודש של שכירים (ש"ח)</t>
  </si>
  <si>
    <t>5,704</t>
  </si>
  <si>
    <t>5,567</t>
  </si>
  <si>
    <t>5,670</t>
  </si>
  <si>
    <t>5,602</t>
  </si>
  <si>
    <t>5,800</t>
  </si>
  <si>
    <t>5,904</t>
  </si>
  <si>
    <t>שכר ממוצע לחודש של גברים שכירים (ש"ח)</t>
  </si>
  <si>
    <t>6,622</t>
  </si>
  <si>
    <t>6,326</t>
  </si>
  <si>
    <t>6,470</t>
  </si>
  <si>
    <t>6,373</t>
  </si>
  <si>
    <t>6,488</t>
  </si>
  <si>
    <t>6,618</t>
  </si>
  <si>
    <t xml:space="preserve">שכר ממוצע לחודש של נשים שכירות (ש"ח) </t>
  </si>
  <si>
    <t>4,704</t>
  </si>
  <si>
    <t>4,740</t>
  </si>
  <si>
    <t>4,785</t>
  </si>
  <si>
    <t>4,773</t>
  </si>
  <si>
    <t>5,008</t>
  </si>
  <si>
    <t>5,095</t>
  </si>
  <si>
    <t xml:space="preserve">אחוז שינוי ראלי לעומת שנה קודמת של שכר ממוצע לחודש של שכירים (ש"ח) </t>
  </si>
  <si>
    <t>-4.6</t>
  </si>
  <si>
    <t>-2.0</t>
  </si>
  <si>
    <t>0.5</t>
  </si>
  <si>
    <t>-2.5</t>
  </si>
  <si>
    <t>3.0</t>
  </si>
  <si>
    <t>-3.6</t>
  </si>
  <si>
    <t xml:space="preserve">אחוז שינוי ראלי לעומת שנה קודמת של שכר ממוצע לחודש של גברים שכירים (ש"ח) </t>
  </si>
  <si>
    <t>-3.9</t>
  </si>
  <si>
    <t>-4.1</t>
  </si>
  <si>
    <t>1.0</t>
  </si>
  <si>
    <t>1.3</t>
  </si>
  <si>
    <t>-3.3</t>
  </si>
  <si>
    <t xml:space="preserve">אחוז שינוי ראלי לעומת שנה קודמת של שכר ממוצע לחודש של נשים שכירות (ש"ח) </t>
  </si>
  <si>
    <t>-6.2</t>
  </si>
  <si>
    <t>1.2</t>
  </si>
  <si>
    <t>-0.3</t>
  </si>
  <si>
    <t>-2.4</t>
  </si>
  <si>
    <t>4.4</t>
  </si>
  <si>
    <t>מספר השכירים</t>
  </si>
  <si>
    <t>178,360</t>
  </si>
  <si>
    <t>171,546</t>
  </si>
  <si>
    <t>185,594</t>
  </si>
  <si>
    <t>174,501</t>
  </si>
  <si>
    <t>200,488</t>
  </si>
  <si>
    <t>211,302</t>
  </si>
  <si>
    <t>אחוז השכירים המשתכרים עד שכר מינימום</t>
  </si>
  <si>
    <t>45.9</t>
  </si>
  <si>
    <t>46.5</t>
  </si>
  <si>
    <t>45.5</t>
  </si>
  <si>
    <t>48.2</t>
  </si>
  <si>
    <t>47.0</t>
  </si>
  <si>
    <t>47.3</t>
  </si>
  <si>
    <t>מספר העצמאים</t>
  </si>
  <si>
    <t>16,521</t>
  </si>
  <si>
    <t>16,952</t>
  </si>
  <si>
    <t>17,098</t>
  </si>
  <si>
    <t>17,729</t>
  </si>
  <si>
    <t>19,012</t>
  </si>
  <si>
    <t>17,851</t>
  </si>
  <si>
    <t>הכנסה ממוצעת לחודש של העצמאים</t>
  </si>
  <si>
    <t>5,301</t>
  </si>
  <si>
    <t>5,664</t>
  </si>
  <si>
    <t>6,021</t>
  </si>
  <si>
    <t>6,436</t>
  </si>
  <si>
    <t>6,510</t>
  </si>
  <si>
    <t>7,169</t>
  </si>
  <si>
    <t>אחוז שינוי ראלי של הכנסה ממוצעת לחודש של העצמאים</t>
  </si>
  <si>
    <t>-5.6</t>
  </si>
  <si>
    <t>7.3</t>
  </si>
  <si>
    <t>4.9</t>
  </si>
  <si>
    <t>4.6</t>
  </si>
  <si>
    <t>0.7</t>
  </si>
  <si>
    <t>אחוז העצמאים המשתכרים עד מחצית השכר הממוצע</t>
  </si>
  <si>
    <t>58.6</t>
  </si>
  <si>
    <t>56.8</t>
  </si>
  <si>
    <t>55.1</t>
  </si>
  <si>
    <t>52.7</t>
  </si>
  <si>
    <t>55.5</t>
  </si>
  <si>
    <t>53.9</t>
  </si>
  <si>
    <t xml:space="preserve">מדד אי-השוויון - שכירים (מדד ג'יני, 0 שוויון מלא) </t>
  </si>
  <si>
    <t>0.4817</t>
  </si>
  <si>
    <t>0.4711</t>
  </si>
  <si>
    <t>0.4719</t>
  </si>
  <si>
    <t>0.4759</t>
  </si>
  <si>
    <t>0.4717</t>
  </si>
  <si>
    <t>0.4724</t>
  </si>
  <si>
    <t>0.4409</t>
  </si>
  <si>
    <t>חינוך</t>
  </si>
  <si>
    <t>בתי ספר - סה"כ</t>
  </si>
  <si>
    <t xml:space="preserve">בתי ספר יסודיים (כולל חינוך מיוחד)  </t>
  </si>
  <si>
    <t>בתי ספר על יסודיים - סה"כ</t>
  </si>
  <si>
    <t>חטיבות ביניים</t>
  </si>
  <si>
    <t>50</t>
  </si>
  <si>
    <t>51</t>
  </si>
  <si>
    <t>45</t>
  </si>
  <si>
    <t>47</t>
  </si>
  <si>
    <t>בתי ספר תיכוניים</t>
  </si>
  <si>
    <t>248</t>
  </si>
  <si>
    <t>238</t>
  </si>
  <si>
    <t>234</t>
  </si>
  <si>
    <t>239</t>
  </si>
  <si>
    <t>282</t>
  </si>
  <si>
    <t>כיתות - סה"כ</t>
  </si>
  <si>
    <t xml:space="preserve">כיתות בבתי ספר יסודיים (כולל חינוך מיוחד) </t>
  </si>
  <si>
    <t>כיתות בבתי ספר על-יסודיים</t>
  </si>
  <si>
    <t>כיתות בחטיבות ביניים</t>
  </si>
  <si>
    <t>551</t>
  </si>
  <si>
    <t>568</t>
  </si>
  <si>
    <t>577</t>
  </si>
  <si>
    <t>574</t>
  </si>
  <si>
    <t>546</t>
  </si>
  <si>
    <t>584</t>
  </si>
  <si>
    <t>כיתות בבתי ספר תיכוניים</t>
  </si>
  <si>
    <t>תלמידים - סה"כ</t>
  </si>
  <si>
    <t xml:space="preserve">תלמידים בבתי ספר יסודיים (כולל חינוך מיוחד) </t>
  </si>
  <si>
    <t>תלמידים בבתי ספר על-יסודיים</t>
  </si>
  <si>
    <t>תלמידים בחטיבות ביניים</t>
  </si>
  <si>
    <t>16,208</t>
  </si>
  <si>
    <t>16,872</t>
  </si>
  <si>
    <t>16,757</t>
  </si>
  <si>
    <t>16,661</t>
  </si>
  <si>
    <t>15,546</t>
  </si>
  <si>
    <t>16,268</t>
  </si>
  <si>
    <t>תלמידים בבתי ספר תיכוניים</t>
  </si>
  <si>
    <t>ממוצע תלמידים לכיתה - סה"כ</t>
  </si>
  <si>
    <t xml:space="preserve">ממוצע תלמידים לכיתה בבתי ספר יסודיים (כולל חינוך מיוחד) </t>
  </si>
  <si>
    <t>ממוצע תלמידים לכיתה בבתי ספר על-יסודיים</t>
  </si>
  <si>
    <t>ממוצע תלמידים לכיתה בחטיבות ביניים</t>
  </si>
  <si>
    <t>29</t>
  </si>
  <si>
    <t>30</t>
  </si>
  <si>
    <t>28</t>
  </si>
  <si>
    <t>ממוצע תלמידים לכיתה בבתי ספר תיכוניים</t>
  </si>
  <si>
    <t>אחוז זכאים לתעודת בגרות מבין תלמידי כיתות יב</t>
  </si>
  <si>
    <t>35.0</t>
  </si>
  <si>
    <t>33.3</t>
  </si>
  <si>
    <t>32.8</t>
  </si>
  <si>
    <t>32.9</t>
  </si>
  <si>
    <t>אחוז זכאים לתעודת בגרות שעמדו בדרישות הסף של האוניברסיטאות מבין תלמידי כיתות יב</t>
  </si>
  <si>
    <t>31.7</t>
  </si>
  <si>
    <t>31.5</t>
  </si>
  <si>
    <t>31.6</t>
  </si>
  <si>
    <t>30.1</t>
  </si>
  <si>
    <t>28.6</t>
  </si>
  <si>
    <t>מים</t>
  </si>
  <si>
    <t xml:space="preserve">תקבולי מים (אלפי מ"ק) </t>
  </si>
  <si>
    <t>56,234</t>
  </si>
  <si>
    <t xml:space="preserve">פחת מים - סה"כ (אלפי מ"ק) </t>
  </si>
  <si>
    <t>6,692</t>
  </si>
  <si>
    <t xml:space="preserve">אחוז פחת המים מסך כל תקבולי המים </t>
  </si>
  <si>
    <t>11.9</t>
  </si>
  <si>
    <t xml:space="preserve">סה"כ צריכת מים (אלפי מ"ק) </t>
  </si>
  <si>
    <t>49,542</t>
  </si>
  <si>
    <t xml:space="preserve">צריכת מים עירונית (אלפי מ"ק) </t>
  </si>
  <si>
    <t>46,908</t>
  </si>
  <si>
    <t xml:space="preserve">צריכת מים תעשייתית (אלפי מ"ק) </t>
  </si>
  <si>
    <t>2,226</t>
  </si>
  <si>
    <t xml:space="preserve">צריכת מים חקלאית (אלפי מ"ק) </t>
  </si>
  <si>
    <t>310</t>
  </si>
  <si>
    <t>359</t>
  </si>
  <si>
    <t>372</t>
  </si>
  <si>
    <t>416</t>
  </si>
  <si>
    <t>407</t>
  </si>
  <si>
    <t xml:space="preserve">אחוז צריכת מים עירונית מסה"כ צריכת המים </t>
  </si>
  <si>
    <t>94.7</t>
  </si>
  <si>
    <t xml:space="preserve">אחוז צריכת מים תעשייתית מסה"כ צריכת המים </t>
  </si>
  <si>
    <t>2.8</t>
  </si>
  <si>
    <t>4.5</t>
  </si>
  <si>
    <t xml:space="preserve">אחוז צריכת מים חקלאית מסה"כ צריכת המים </t>
  </si>
  <si>
    <t>0.6</t>
  </si>
  <si>
    <t>0.8</t>
  </si>
  <si>
    <t xml:space="preserve">צריכת מים עירונית למגורים (אלפי מ"ק) </t>
  </si>
  <si>
    <t>30,896</t>
  </si>
  <si>
    <t xml:space="preserve">צריכת מים עירונית למוסדות הרשות המקומית (אלפי מ"ק) </t>
  </si>
  <si>
    <t>224</t>
  </si>
  <si>
    <t xml:space="preserve">צריכת מים עירונית לגינון ציבורי (אלפי מ"ק) </t>
  </si>
  <si>
    <t>1,730</t>
  </si>
  <si>
    <t xml:space="preserve">צריכת מים עירונית לבנייה (אלפי מ"ק) </t>
  </si>
  <si>
    <t>395</t>
  </si>
  <si>
    <t xml:space="preserve">אחוז צריכת מים למגורים מסה"כ צריכת מים עירונית </t>
  </si>
  <si>
    <t>65.9</t>
  </si>
  <si>
    <t xml:space="preserve">אחוז צריכת מים למוסדות הרשות המקומית מסה"כ צריכת מים עירונית </t>
  </si>
  <si>
    <t xml:space="preserve">אחוז צריכת מים לגינון ציבורי מסה"כ צריכת מים עירונית </t>
  </si>
  <si>
    <t>3.7</t>
  </si>
  <si>
    <t xml:space="preserve">אחוז צריכת מים לבנייה מסה"כ צריכת מים עירונית </t>
  </si>
  <si>
    <t xml:space="preserve">סה"כ צריכת מים עירונית (מ"ק לנפש) </t>
  </si>
  <si>
    <t>59.5</t>
  </si>
  <si>
    <t xml:space="preserve">צריכת מים עירונית למגורים (מ"ק לנפש) </t>
  </si>
  <si>
    <t>39.2</t>
  </si>
  <si>
    <t xml:space="preserve">צריכת מים עירונית למוסדות הרשות המקומית (מ"ק לנפש) </t>
  </si>
  <si>
    <t>0.3</t>
  </si>
  <si>
    <t xml:space="preserve">צריכת מים עירונית לגינון ציבורי (מ"ק לנפש) </t>
  </si>
  <si>
    <t>2.2</t>
  </si>
  <si>
    <t xml:space="preserve">צריכת מים עירונית לבנייה (מ"ק לנפש) </t>
  </si>
  <si>
    <t>בנייה ודיור</t>
  </si>
  <si>
    <t xml:space="preserve">התחלת בנייה: שטח (אלפי מ"ר) - סה"כ </t>
  </si>
  <si>
    <t>314.9</t>
  </si>
  <si>
    <t>451.4</t>
  </si>
  <si>
    <t>359.6</t>
  </si>
  <si>
    <t>424.9</t>
  </si>
  <si>
    <t>565.9</t>
  </si>
  <si>
    <t xml:space="preserve">התחלת בנייה: שטח  למגורים (אלפי מ"ר) </t>
  </si>
  <si>
    <t>255.6</t>
  </si>
  <si>
    <t>381.0</t>
  </si>
  <si>
    <t>296.7</t>
  </si>
  <si>
    <t>355.4</t>
  </si>
  <si>
    <t>393.6</t>
  </si>
  <si>
    <t xml:space="preserve">התחלת בנייה: מספר דירות </t>
  </si>
  <si>
    <t>1,528</t>
  </si>
  <si>
    <t>2,790</t>
  </si>
  <si>
    <t>2,082</t>
  </si>
  <si>
    <t>2,199</t>
  </si>
  <si>
    <t>1,585</t>
  </si>
  <si>
    <t>2,081</t>
  </si>
  <si>
    <t xml:space="preserve">גמר בנייה: שטח (אלפי מ"ר) - סה"כ </t>
  </si>
  <si>
    <t xml:space="preserve">גמר בנייה: שטח למגורים (אלפי מ"ר) </t>
  </si>
  <si>
    <t>278.5</t>
  </si>
  <si>
    <t>316.1</t>
  </si>
  <si>
    <t>298.4</t>
  </si>
  <si>
    <t xml:space="preserve">גמר בנייה: מספר דירות </t>
  </si>
  <si>
    <t>1,611</t>
  </si>
  <si>
    <t>2,155</t>
  </si>
  <si>
    <t>1,908</t>
  </si>
  <si>
    <t>1,759</t>
  </si>
  <si>
    <t>2,268</t>
  </si>
  <si>
    <t>1,814</t>
  </si>
  <si>
    <t xml:space="preserve">מספר דירות למגורים לפי חיובי ארנונה (יוני </t>
  </si>
  <si>
    <t>תשתיות ושירותים עירוניים</t>
  </si>
  <si>
    <t xml:space="preserve">התחלה של סלילת כבישים  חדשים, הרחבה ושיקום של כבישים - אורך (ק"מ) </t>
  </si>
  <si>
    <t>12.9</t>
  </si>
  <si>
    <t>20.8</t>
  </si>
  <si>
    <t>13.3</t>
  </si>
  <si>
    <t>5.6</t>
  </si>
  <si>
    <t xml:space="preserve">התחלה של סלילת כבישים חדשים, הרחבה ושיקום של כבישים - שטח (אלפי מ"ר) </t>
  </si>
  <si>
    <t>179.5</t>
  </si>
  <si>
    <t>310.1</t>
  </si>
  <si>
    <t>182.1</t>
  </si>
  <si>
    <t>149.9</t>
  </si>
  <si>
    <t>65.0</t>
  </si>
  <si>
    <t xml:space="preserve">התחלה של הנחת צינורות מים (ק"מ) </t>
  </si>
  <si>
    <t>16.3</t>
  </si>
  <si>
    <t>15.8</t>
  </si>
  <si>
    <t>6.4</t>
  </si>
  <si>
    <t xml:space="preserve">התחלה של הנחת צינורות ביוב (ק"מ) </t>
  </si>
  <si>
    <t>5.1</t>
  </si>
  <si>
    <t>2.1</t>
  </si>
  <si>
    <t>1.4</t>
  </si>
  <si>
    <t>5.8</t>
  </si>
  <si>
    <t xml:space="preserve">התחלה של הנחת צינורות תיעול (ק"מ) </t>
  </si>
  <si>
    <t>-</t>
  </si>
  <si>
    <t xml:space="preserve">גמר של סלילת כבישים  חדשים, הרחבה ושיקום של כבישים - אורך (ק"מ) </t>
  </si>
  <si>
    <t>31.0</t>
  </si>
  <si>
    <t>8.2</t>
  </si>
  <si>
    <t xml:space="preserve">גמר של סלילת כבישים  חדשים, הרחבה ושיקום של כבישים - שטח (אלפי מ"ר) </t>
  </si>
  <si>
    <t>329.0</t>
  </si>
  <si>
    <t>79.8</t>
  </si>
  <si>
    <t>223.7</t>
  </si>
  <si>
    <t>529.9</t>
  </si>
  <si>
    <t>141.6</t>
  </si>
  <si>
    <t xml:space="preserve">גמר של הנחת צינורות מים (ק"מ) </t>
  </si>
  <si>
    <t>14.4</t>
  </si>
  <si>
    <t>16.9</t>
  </si>
  <si>
    <t xml:space="preserve">גמר של הנחת צינורות ביוב (ק"מ) </t>
  </si>
  <si>
    <t>6.0</t>
  </si>
  <si>
    <t xml:space="preserve">גמר של הנחת צינורות תיעול (ק"מ) </t>
  </si>
  <si>
    <t>1.8</t>
  </si>
  <si>
    <t>פסולת מוצקה ביתית, מסחרית וגזם</t>
  </si>
  <si>
    <t xml:space="preserve">פסולת מוצקה ביתית, מסחרית וגזם (ק"ג ליום לנפש) </t>
  </si>
  <si>
    <t>תחבורה</t>
  </si>
  <si>
    <t xml:space="preserve">כלי רכב מנועיים - סה"כ </t>
  </si>
  <si>
    <t xml:space="preserve">מכוניות פרטיות - סה"כ </t>
  </si>
  <si>
    <t xml:space="preserve">גיל ממוצע של רכב פרטי (שנים) </t>
  </si>
  <si>
    <t xml:space="preserve">תאונות דרכים עם נפגעים - סה"כ </t>
  </si>
  <si>
    <t>1,284</t>
  </si>
  <si>
    <t>1,255</t>
  </si>
  <si>
    <t>1,300</t>
  </si>
  <si>
    <t>1,161</t>
  </si>
  <si>
    <t>1,087</t>
  </si>
  <si>
    <t>929</t>
  </si>
  <si>
    <t xml:space="preserve">תאונות דרכים עם נפגעים - שיעור ל-1,000 תושבים </t>
  </si>
  <si>
    <t>1.6</t>
  </si>
  <si>
    <t xml:space="preserve">תאונות דרכים עם נפגעים - שיעור ל-1,000 כלי רכב </t>
  </si>
  <si>
    <t>9.1</t>
  </si>
  <si>
    <t>8.7</t>
  </si>
  <si>
    <t>6.8</t>
  </si>
  <si>
    <t>5.4</t>
  </si>
  <si>
    <t>הכנסות רגיל + תב"ר</t>
  </si>
  <si>
    <t xml:space="preserve">סך כולל הכנסות של הרשות (אלפי ש"ח) </t>
  </si>
  <si>
    <t>3,703,314</t>
  </si>
  <si>
    <t>4,025,820</t>
  </si>
  <si>
    <t>3,712,639</t>
  </si>
  <si>
    <t>4,209,814</t>
  </si>
  <si>
    <t xml:space="preserve">סך כולל הכנסות של הרשות - אחוז שינוי ראלי </t>
  </si>
  <si>
    <t>-5.3</t>
  </si>
  <si>
    <t>-11.8</t>
  </si>
  <si>
    <t>4.7</t>
  </si>
  <si>
    <t>הכנסות בתקציב הרגיל של הרשויות המקומיות</t>
  </si>
  <si>
    <t xml:space="preserve">סה"כ הכנסות של הרשות מהתקציב הרגיל (אלפי ש"ח) </t>
  </si>
  <si>
    <t>3,001,024</t>
  </si>
  <si>
    <t>3,365,656</t>
  </si>
  <si>
    <t>3,197,619</t>
  </si>
  <si>
    <t>3,600,814</t>
  </si>
  <si>
    <t xml:space="preserve">סה"כ הכנסות של הרשות מהתקציב הרגיל - אחוז שינוי ראלי </t>
  </si>
  <si>
    <t>-6.5</t>
  </si>
  <si>
    <t>11.6</t>
  </si>
  <si>
    <t>-9.2</t>
  </si>
  <si>
    <t>2.0</t>
  </si>
  <si>
    <t xml:space="preserve">הכנסות של הרשות מחינוך (אלפי ש"ח) </t>
  </si>
  <si>
    <t>425,642</t>
  </si>
  <si>
    <t>474,764</t>
  </si>
  <si>
    <t>498,477</t>
  </si>
  <si>
    <t>552,864</t>
  </si>
  <si>
    <t xml:space="preserve">הכנסות של הרשות מחינוך - אחוז שינוי ראלי </t>
  </si>
  <si>
    <t>-3.0</t>
  </si>
  <si>
    <t>7.2</t>
  </si>
  <si>
    <t>1.9</t>
  </si>
  <si>
    <t>0.4</t>
  </si>
  <si>
    <t>4.8</t>
  </si>
  <si>
    <t xml:space="preserve">הכנסות של הרשות מרווחה (אלפי ש"ח) </t>
  </si>
  <si>
    <t>238,751</t>
  </si>
  <si>
    <t>242,183</t>
  </si>
  <si>
    <t>261,502</t>
  </si>
  <si>
    <t>290,233</t>
  </si>
  <si>
    <t>287,259</t>
  </si>
  <si>
    <t>324,034</t>
  </si>
  <si>
    <t xml:space="preserve">הכנסות של הרשות מרווחה - אחוז שינוי ראלי </t>
  </si>
  <si>
    <t>4.3</t>
  </si>
  <si>
    <t>0.1</t>
  </si>
  <si>
    <t>5.7</t>
  </si>
  <si>
    <t>10.4</t>
  </si>
  <si>
    <t>-5.4</t>
  </si>
  <si>
    <t xml:space="preserve">הכנסות של הרשות ממפעל המים (אלפי ש"ח) </t>
  </si>
  <si>
    <t>5,716</t>
  </si>
  <si>
    <t xml:space="preserve">הכנסות של הרשות ממפעל המים - אחוז שינוי ראלי </t>
  </si>
  <si>
    <t xml:space="preserve">הכנסות עצמיות של הרשות (אלפי ש"ח) </t>
  </si>
  <si>
    <t>2,026,665</t>
  </si>
  <si>
    <t>2,340,916</t>
  </si>
  <si>
    <t>2,181,156</t>
  </si>
  <si>
    <t>2,517,574</t>
  </si>
  <si>
    <t xml:space="preserve">סה"כ הכנסות עצמיות של הרשות - אחוז שינוי ראלי </t>
  </si>
  <si>
    <t>-13.6</t>
  </si>
  <si>
    <t>14.9</t>
  </si>
  <si>
    <t>-10.9</t>
  </si>
  <si>
    <t xml:space="preserve">הכנסות של הרשות מארנונה (גבייה) (אלפי ש"ח) </t>
  </si>
  <si>
    <t>1,147,334</t>
  </si>
  <si>
    <t>1,196,042</t>
  </si>
  <si>
    <t>1,250,903</t>
  </si>
  <si>
    <t>1,404,639</t>
  </si>
  <si>
    <t>1,410,757</t>
  </si>
  <si>
    <t>1,638,751</t>
  </si>
  <si>
    <t xml:space="preserve">הכנסות של הרשות מארנונה (גבייה) - אחוז שינוי ראלי </t>
  </si>
  <si>
    <t>2.9</t>
  </si>
  <si>
    <t>2.4</t>
  </si>
  <si>
    <t>11.7</t>
  </si>
  <si>
    <t>-4.0</t>
  </si>
  <si>
    <t xml:space="preserve">הכנסות של הרשות מארנונה למגורים (גבייה) (אלפי ש"ח) </t>
  </si>
  <si>
    <t>571,788</t>
  </si>
  <si>
    <t>594,380</t>
  </si>
  <si>
    <t>589,513</t>
  </si>
  <si>
    <t>664,467</t>
  </si>
  <si>
    <t>660,603</t>
  </si>
  <si>
    <t>727,685</t>
  </si>
  <si>
    <t xml:space="preserve">הכנסות של הרשות מארנונה למגורים (גבייה) - אחוז שינוי ראלי </t>
  </si>
  <si>
    <t>-2.9</t>
  </si>
  <si>
    <t>12.2</t>
  </si>
  <si>
    <t>-4.9</t>
  </si>
  <si>
    <t xml:space="preserve">הכנסות עצמיות של הרשות מחינוך (אלפי ש"ח) </t>
  </si>
  <si>
    <t>56,465</t>
  </si>
  <si>
    <t xml:space="preserve">הכנסות עצמיות של הרשות מחינוך - אחוז שינוי ראלי </t>
  </si>
  <si>
    <t xml:space="preserve">הכנסות עצמיות של הרשות מרווחה (אלפי ש"ח) </t>
  </si>
  <si>
    <t>13,464</t>
  </si>
  <si>
    <t xml:space="preserve">הכנסות עצמיות של הרשות מרווחה - אחוז שינוי ראלי </t>
  </si>
  <si>
    <t>3.4</t>
  </si>
  <si>
    <t xml:space="preserve">הכנסות של הרשות ממשרד החינוך (אלפי ש"ח) </t>
  </si>
  <si>
    <t xml:space="preserve">הכנסות של הרשות ממשרד הרווחה (אלפי ש"ח) </t>
  </si>
  <si>
    <t xml:space="preserve">סה"כ השתתפות הממשלה בהכנסות  של הרשות (אלפי ש"ח) </t>
  </si>
  <si>
    <t>974,359</t>
  </si>
  <si>
    <t>1,024,740</t>
  </si>
  <si>
    <t>1,016,463</t>
  </si>
  <si>
    <t>1,083,240</t>
  </si>
  <si>
    <t xml:space="preserve">סה"כ השתתפות הממשלה בהכנסות של הרשות - אחוז שינוי ראלי </t>
  </si>
  <si>
    <t>-5.1</t>
  </si>
  <si>
    <t>5.5</t>
  </si>
  <si>
    <t xml:space="preserve">מענק כללי (אלפי ש"ח) </t>
  </si>
  <si>
    <t>204,338</t>
  </si>
  <si>
    <t>200,608</t>
  </si>
  <si>
    <t>202,316</t>
  </si>
  <si>
    <t>196,914</t>
  </si>
  <si>
    <t>192,943</t>
  </si>
  <si>
    <t>195,000</t>
  </si>
  <si>
    <t xml:space="preserve">מענק כללי - אחוז שינוי ראלי </t>
  </si>
  <si>
    <t>-9.4</t>
  </si>
  <si>
    <t>-3.1</t>
  </si>
  <si>
    <t>-1.3</t>
  </si>
  <si>
    <t>-3.2</t>
  </si>
  <si>
    <t>-6.3</t>
  </si>
  <si>
    <t>-5.7</t>
  </si>
  <si>
    <t>2.6</t>
  </si>
  <si>
    <t xml:space="preserve">העברות והכנסות חד-פעמיות לכיסוי גירעון  מצטבר (אלפי ש"ח) </t>
  </si>
  <si>
    <t>1,238</t>
  </si>
  <si>
    <t>77,600</t>
  </si>
  <si>
    <t>58,200</t>
  </si>
  <si>
    <t>30,000</t>
  </si>
  <si>
    <t>7,000</t>
  </si>
  <si>
    <t xml:space="preserve"> העברות והכנסות חד-פעמיות לכיסוי גירעון  מצטבר - אחוז שינוי ראלי </t>
  </si>
  <si>
    <t>..</t>
  </si>
  <si>
    <t>-25.4</t>
  </si>
  <si>
    <t>-50.7</t>
  </si>
  <si>
    <t xml:space="preserve">מלוות לאיזון (אלפי ש"ח) </t>
  </si>
  <si>
    <t xml:space="preserve">מלוות לאיזון - אחוז שינוי ראלי </t>
  </si>
  <si>
    <t xml:space="preserve">הכנסות בתקציב הבלתי  רגיל </t>
  </si>
  <si>
    <t xml:space="preserve">סה"כ הכנסות של הרשות מתקציב בלתי רגיל (אלפי ש"ח) </t>
  </si>
  <si>
    <t>702,290</t>
  </si>
  <si>
    <t>660,164</t>
  </si>
  <si>
    <t>515,020</t>
  </si>
  <si>
    <t>609,000</t>
  </si>
  <si>
    <t xml:space="preserve">סה"כ הכנסות של הרשות מתקציב בלתי רגיל - אחוז שינוי ראלי </t>
  </si>
  <si>
    <t>24.3</t>
  </si>
  <si>
    <t xml:space="preserve"> הכנסות של הרשות מתקציב בלתי רגיל - השתתפות בעלים (אלפי ש"ח) </t>
  </si>
  <si>
    <t>3,944</t>
  </si>
  <si>
    <t>2,689</t>
  </si>
  <si>
    <t>3,114</t>
  </si>
  <si>
    <t>358</t>
  </si>
  <si>
    <t>1,265</t>
  </si>
  <si>
    <t xml:space="preserve">השתתפות בעלים בתקציב בלתי רגיל - אחוז שינוי ראלי </t>
  </si>
  <si>
    <t>-89.8</t>
  </si>
  <si>
    <t>-32.7</t>
  </si>
  <si>
    <t>13.4</t>
  </si>
  <si>
    <t>-88.6</t>
  </si>
  <si>
    <t>237.9</t>
  </si>
  <si>
    <t xml:space="preserve"> הכנסות של הרשות  מתקציב בלתי רגיל - השתתפות משרדי ממשלה (אלפי ש"ח) </t>
  </si>
  <si>
    <t>389,884</t>
  </si>
  <si>
    <t>386,347</t>
  </si>
  <si>
    <t>356,909</t>
  </si>
  <si>
    <t>316,196</t>
  </si>
  <si>
    <t>208,289</t>
  </si>
  <si>
    <t>157,586</t>
  </si>
  <si>
    <t xml:space="preserve">השתתפות משרדי הממשלה בהכנסות התקציב הבלתי רגיל - אחוז שינוי ראלי </t>
  </si>
  <si>
    <t>-27.6</t>
  </si>
  <si>
    <t>-2.2</t>
  </si>
  <si>
    <t>-9.6</t>
  </si>
  <si>
    <t>-37.0</t>
  </si>
  <si>
    <t>13.8</t>
  </si>
  <si>
    <t xml:space="preserve"> הכנסות של הרשות מתקציב בלתי רגיל - מלוות (אלפי ש"ח) </t>
  </si>
  <si>
    <t>50,500</t>
  </si>
  <si>
    <t>185,000</t>
  </si>
  <si>
    <t>140,000</t>
  </si>
  <si>
    <t>180,000</t>
  </si>
  <si>
    <t xml:space="preserve">הכנסות של הרשות מתקציב בלתי רגיל - מלוות (אחוז שינוי ראלי </t>
  </si>
  <si>
    <t>-51.2</t>
  </si>
  <si>
    <t>-25.9</t>
  </si>
  <si>
    <t>-0.5</t>
  </si>
  <si>
    <t>-4.4</t>
  </si>
  <si>
    <t>-2.6</t>
  </si>
  <si>
    <t>הוצאות רגיל + תב"ר</t>
  </si>
  <si>
    <t xml:space="preserve">סך כולל הוצאות של הרשות (אלפי ש"ח) </t>
  </si>
  <si>
    <t>3,593,224</t>
  </si>
  <si>
    <t>3,994,265</t>
  </si>
  <si>
    <t>3,655,777</t>
  </si>
  <si>
    <t>4,126,066</t>
  </si>
  <si>
    <t xml:space="preserve">סך כולל הוצאות של הרשות - אחוז שינוי ראלי </t>
  </si>
  <si>
    <t>-7.3</t>
  </si>
  <si>
    <t>-12.5</t>
  </si>
  <si>
    <t>4.0</t>
  </si>
  <si>
    <t>הוצאות בתקציב הרגיל של הרשויות המקומיות</t>
  </si>
  <si>
    <t xml:space="preserve">סה"כ הוצאות של הרשות בתקציב רגיל (אלפי ש"ח) </t>
  </si>
  <si>
    <t>3,000,838</t>
  </si>
  <si>
    <t>3,346,773</t>
  </si>
  <si>
    <t>3,194,467</t>
  </si>
  <si>
    <t>3,597,628</t>
  </si>
  <si>
    <t xml:space="preserve">סה"כ הוצאות של הרשות בתקציב רגיל - אחוז שינוי ראלי </t>
  </si>
  <si>
    <t>-8.7</t>
  </si>
  <si>
    <t xml:space="preserve">הוצאות של הרשות לחינוך (אלפי ש"ח) </t>
  </si>
  <si>
    <t>652,250</t>
  </si>
  <si>
    <t>744,874</t>
  </si>
  <si>
    <t>799,637</t>
  </si>
  <si>
    <t>905,953</t>
  </si>
  <si>
    <t xml:space="preserve">הוצאות של הרשות לחינוך - אחוז שינוי ראלי </t>
  </si>
  <si>
    <t>13.6</t>
  </si>
  <si>
    <t>2.7</t>
  </si>
  <si>
    <t>6.1</t>
  </si>
  <si>
    <t xml:space="preserve">הוצאות של הרשות לרווחה (אלפי ש"ח) </t>
  </si>
  <si>
    <t>374,607</t>
  </si>
  <si>
    <t>411,724</t>
  </si>
  <si>
    <t>406,897</t>
  </si>
  <si>
    <t>467,536</t>
  </si>
  <si>
    <t xml:space="preserve">הוצאות של הרשות לרווחה - אחוז שינוי ראלי </t>
  </si>
  <si>
    <t>3.6</t>
  </si>
  <si>
    <t>-5.5</t>
  </si>
  <si>
    <t xml:space="preserve">הוצאות של הרשות לרכישת מים (אלפי ש"ח) </t>
  </si>
  <si>
    <t xml:space="preserve">הוצאות של הרשות לרכישת מים - אחוז שינוי ראלי </t>
  </si>
  <si>
    <t xml:space="preserve">סה"כ הוצאות של הרשות לעלות עבודה (אלפי ש"ח) </t>
  </si>
  <si>
    <t>1,177,260</t>
  </si>
  <si>
    <t>1,219,920</t>
  </si>
  <si>
    <t>1,267,079</t>
  </si>
  <si>
    <t>1,429,140</t>
  </si>
  <si>
    <t xml:space="preserve">סה"כ הוצאות של הרשות לעלות עבודה - אחוז שינוי ראלי </t>
  </si>
  <si>
    <t>3.1</t>
  </si>
  <si>
    <t>-0.7</t>
  </si>
  <si>
    <t xml:space="preserve"> הוצאות של הרשות לעלות עבודה לחינוך (אלפי ש"ח) </t>
  </si>
  <si>
    <t>381,033</t>
  </si>
  <si>
    <t>412,574</t>
  </si>
  <si>
    <t>443,561</t>
  </si>
  <si>
    <t>498,985</t>
  </si>
  <si>
    <t xml:space="preserve">הוצאות של הרשות לעלות עבודה לחינוך - אחוז שינוי ראלי </t>
  </si>
  <si>
    <t>3.2</t>
  </si>
  <si>
    <t>7.7</t>
  </si>
  <si>
    <t xml:space="preserve"> הוצאות של הרשות לעלות עבודה לרווחה (אלפי ש"ח) </t>
  </si>
  <si>
    <t>60,200</t>
  </si>
  <si>
    <t>61,327</t>
  </si>
  <si>
    <t>62,896</t>
  </si>
  <si>
    <t>72,753</t>
  </si>
  <si>
    <t xml:space="preserve">הוצאות של הרשות לעלות עבודה לרווחה - אחוז שינוי ראלי </t>
  </si>
  <si>
    <t>6.2</t>
  </si>
  <si>
    <t>-2.3</t>
  </si>
  <si>
    <t>-1.9</t>
  </si>
  <si>
    <t>6.6</t>
  </si>
  <si>
    <t xml:space="preserve">הוצאות של הרשות לפעולות (אלפי ש"ח) </t>
  </si>
  <si>
    <t>790,765</t>
  </si>
  <si>
    <t>897,987</t>
  </si>
  <si>
    <t>1,112,431</t>
  </si>
  <si>
    <t>1,230,804</t>
  </si>
  <si>
    <t xml:space="preserve">הוצאות של הרשות לפעולות - אחוז שינוי ראלי </t>
  </si>
  <si>
    <t>3.8</t>
  </si>
  <si>
    <t>13.0</t>
  </si>
  <si>
    <t>18.5</t>
  </si>
  <si>
    <t xml:space="preserve">הוצאות של הרשות לפירעון מלוות (אלפי ש"ח) </t>
  </si>
  <si>
    <t>229,103</t>
  </si>
  <si>
    <t>214,438</t>
  </si>
  <si>
    <t>227,990</t>
  </si>
  <si>
    <t>230,262</t>
  </si>
  <si>
    <t>242,145</t>
  </si>
  <si>
    <t>253,226</t>
  </si>
  <si>
    <t xml:space="preserve">הוצאות של הרשות לפירעון מלוות - אחוז שינוי ראלי </t>
  </si>
  <si>
    <t>-10.1</t>
  </si>
  <si>
    <t>-7.6</t>
  </si>
  <si>
    <t>4.1</t>
  </si>
  <si>
    <t xml:space="preserve">הוצאות מימון של הרשות (אלפי ש"ח) </t>
  </si>
  <si>
    <t>8,759</t>
  </si>
  <si>
    <t>13,828</t>
  </si>
  <si>
    <t>13,220</t>
  </si>
  <si>
    <t>14,246</t>
  </si>
  <si>
    <t xml:space="preserve">הוצאות מימון של הרשות - אחוז שינוי ראלי </t>
  </si>
  <si>
    <t>-15.9</t>
  </si>
  <si>
    <t>-59.9</t>
  </si>
  <si>
    <t>73.1</t>
  </si>
  <si>
    <t>-8.6</t>
  </si>
  <si>
    <t xml:space="preserve">העברות והוצאות חד-פעמיות (כולל כיסוי גירעון מצטבר) של הרשות (אלפי ש"ח) </t>
  </si>
  <si>
    <t>148,809</t>
  </si>
  <si>
    <t>546,027</t>
  </si>
  <si>
    <t>208,659</t>
  </si>
  <si>
    <t>285,553</t>
  </si>
  <si>
    <t>-59,475</t>
  </si>
  <si>
    <t>7,800</t>
  </si>
  <si>
    <t xml:space="preserve">העברות והוצאות חד-פעמיות (כולל כיסוי גירעון מצטבר) של הרשות - אחוז שינוי ראלי </t>
  </si>
  <si>
    <t>-23.8</t>
  </si>
  <si>
    <t>-62.6</t>
  </si>
  <si>
    <t>36.2</t>
  </si>
  <si>
    <t>-119.9</t>
  </si>
  <si>
    <t>-76.2</t>
  </si>
  <si>
    <t xml:space="preserve">הוצאות כלליות, השתתפויות והעברות (אלפי ש"ח) </t>
  </si>
  <si>
    <t>385,817</t>
  </si>
  <si>
    <t>468,483</t>
  </si>
  <si>
    <t>587,405</t>
  </si>
  <si>
    <t>699,223</t>
  </si>
  <si>
    <t>619,067</t>
  </si>
  <si>
    <t>662,412</t>
  </si>
  <si>
    <t xml:space="preserve">הוצאות כלליות, השתתפויות והעברות - אחוז שינוי ראלי </t>
  </si>
  <si>
    <t>-28.5</t>
  </si>
  <si>
    <t>19.9</t>
  </si>
  <si>
    <t>22.7</t>
  </si>
  <si>
    <t>19.7</t>
  </si>
  <si>
    <t>-15.3</t>
  </si>
  <si>
    <t>-4.3</t>
  </si>
  <si>
    <t>הוצאות בתקציב הבלתי  רגיל</t>
  </si>
  <si>
    <t xml:space="preserve">סה"כ הוצאות של הרשות בתקציב בלתי רגיל (אלפי ש"ח) </t>
  </si>
  <si>
    <t>592,386</t>
  </si>
  <si>
    <t>647,492</t>
  </si>
  <si>
    <t>461,310</t>
  </si>
  <si>
    <t>528,438</t>
  </si>
  <si>
    <t xml:space="preserve">סה"כ הוצאות של הרשות בתקציב בלתי רגיל - אחוז שינוי ראלי </t>
  </si>
  <si>
    <t>-13.2</t>
  </si>
  <si>
    <t>8.8</t>
  </si>
  <si>
    <t>-31.9</t>
  </si>
  <si>
    <t>20.2</t>
  </si>
  <si>
    <t xml:space="preserve">הוצאות של הרשות בתקציב בלתי רגיל לעבודות פיתוח (אלפי ש"ח) </t>
  </si>
  <si>
    <t>586,782</t>
  </si>
  <si>
    <t>638,807</t>
  </si>
  <si>
    <t>461,006</t>
  </si>
  <si>
    <t>524,223</t>
  </si>
  <si>
    <t xml:space="preserve">הוצאות של הרשות בתקציב בלתי רגיל לעבודות פיתוח - אחוז שינוי ראלי </t>
  </si>
  <si>
    <t>-27.2</t>
  </si>
  <si>
    <t>18.2</t>
  </si>
  <si>
    <t>-14.0</t>
  </si>
  <si>
    <t>-31.0</t>
  </si>
  <si>
    <t>22.6</t>
  </si>
  <si>
    <t xml:space="preserve"> הוצאות של הרשות בתקציב בלתי רגיל להעברת מלוות (אלפי ש"ח) </t>
  </si>
  <si>
    <t xml:space="preserve"> הוצאות של הרשות בתקציב בלתי רגיל להעברת מלוות - אחוז שינוי ראלי </t>
  </si>
  <si>
    <t xml:space="preserve"> הוצאות של הרשות בתקציב בלתי רגיל - אחר (אלפי ש"ח) </t>
  </si>
  <si>
    <t>5,604</t>
  </si>
  <si>
    <t>8,685</t>
  </si>
  <si>
    <t>304</t>
  </si>
  <si>
    <t>4,215</t>
  </si>
  <si>
    <t xml:space="preserve">הוצאות של הרשות בתקציב בלתי רגיל - אחר - אחוז שינוי ראלי </t>
  </si>
  <si>
    <t>54.2</t>
  </si>
  <si>
    <t>-96.7</t>
  </si>
  <si>
    <t>-64.9</t>
  </si>
  <si>
    <t>עודף/גירעון</t>
  </si>
  <si>
    <t xml:space="preserve">עודף / גירעון בתקציב הרגיל - תקציבי (אלפי ש"ח) </t>
  </si>
  <si>
    <t>-22,623</t>
  </si>
  <si>
    <t>14,191</t>
  </si>
  <si>
    <t>186</t>
  </si>
  <si>
    <t>18,883</t>
  </si>
  <si>
    <t>3,152</t>
  </si>
  <si>
    <t>3,186</t>
  </si>
  <si>
    <t xml:space="preserve">עודף / גירעון בתקציב הרגיל - שנתי (אלפי ש"ח) </t>
  </si>
  <si>
    <t xml:space="preserve">גירעון מצטבר בסוף שנה (אלפי ש"ח) </t>
  </si>
  <si>
    <t>-556,770</t>
  </si>
  <si>
    <t>-541,341</t>
  </si>
  <si>
    <t>-463,555</t>
  </si>
  <si>
    <t>-326,513</t>
  </si>
  <si>
    <t>-293,361</t>
  </si>
  <si>
    <t>-277,893</t>
  </si>
  <si>
    <t xml:space="preserve">עודף / גירעון בתקציב בלתי רגיל - תקציבי (אלפי ש"ח) </t>
  </si>
  <si>
    <t>חיוב ארנונה לפי סוג נכס</t>
  </si>
  <si>
    <t>חיוב ארנונה סך הכל (שטח באלפי מ"ר) בשנה קודמת</t>
  </si>
  <si>
    <t>22,878.0</t>
  </si>
  <si>
    <t>חיוב ארנונה למגורים (שטח באלפי מ"ר) בשנה קודמת</t>
  </si>
  <si>
    <t>14,144.0</t>
  </si>
  <si>
    <t>חיוב ארנונה לעסקים (שטח באלפי מ"ר) בשנה קודמת</t>
  </si>
  <si>
    <t>1,545.0</t>
  </si>
  <si>
    <t>חיוב ארנונה לתעשייה ולמלאכה (שטח באלפי מ"ר) בשנה קודמת</t>
  </si>
  <si>
    <t>990.0</t>
  </si>
  <si>
    <t>חיוב ארנונה לבנקים (שטח באלפי מ"ר) בשנה קודמת</t>
  </si>
  <si>
    <t>59.0</t>
  </si>
  <si>
    <t>חיוב ארנונה לבתי מלון (שטח באלפי מ"ר) בשנה קודמת</t>
  </si>
  <si>
    <t>535.0</t>
  </si>
  <si>
    <t>570.0</t>
  </si>
  <si>
    <t>חיוב ארנונה למוסדות ולמבנים (שטח באלפי מ"ר) בשנה קודמת</t>
  </si>
  <si>
    <t>2,139.0</t>
  </si>
  <si>
    <t>חיוב ארנונה לחניונים (שטח באלפי מ"ר) בשנה קודמת</t>
  </si>
  <si>
    <t>542.0</t>
  </si>
  <si>
    <t>חיוב ארנונה ליתר סוגי נכס (שטח באלפי מ"ר) בשנה קודמת</t>
  </si>
  <si>
    <t>5,605.0</t>
  </si>
  <si>
    <t>3,174.0</t>
  </si>
  <si>
    <t>חיוב ארנונה סך הכל (באלפי ש"ח) בשנה קודמת</t>
  </si>
  <si>
    <t>1,653,454</t>
  </si>
  <si>
    <t>1,926,425</t>
  </si>
  <si>
    <t>2,098,137</t>
  </si>
  <si>
    <t>חיוב ארנונה למגורים (באלפי ש"ח) בשנה קודמת</t>
  </si>
  <si>
    <t>745,861</t>
  </si>
  <si>
    <t>874,366</t>
  </si>
  <si>
    <t>959,641</t>
  </si>
  <si>
    <t>חיוב ארנונה לעסקים (באלפי ש"ח) בשנה קודמת</t>
  </si>
  <si>
    <t>375,518</t>
  </si>
  <si>
    <t>427,024</t>
  </si>
  <si>
    <t>462,977</t>
  </si>
  <si>
    <t>חיוב ארנונה לתעשייה ולמלאכה (באלפי ש"ח) בשנה קודמת</t>
  </si>
  <si>
    <t>73,802</t>
  </si>
  <si>
    <t>84,457</t>
  </si>
  <si>
    <t>88,220</t>
  </si>
  <si>
    <t>חיוב ארנונה לבנקים (באלפי ש"ח) בשנה קודמת</t>
  </si>
  <si>
    <t>48,234</t>
  </si>
  <si>
    <t>56,319</t>
  </si>
  <si>
    <t>63,699</t>
  </si>
  <si>
    <t>חיוב ארנונה לבתי מלון (באלפי ש"ח) בשנה קודמת</t>
  </si>
  <si>
    <t>48,495</t>
  </si>
  <si>
    <t>53,304</t>
  </si>
  <si>
    <t>60,458</t>
  </si>
  <si>
    <t>חיוב ארנונה למוסדות ולמבנים (באלפי ש"ח) בשנה קודמת</t>
  </si>
  <si>
    <t>192,072</t>
  </si>
  <si>
    <t>חיוב ארנונה לחניונים (באלפי ש"ח) בשנה קודמת</t>
  </si>
  <si>
    <t>28,492</t>
  </si>
  <si>
    <t>חיוב ארנונה ליתר סוגי נכס (באלפי ש"ח) בשנה קודמת</t>
  </si>
  <si>
    <t>361,544</t>
  </si>
  <si>
    <t>430,955</t>
  </si>
  <si>
    <t>242,578</t>
  </si>
  <si>
    <t>חיוב ארנונה סך הכל (שטח באלפי מ"ר) בשנה נוכחית</t>
  </si>
  <si>
    <t>23,330.0</t>
  </si>
  <si>
    <t>חיוב ארנונה למגורים (שטח באלפי מ"ר) בשנה נוכחית</t>
  </si>
  <si>
    <t>14,422.0</t>
  </si>
  <si>
    <t>חיוב ארנונה לעסקים (שטח באלפי מ"ר) בשנה נוכחית</t>
  </si>
  <si>
    <t>1,588.0</t>
  </si>
  <si>
    <t>חיוב ארנונה לתעשייה ולמלאכה (שטח באלפי מ"ר) בשנה נוכחית</t>
  </si>
  <si>
    <t>1,003.0</t>
  </si>
  <si>
    <t>חיוב ארנונה לבנקים (שטח באלפי מ"ר) בשנה נוכחית</t>
  </si>
  <si>
    <t>חיוב ארנונה לבתי מלון (שטח באלפי מ"ר) בשנה נוכחית</t>
  </si>
  <si>
    <t>569.0</t>
  </si>
  <si>
    <t>חיוב ארנונה למוסדות ולמבנים (שטח באלפי מ"ר) בשנה נוכחית</t>
  </si>
  <si>
    <t>חיוב ארנונה לחניונים (שטח באלפי מ"ר) בשנה נוכחית</t>
  </si>
  <si>
    <t>חיוב ארנונה ליתר סוגי נכס (שטח באלפי מ"ר) בשנה נוכחית</t>
  </si>
  <si>
    <t>5,689.0</t>
  </si>
  <si>
    <t>חיוב ארנונה סך הכל (באלפי ש"ח) בשנה נוכחית</t>
  </si>
  <si>
    <t>1,730,390</t>
  </si>
  <si>
    <t>1,962,905</t>
  </si>
  <si>
    <t>חיוב ארנונה למגורים (באלפי ש"ח) בשנה נוכחית</t>
  </si>
  <si>
    <t>777,919</t>
  </si>
  <si>
    <t>891,478</t>
  </si>
  <si>
    <t>חיוב ארנונה לעסקים (באלפי ש"ח) בשנה נוכחית</t>
  </si>
  <si>
    <t>410,343</t>
  </si>
  <si>
    <t>438,497</t>
  </si>
  <si>
    <t>חיוב ארנונה לתעשייה ולמלאכה (באלפי ש"ח) בשנה נוכחית</t>
  </si>
  <si>
    <t>76,515</t>
  </si>
  <si>
    <t>85,646</t>
  </si>
  <si>
    <t>חיוב ארנונה לבנקים (באלפי ש"ח) בשנה נוכחית</t>
  </si>
  <si>
    <t>49,983</t>
  </si>
  <si>
    <t>57,664</t>
  </si>
  <si>
    <t>חיוב ארנונה לבתי מלון (באלפי ש"ח) בשנה נוכחית</t>
  </si>
  <si>
    <t>47,589</t>
  </si>
  <si>
    <t>57,209</t>
  </si>
  <si>
    <t>חיוב ארנונה למוסדות ולמבנים (באלפי ש"ח) בשנה נוכחית</t>
  </si>
  <si>
    <t>חיוב ארנונה לחניונים (באלפי ש"ח) בשנה נוכחית</t>
  </si>
  <si>
    <t>חיוב ארנונה ליתר סוגי נכס (באלפי ש"ח) בשנה נוכחית</t>
  </si>
  <si>
    <t>368,041</t>
  </si>
  <si>
    <t>432,411</t>
  </si>
  <si>
    <t>מדדי הוצאות</t>
  </si>
  <si>
    <t>הוצאות השכר לתושב (ש"ח)</t>
  </si>
  <si>
    <t>סך ההוצאות לתושב (ש"ח)</t>
  </si>
  <si>
    <t>אחוז הוצאות על שכר הנהלה מכלל ההוצאות</t>
  </si>
  <si>
    <t>אחוז הוצאות על חינוך מכלל ההוצאות</t>
  </si>
  <si>
    <t>אחוז הוצאות על רווחה מכלל ההוצאות</t>
  </si>
  <si>
    <t>אחוז הוצאות על פעולות מכלל ההוצאות</t>
  </si>
  <si>
    <t>אחוז הוצאות על שכר מכלל ההוצאות</t>
  </si>
  <si>
    <t>אחוז הוצאות על מימון ופרעון מלוות מכלל ההוצאות</t>
  </si>
  <si>
    <t>השקעה בתושב על פעולות (ש"ח)</t>
  </si>
  <si>
    <t>השקעה בתושב בחינוך (ש"ח)</t>
  </si>
  <si>
    <t>השקעה בתושב ברווחה (ש"ח)</t>
  </si>
  <si>
    <t>השקעה בתושב (ש"ח)</t>
  </si>
  <si>
    <t>השקעה בתושב מהכנסות ממשלתיות (ש"ח)</t>
  </si>
  <si>
    <t>השקעה עצמית בתושב (ש"ח)</t>
  </si>
  <si>
    <t>יחס בין השקעה בתושב להכנסה לתושב</t>
  </si>
  <si>
    <t>יחס בין ההשקעה בתושב להכנסה העצמית מתושב</t>
  </si>
  <si>
    <t>יחס בין כמות התלמידים לכלל האוכלוסיה</t>
  </si>
  <si>
    <t>כלל ההוצאה על חינוך לתלמיד (ש"ח)</t>
  </si>
  <si>
    <t>הוצאה עצמית על חינוך לתלמיד (ש"ח)</t>
  </si>
  <si>
    <t>הוצאה הממשלתית על חינוך לתלמיד (ש"ח)</t>
  </si>
  <si>
    <t>אחוז הזכאות לבגרות מסך תלמידי י"ב</t>
  </si>
  <si>
    <t>אחוז הזכאים לבגרות שעברו את הסף הנדרש לאוניברסיטאות</t>
  </si>
  <si>
    <t>רווחה</t>
  </si>
  <si>
    <t>אחוז ההוצאה העצמית על רווחה מסך ההוצאה על רווחה</t>
  </si>
  <si>
    <t>אחוז האוכלוסיה המקבל קצבת רווחה</t>
  </si>
  <si>
    <t>השקעה בתושב הזקוק לשירותי רווחה</t>
  </si>
  <si>
    <t>הכנסות</t>
  </si>
  <si>
    <t>כלל הכנסות הרשות בתקציב הרגילה לתושב</t>
  </si>
  <si>
    <t>הכנסות עצמיות של הרשות בתקציב הרגיל לתושב</t>
  </si>
  <si>
    <t>אחוז הכנסות מארנונה בתקציב הרגיל</t>
  </si>
  <si>
    <t xml:space="preserve">אחוז הכנסות עצמיות שאינן מארנונה בתקציב הרגיל </t>
  </si>
  <si>
    <t xml:space="preserve">אחוז הכנסות מהממשלה בתקציב הרגיל </t>
  </si>
  <si>
    <t>מדדי ארנונה</t>
  </si>
  <si>
    <t>הוצאה ממוצעת למ"ר למגורים ותעסוקה</t>
  </si>
  <si>
    <t>הכנסה ממוצעת למ"ר מגורים</t>
  </si>
  <si>
    <t>הכנסה ממוצעת למ"ר תעסוקה</t>
  </si>
  <si>
    <t>גודל ממוצע ליח' דיור ברשות</t>
  </si>
  <si>
    <t xml:space="preserve">הוצאה ליח' דיור ממוצעת </t>
  </si>
  <si>
    <t xml:space="preserve">הכנסה ליח' דיור ממוצעת </t>
  </si>
  <si>
    <t xml:space="preserve">גרעון (במאזן ההכנסות העצמי) ליח' דיור ממוצעת </t>
  </si>
  <si>
    <t>יחס בניה מגורים לתעסוקה ללא גרעון</t>
  </si>
  <si>
    <t>יחס הכנסה בין מ"ר תעסוקה למ"ר מגורים.</t>
  </si>
  <si>
    <t>יחס בניה מגורים לתעסוקה בפועל</t>
  </si>
  <si>
    <t>אחוז חיובי ארנונה ממגורים מסך חיובי ארנונה</t>
  </si>
  <si>
    <t>אחוז חיובי ארנונה מתעסוקה מסך חיובי ארנונה</t>
  </si>
  <si>
    <t>אחוז חיובי ארנונה מאחרים מסך חיובי ארנונה</t>
  </si>
  <si>
    <t>יחס שטח מגורים לשטח תעסוקה</t>
  </si>
  <si>
    <t>מדדי חוב</t>
  </si>
  <si>
    <t>גרעון/עודף בתקציב הרגיל ל-1000 תושבים</t>
  </si>
  <si>
    <t>אשכול סוציואקונומי:</t>
  </si>
  <si>
    <t>ניתוחי השקעה בתושב</t>
  </si>
  <si>
    <t>השקעה בתושב ברשות</t>
  </si>
  <si>
    <t>ממוצע אשכול 3</t>
  </si>
  <si>
    <t>ממוצע אשכול 4</t>
  </si>
  <si>
    <t>ממוצע אשכול 5</t>
  </si>
  <si>
    <t>השקעה בחינוך ברשות</t>
  </si>
  <si>
    <t>השקעה ברווחה ברשות</t>
  </si>
  <si>
    <t>השקעה ב-1000 תושבים ברווחה מסך ההוצאות (אלפי ש"ח)</t>
  </si>
  <si>
    <t>השקעה ב-1000 תושבים הזקוקים לשירותי רווחה</t>
  </si>
  <si>
    <t>ניתוח איזון תקציבי</t>
  </si>
  <si>
    <t>גרעון</t>
  </si>
  <si>
    <t>גרעון/עודף בתקציב הרגיל ל-1000 תושבים (אלפי ש"ח)</t>
  </si>
  <si>
    <t>מדדי הכנסות</t>
  </si>
  <si>
    <t>כמה מושקע חזרה בתושבים (עצמית) מתוך ההכנסה עצמית</t>
  </si>
  <si>
    <t>כלל הכנסות הרשות בתקציב הרגילה ל-1000 תושבים</t>
  </si>
  <si>
    <t>הכנסות עצמיות של הרשות בתקציב הרגיל ל-1000 תושבים</t>
  </si>
  <si>
    <t>אחוז הוצאות על חד פעמיות ומים</t>
  </si>
  <si>
    <t>גבוה לאשכול הנבדק</t>
  </si>
  <si>
    <t>נמוך לאשכול הנבדק</t>
  </si>
  <si>
    <t>ניתוח ארנונה</t>
  </si>
  <si>
    <t>ממוצע אשכול 6</t>
  </si>
  <si>
    <t>פרמטר</t>
  </si>
  <si>
    <t>ביצועי תקציב הכנסות ביחס לביצוע</t>
  </si>
  <si>
    <t>ביצועי הוצאות ביחס לתקציב</t>
  </si>
  <si>
    <t>גידול בעומס מלוות</t>
  </si>
  <si>
    <t>אחוז הנחות מסך החיובים</t>
  </si>
  <si>
    <t>גרעון מצטבר בתקציב הרגיל ביחס להכנסות עצמיות בפועל בתקציב הרגיל</t>
  </si>
  <si>
    <t>יחס עומס מלוות להכנסות עצמיות בפועל בתקציב הרגיל</t>
  </si>
  <si>
    <t>יחס החזר מלוות לנטילת מלוות</t>
  </si>
  <si>
    <t>השקעה עצמית על רווחה ללא הנחות ארנונה</t>
  </si>
  <si>
    <t>סה"כ השקעה ברווחה מהתקציב העצמי</t>
  </si>
  <si>
    <t>משקל הנחות הארנונה בהשקעה ברווחה</t>
  </si>
  <si>
    <t>עומס ההשקעה ברווחה על התקציב העצמי</t>
  </si>
</sst>
</file>

<file path=xl/styles.xml><?xml version="1.0" encoding="utf-8"?>
<styleSheet xmlns="http://schemas.openxmlformats.org/spreadsheetml/2006/main">
  <numFmts count="6">
    <numFmt numFmtId="167" formatCode="_ * #,##0.00_ ;_ * \-#,##0.00_ ;_ * &quot;-&quot;??_ ;_ @_ "/>
    <numFmt numFmtId="171" formatCode="_ * #,##0_ ;_ * \-#,##0_ ;_ * &quot;-&quot;??_ ;_ @_ "/>
    <numFmt numFmtId="176" formatCode="_ [$₪-40D]\ * #,##0_ ;_ [$₪-40D]\ * \-#,##0_ ;_ [$₪-40D]\ * &quot;-&quot;_ ;_ @_ "/>
    <numFmt numFmtId="177" formatCode="_ [$₪-40D]\ * #,##0.0_ ;_ [$₪-40D]\ * \-#,##0.0_ ;_ [$₪-40D]\ * &quot;-&quot;?_ ;_ @_ "/>
    <numFmt numFmtId="178" formatCode="_ [$₪-40D]\ * #,##0_ ;_ [$₪-40D]\ * \-#,##0_ ;_ [$₪-40D]\ * &quot;-&quot;?_ ;_ @_ "/>
    <numFmt numFmtId="179" formatCode="#,##0;\(#,##0\)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  <charset val="177"/>
    </font>
    <font>
      <sz val="10"/>
      <name val="Arial"/>
      <family val="2"/>
    </font>
    <font>
      <sz val="9"/>
      <name val="Arial"/>
      <family val="2"/>
    </font>
    <font>
      <sz val="8.5"/>
      <name val="Arial"/>
      <family val="2"/>
    </font>
    <font>
      <sz val="10"/>
      <name val="MS Sans Serif"/>
      <family val="2"/>
    </font>
    <font>
      <sz val="10"/>
      <name val="MS Sans Serif"/>
    </font>
    <font>
      <sz val="13.5"/>
      <name val="MS Sans Serif"/>
      <family val="2"/>
    </font>
    <font>
      <sz val="10"/>
      <name val="Arial"/>
      <charset val="177"/>
    </font>
    <font>
      <sz val="9"/>
      <color rgb="FFFF0000"/>
      <name val="Arial"/>
      <family val="2"/>
    </font>
    <font>
      <b/>
      <sz val="10"/>
      <color theme="0"/>
      <name val="MS Sans Serif"/>
      <charset val="177"/>
    </font>
    <font>
      <sz val="12"/>
      <name val="Arial"/>
      <family val="2"/>
    </font>
    <font>
      <sz val="10"/>
      <name val="Courier"/>
      <charset val="177"/>
    </font>
    <font>
      <b/>
      <u/>
      <sz val="12"/>
      <name val="David"/>
      <charset val="177"/>
    </font>
    <font>
      <sz val="12"/>
      <name val="David"/>
      <charset val="177"/>
    </font>
    <font>
      <u/>
      <sz val="12"/>
      <name val="David"/>
      <charset val="177"/>
    </font>
    <font>
      <b/>
      <sz val="12"/>
      <name val="David"/>
      <charset val="177"/>
    </font>
    <font>
      <sz val="12"/>
      <name val="David"/>
    </font>
  </fonts>
  <fills count="2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theme="1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</fills>
  <borders count="3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/>
      <right style="thin">
        <color theme="1"/>
      </right>
      <top style="medium">
        <color theme="1"/>
      </top>
      <bottom/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37" fontId="13" fillId="0" borderId="0"/>
    <xf numFmtId="0" fontId="9" fillId="0" borderId="0"/>
  </cellStyleXfs>
  <cellXfs count="256">
    <xf numFmtId="0" fontId="0" fillId="0" borderId="0" xfId="0"/>
    <xf numFmtId="0" fontId="2" fillId="0" borderId="0" xfId="2"/>
    <xf numFmtId="0" fontId="4" fillId="0" borderId="12" xfId="2" applyNumberFormat="1" applyFont="1" applyBorder="1" applyAlignment="1">
      <alignment horizontal="center" vertical="center" textRotation="90" wrapText="1" readingOrder="2"/>
    </xf>
    <xf numFmtId="0" fontId="3" fillId="0" borderId="23" xfId="2" applyFont="1" applyFill="1" applyBorder="1" applyAlignment="1">
      <alignment horizontal="center" vertical="center" textRotation="90"/>
    </xf>
    <xf numFmtId="49" fontId="2" fillId="0" borderId="0" xfId="2" applyNumberFormat="1"/>
    <xf numFmtId="49" fontId="4" fillId="2" borderId="8" xfId="2" applyNumberFormat="1" applyFont="1" applyFill="1" applyBorder="1" applyAlignment="1">
      <alignment horizontal="right" wrapText="1" readingOrder="2"/>
    </xf>
    <xf numFmtId="49" fontId="4" fillId="2" borderId="6" xfId="2" applyNumberFormat="1" applyFont="1" applyFill="1" applyBorder="1" applyAlignment="1">
      <alignment horizontal="right" wrapText="1" readingOrder="2"/>
    </xf>
    <xf numFmtId="49" fontId="10" fillId="2" borderId="6" xfId="2" applyNumberFormat="1" applyFont="1" applyFill="1" applyBorder="1" applyAlignment="1">
      <alignment horizontal="right" wrapText="1" readingOrder="2"/>
    </xf>
    <xf numFmtId="49" fontId="4" fillId="2" borderId="9" xfId="2" applyNumberFormat="1" applyFont="1" applyFill="1" applyBorder="1" applyAlignment="1">
      <alignment horizontal="right" wrapText="1" readingOrder="2"/>
    </xf>
    <xf numFmtId="49" fontId="4" fillId="2" borderId="6" xfId="2" applyNumberFormat="1" applyFont="1" applyFill="1" applyBorder="1" applyAlignment="1">
      <alignment wrapText="1" readingOrder="2"/>
    </xf>
    <xf numFmtId="49" fontId="4" fillId="2" borderId="13" xfId="2" applyNumberFormat="1" applyFont="1" applyFill="1" applyBorder="1" applyAlignment="1">
      <alignment horizontal="right" vertical="center" wrapText="1" readingOrder="2"/>
    </xf>
    <xf numFmtId="49" fontId="4" fillId="2" borderId="14" xfId="2" applyNumberFormat="1" applyFont="1" applyFill="1" applyBorder="1" applyAlignment="1">
      <alignment horizontal="right" wrapText="1" readingOrder="2"/>
    </xf>
    <xf numFmtId="49" fontId="4" fillId="2" borderId="15" xfId="2" applyNumberFormat="1" applyFont="1" applyFill="1" applyBorder="1" applyAlignment="1">
      <alignment horizontal="right" wrapText="1" readingOrder="2"/>
    </xf>
    <xf numFmtId="49" fontId="4" fillId="2" borderId="0" xfId="2" applyNumberFormat="1" applyFont="1" applyFill="1" applyBorder="1" applyAlignment="1">
      <alignment horizontal="right" wrapText="1" readingOrder="2"/>
    </xf>
    <xf numFmtId="49" fontId="4" fillId="2" borderId="4" xfId="2" applyNumberFormat="1" applyFont="1" applyFill="1" applyBorder="1" applyAlignment="1">
      <alignment horizontal="right" wrapText="1" readingOrder="2"/>
    </xf>
    <xf numFmtId="49" fontId="4" fillId="2" borderId="2" xfId="2" applyNumberFormat="1" applyFont="1" applyFill="1" applyBorder="1" applyAlignment="1">
      <alignment horizontal="right" wrapText="1" readingOrder="2"/>
    </xf>
    <xf numFmtId="49" fontId="4" fillId="2" borderId="16" xfId="2" applyNumberFormat="1" applyFont="1" applyFill="1" applyBorder="1" applyAlignment="1">
      <alignment horizontal="right" wrapText="1" readingOrder="2"/>
    </xf>
    <xf numFmtId="49" fontId="4" fillId="2" borderId="17" xfId="2" applyNumberFormat="1" applyFont="1" applyFill="1" applyBorder="1" applyAlignment="1">
      <alignment horizontal="right" wrapText="1" readingOrder="2"/>
    </xf>
    <xf numFmtId="49" fontId="4" fillId="2" borderId="18" xfId="2" applyNumberFormat="1" applyFont="1" applyFill="1" applyBorder="1" applyAlignment="1">
      <alignment horizontal="right" wrapText="1" readingOrder="2"/>
    </xf>
    <xf numFmtId="0" fontId="2" fillId="0" borderId="0" xfId="2" applyAlignment="1">
      <alignment horizontal="center"/>
    </xf>
    <xf numFmtId="167" fontId="2" fillId="0" borderId="0" xfId="3" applyFont="1" applyAlignment="1">
      <alignment horizontal="center"/>
    </xf>
    <xf numFmtId="171" fontId="2" fillId="0" borderId="0" xfId="3" applyNumberFormat="1" applyFont="1" applyAlignment="1">
      <alignment horizontal="center"/>
    </xf>
    <xf numFmtId="0" fontId="2" fillId="0" borderId="0" xfId="2" applyNumberFormat="1" applyAlignment="1">
      <alignment horizontal="center"/>
    </xf>
    <xf numFmtId="2" fontId="2" fillId="0" borderId="0" xfId="3" applyNumberFormat="1" applyFont="1" applyAlignment="1">
      <alignment horizontal="center"/>
    </xf>
    <xf numFmtId="3" fontId="2" fillId="0" borderId="0" xfId="3" applyNumberFormat="1" applyFont="1" applyAlignment="1">
      <alignment horizontal="center"/>
    </xf>
    <xf numFmtId="167" fontId="2" fillId="0" borderId="5" xfId="3" applyFont="1" applyBorder="1" applyAlignment="1">
      <alignment horizontal="center"/>
    </xf>
    <xf numFmtId="167" fontId="2" fillId="0" borderId="0" xfId="3" applyFont="1" applyBorder="1" applyAlignment="1">
      <alignment horizontal="center"/>
    </xf>
    <xf numFmtId="9" fontId="2" fillId="0" borderId="0" xfId="7" applyFont="1" applyBorder="1" applyAlignment="1">
      <alignment horizontal="center"/>
    </xf>
    <xf numFmtId="167" fontId="2" fillId="0" borderId="7" xfId="3" applyFont="1" applyBorder="1" applyAlignment="1">
      <alignment horizontal="center"/>
    </xf>
    <xf numFmtId="9" fontId="2" fillId="0" borderId="5" xfId="7" applyFont="1" applyBorder="1" applyAlignment="1">
      <alignment horizontal="center"/>
    </xf>
    <xf numFmtId="9" fontId="2" fillId="0" borderId="7" xfId="7" applyFont="1" applyBorder="1" applyAlignment="1">
      <alignment horizontal="center"/>
    </xf>
    <xf numFmtId="167" fontId="7" fillId="0" borderId="0" xfId="3" applyFont="1" applyBorder="1" applyAlignment="1">
      <alignment horizontal="center"/>
    </xf>
    <xf numFmtId="9" fontId="7" fillId="0" borderId="0" xfId="7" applyFont="1" applyBorder="1" applyAlignment="1">
      <alignment horizontal="center"/>
    </xf>
    <xf numFmtId="49" fontId="6" fillId="0" borderId="0" xfId="2" applyNumberFormat="1" applyFont="1"/>
    <xf numFmtId="171" fontId="7" fillId="0" borderId="0" xfId="3" applyNumberFormat="1" applyFont="1" applyAlignment="1">
      <alignment horizontal="center"/>
    </xf>
    <xf numFmtId="167" fontId="7" fillId="0" borderId="0" xfId="3" applyNumberFormat="1" applyFont="1" applyBorder="1" applyAlignment="1">
      <alignment horizontal="center"/>
    </xf>
    <xf numFmtId="167" fontId="7" fillId="0" borderId="0" xfId="2" applyNumberFormat="1" applyFont="1" applyBorder="1" applyAlignment="1">
      <alignment horizontal="center"/>
    </xf>
    <xf numFmtId="49" fontId="3" fillId="0" borderId="8" xfId="2" applyNumberFormat="1" applyFont="1" applyBorder="1" applyAlignment="1">
      <alignment horizontal="center" wrapText="1"/>
    </xf>
    <xf numFmtId="49" fontId="3" fillId="0" borderId="6" xfId="2" applyNumberFormat="1" applyFont="1" applyBorder="1" applyAlignment="1">
      <alignment horizontal="center" wrapText="1"/>
    </xf>
    <xf numFmtId="49" fontId="3" fillId="0" borderId="9" xfId="2" applyNumberFormat="1" applyFont="1" applyBorder="1" applyAlignment="1">
      <alignment horizontal="center" wrapText="1"/>
    </xf>
    <xf numFmtId="0" fontId="3" fillId="17" borderId="0" xfId="2" applyFont="1" applyFill="1" applyBorder="1" applyAlignment="1">
      <alignment horizontal="center" vertical="center" textRotation="90"/>
    </xf>
    <xf numFmtId="2" fontId="2" fillId="0" borderId="7" xfId="7" applyNumberFormat="1" applyFont="1" applyBorder="1" applyAlignment="1">
      <alignment horizontal="center"/>
    </xf>
    <xf numFmtId="0" fontId="3" fillId="14" borderId="19" xfId="2" applyFont="1" applyFill="1" applyBorder="1" applyAlignment="1">
      <alignment horizontal="center" vertical="center" textRotation="90"/>
    </xf>
    <xf numFmtId="0" fontId="3" fillId="14" borderId="20" xfId="2" applyFont="1" applyFill="1" applyBorder="1" applyAlignment="1">
      <alignment horizontal="center" vertical="center" textRotation="90"/>
    </xf>
    <xf numFmtId="0" fontId="3" fillId="14" borderId="21" xfId="2" applyFont="1" applyFill="1" applyBorder="1" applyAlignment="1">
      <alignment horizontal="center" vertical="center" textRotation="90"/>
    </xf>
    <xf numFmtId="0" fontId="3" fillId="17" borderId="19" xfId="2" applyFont="1" applyFill="1" applyBorder="1" applyAlignment="1">
      <alignment horizontal="center" vertical="center" textRotation="90"/>
    </xf>
    <xf numFmtId="0" fontId="3" fillId="17" borderId="20" xfId="2" applyFont="1" applyFill="1" applyBorder="1" applyAlignment="1">
      <alignment horizontal="center" vertical="center" textRotation="90"/>
    </xf>
    <xf numFmtId="0" fontId="3" fillId="17" borderId="21" xfId="2" applyFont="1" applyFill="1" applyBorder="1" applyAlignment="1">
      <alignment horizontal="center" vertical="center" textRotation="90"/>
    </xf>
    <xf numFmtId="0" fontId="3" fillId="0" borderId="23" xfId="2" applyNumberFormat="1" applyFont="1" applyFill="1" applyBorder="1" applyAlignment="1">
      <alignment horizontal="center" vertical="center" textRotation="90" wrapText="1"/>
    </xf>
    <xf numFmtId="0" fontId="2" fillId="0" borderId="1" xfId="2" applyBorder="1" applyAlignment="1">
      <alignment horizontal="center" vertical="center" textRotation="90" wrapText="1"/>
    </xf>
    <xf numFmtId="0" fontId="3" fillId="3" borderId="29" xfId="2" applyNumberFormat="1" applyFont="1" applyFill="1" applyBorder="1" applyAlignment="1">
      <alignment horizontal="center" vertical="center" textRotation="90"/>
    </xf>
    <xf numFmtId="0" fontId="2" fillId="0" borderId="24" xfId="2" applyBorder="1" applyAlignment="1">
      <alignment horizontal="center" vertical="center" textRotation="90"/>
    </xf>
    <xf numFmtId="0" fontId="2" fillId="0" borderId="3" xfId="2" applyBorder="1" applyAlignment="1">
      <alignment horizontal="center" vertical="center" textRotation="90"/>
    </xf>
    <xf numFmtId="0" fontId="3" fillId="4" borderId="22" xfId="2" applyNumberFormat="1" applyFont="1" applyFill="1" applyBorder="1" applyAlignment="1">
      <alignment horizontal="center" vertical="center" textRotation="90"/>
    </xf>
    <xf numFmtId="0" fontId="3" fillId="4" borderId="23" xfId="2" applyNumberFormat="1" applyFont="1" applyFill="1" applyBorder="1" applyAlignment="1">
      <alignment horizontal="center" vertical="center" textRotation="90"/>
    </xf>
    <xf numFmtId="0" fontId="3" fillId="4" borderId="1" xfId="2" applyNumberFormat="1" applyFont="1" applyFill="1" applyBorder="1" applyAlignment="1">
      <alignment horizontal="center" vertical="center" textRotation="90"/>
    </xf>
    <xf numFmtId="0" fontId="5" fillId="0" borderId="22" xfId="2" applyNumberFormat="1" applyFont="1" applyFill="1" applyBorder="1" applyAlignment="1">
      <alignment horizontal="center" vertical="center" textRotation="90"/>
    </xf>
    <xf numFmtId="0" fontId="3" fillId="0" borderId="23" xfId="2" applyFont="1" applyFill="1" applyBorder="1" applyAlignment="1">
      <alignment horizontal="center" vertical="center" textRotation="90"/>
    </xf>
    <xf numFmtId="0" fontId="3" fillId="0" borderId="30" xfId="2" applyFont="1" applyFill="1" applyBorder="1" applyAlignment="1">
      <alignment horizontal="center" vertical="center" textRotation="90"/>
    </xf>
    <xf numFmtId="0" fontId="3" fillId="8" borderId="22" xfId="2" applyFont="1" applyFill="1" applyBorder="1" applyAlignment="1">
      <alignment horizontal="center" vertical="center" textRotation="90"/>
    </xf>
    <xf numFmtId="0" fontId="2" fillId="0" borderId="23" xfId="2" applyBorder="1" applyAlignment="1">
      <alignment horizontal="center" vertical="center" textRotation="90"/>
    </xf>
    <xf numFmtId="0" fontId="3" fillId="13" borderId="19" xfId="2" applyFont="1" applyFill="1" applyBorder="1" applyAlignment="1">
      <alignment horizontal="center" vertical="center" textRotation="90"/>
    </xf>
    <xf numFmtId="0" fontId="3" fillId="13" borderId="20" xfId="2" applyFont="1" applyFill="1" applyBorder="1" applyAlignment="1">
      <alignment horizontal="center" vertical="center" textRotation="90"/>
    </xf>
    <xf numFmtId="0" fontId="3" fillId="13" borderId="21" xfId="2" applyFont="1" applyFill="1" applyBorder="1" applyAlignment="1">
      <alignment horizontal="center" vertical="center" textRotation="90"/>
    </xf>
    <xf numFmtId="0" fontId="3" fillId="6" borderId="22" xfId="2" applyFont="1" applyFill="1" applyBorder="1" applyAlignment="1">
      <alignment horizontal="center" vertical="center" textRotation="90"/>
    </xf>
    <xf numFmtId="0" fontId="3" fillId="6" borderId="23" xfId="2" applyFont="1" applyFill="1" applyBorder="1" applyAlignment="1">
      <alignment horizontal="center" vertical="center" textRotation="90"/>
    </xf>
    <xf numFmtId="0" fontId="3" fillId="6" borderId="1" xfId="2" applyFont="1" applyFill="1" applyBorder="1" applyAlignment="1">
      <alignment horizontal="center" vertical="center" textRotation="90"/>
    </xf>
    <xf numFmtId="0" fontId="3" fillId="0" borderId="22" xfId="2" applyNumberFormat="1" applyFont="1" applyFill="1" applyBorder="1" applyAlignment="1">
      <alignment horizontal="center" vertical="center" textRotation="90" wrapText="1"/>
    </xf>
    <xf numFmtId="0" fontId="3" fillId="5" borderId="29" xfId="2" applyNumberFormat="1" applyFont="1" applyFill="1" applyBorder="1" applyAlignment="1">
      <alignment horizontal="center" vertical="center" textRotation="90" wrapText="1"/>
    </xf>
    <xf numFmtId="0" fontId="2" fillId="0" borderId="24" xfId="2" applyBorder="1" applyAlignment="1">
      <alignment horizontal="center" vertical="center" textRotation="90" wrapText="1"/>
    </xf>
    <xf numFmtId="0" fontId="2" fillId="0" borderId="3" xfId="2" applyBorder="1" applyAlignment="1">
      <alignment horizontal="center" vertical="center" textRotation="90" wrapText="1"/>
    </xf>
    <xf numFmtId="0" fontId="3" fillId="19" borderId="19" xfId="2" applyFont="1" applyFill="1" applyBorder="1" applyAlignment="1">
      <alignment horizontal="center" vertical="center" textRotation="90"/>
    </xf>
    <xf numFmtId="0" fontId="3" fillId="19" borderId="20" xfId="2" applyFont="1" applyFill="1" applyBorder="1" applyAlignment="1">
      <alignment horizontal="center" vertical="center" textRotation="90"/>
    </xf>
    <xf numFmtId="0" fontId="3" fillId="19" borderId="21" xfId="2" applyFont="1" applyFill="1" applyBorder="1" applyAlignment="1">
      <alignment horizontal="center" vertical="center" textRotation="90"/>
    </xf>
    <xf numFmtId="0" fontId="3" fillId="18" borderId="19" xfId="2" applyFont="1" applyFill="1" applyBorder="1" applyAlignment="1">
      <alignment horizontal="center" vertical="center" textRotation="90"/>
    </xf>
    <xf numFmtId="0" fontId="3" fillId="18" borderId="20" xfId="2" applyFont="1" applyFill="1" applyBorder="1" applyAlignment="1">
      <alignment horizontal="center" vertical="center" textRotation="90"/>
    </xf>
    <xf numFmtId="0" fontId="3" fillId="18" borderId="21" xfId="2" applyFont="1" applyFill="1" applyBorder="1" applyAlignment="1">
      <alignment horizontal="center" vertical="center" textRotation="90"/>
    </xf>
    <xf numFmtId="0" fontId="3" fillId="7" borderId="22" xfId="2" applyNumberFormat="1" applyFont="1" applyFill="1" applyBorder="1" applyAlignment="1">
      <alignment horizontal="center" vertical="center" textRotation="90"/>
    </xf>
    <xf numFmtId="0" fontId="3" fillId="7" borderId="23" xfId="2" applyNumberFormat="1" applyFont="1" applyFill="1" applyBorder="1" applyAlignment="1">
      <alignment horizontal="center" vertical="center" textRotation="90"/>
    </xf>
    <xf numFmtId="0" fontId="3" fillId="7" borderId="1" xfId="2" applyNumberFormat="1" applyFont="1" applyFill="1" applyBorder="1" applyAlignment="1">
      <alignment horizontal="center" vertical="center" textRotation="90"/>
    </xf>
    <xf numFmtId="0" fontId="4" fillId="8" borderId="22" xfId="2" applyNumberFormat="1" applyFont="1" applyFill="1" applyBorder="1" applyAlignment="1">
      <alignment horizontal="center" vertical="center" textRotation="90"/>
    </xf>
    <xf numFmtId="0" fontId="4" fillId="8" borderId="23" xfId="2" applyNumberFormat="1" applyFont="1" applyFill="1" applyBorder="1" applyAlignment="1">
      <alignment horizontal="center" vertical="center" textRotation="90"/>
    </xf>
    <xf numFmtId="0" fontId="4" fillId="8" borderId="30" xfId="2" applyNumberFormat="1" applyFont="1" applyFill="1" applyBorder="1" applyAlignment="1">
      <alignment horizontal="center" vertical="center" textRotation="90"/>
    </xf>
    <xf numFmtId="0" fontId="3" fillId="5" borderId="22" xfId="2" applyNumberFormat="1" applyFont="1" applyFill="1" applyBorder="1" applyAlignment="1">
      <alignment horizontal="center" vertical="center" textRotation="90"/>
    </xf>
    <xf numFmtId="0" fontId="3" fillId="5" borderId="23" xfId="2" applyNumberFormat="1" applyFont="1" applyFill="1" applyBorder="1" applyAlignment="1">
      <alignment horizontal="center" vertical="center" textRotation="90"/>
    </xf>
    <xf numFmtId="0" fontId="3" fillId="5" borderId="30" xfId="2" applyNumberFormat="1" applyFont="1" applyFill="1" applyBorder="1" applyAlignment="1">
      <alignment horizontal="center" vertical="center" textRotation="90"/>
    </xf>
    <xf numFmtId="0" fontId="3" fillId="4" borderId="22" xfId="2" applyFont="1" applyFill="1" applyBorder="1" applyAlignment="1">
      <alignment horizontal="center" vertical="center" textRotation="90"/>
    </xf>
    <xf numFmtId="0" fontId="3" fillId="4" borderId="23" xfId="2" applyFont="1" applyFill="1" applyBorder="1" applyAlignment="1">
      <alignment horizontal="center" vertical="center" textRotation="90"/>
    </xf>
    <xf numFmtId="0" fontId="3" fillId="4" borderId="30" xfId="2" applyFont="1" applyFill="1" applyBorder="1" applyAlignment="1">
      <alignment horizontal="center" vertical="center" textRotation="90"/>
    </xf>
    <xf numFmtId="0" fontId="3" fillId="7" borderId="22" xfId="2" applyFont="1" applyFill="1" applyBorder="1" applyAlignment="1">
      <alignment horizontal="center" vertical="center" textRotation="90"/>
    </xf>
    <xf numFmtId="0" fontId="2" fillId="0" borderId="23" xfId="2" applyBorder="1" applyAlignment="1"/>
    <xf numFmtId="0" fontId="2" fillId="0" borderId="30" xfId="2" applyBorder="1" applyAlignment="1"/>
    <xf numFmtId="0" fontId="3" fillId="3" borderId="22" xfId="2" applyFont="1" applyFill="1" applyBorder="1" applyAlignment="1">
      <alignment horizontal="center" vertical="center" textRotation="90" wrapText="1"/>
    </xf>
    <xf numFmtId="0" fontId="3" fillId="3" borderId="23" xfId="2" applyFont="1" applyFill="1" applyBorder="1" applyAlignment="1">
      <alignment horizontal="center" vertical="center" textRotation="90" wrapText="1"/>
    </xf>
    <xf numFmtId="0" fontId="3" fillId="3" borderId="30" xfId="2" applyFont="1" applyFill="1" applyBorder="1" applyAlignment="1">
      <alignment horizontal="center" vertical="center" textRotation="90" wrapText="1"/>
    </xf>
    <xf numFmtId="0" fontId="3" fillId="5" borderId="22" xfId="2" applyFont="1" applyFill="1" applyBorder="1" applyAlignment="1">
      <alignment horizontal="center" vertical="center" textRotation="90"/>
    </xf>
    <xf numFmtId="0" fontId="3" fillId="5" borderId="23" xfId="2" applyFont="1" applyFill="1" applyBorder="1" applyAlignment="1">
      <alignment horizontal="center" vertical="center" textRotation="90"/>
    </xf>
    <xf numFmtId="0" fontId="3" fillId="5" borderId="30" xfId="2" applyFont="1" applyFill="1" applyBorder="1" applyAlignment="1">
      <alignment horizontal="center" vertical="center" textRotation="90"/>
    </xf>
    <xf numFmtId="0" fontId="3" fillId="9" borderId="22" xfId="2" applyNumberFormat="1" applyFont="1" applyFill="1" applyBorder="1" applyAlignment="1">
      <alignment horizontal="center" vertical="center" textRotation="90"/>
    </xf>
    <xf numFmtId="0" fontId="3" fillId="9" borderId="23" xfId="2" quotePrefix="1" applyNumberFormat="1" applyFont="1" applyFill="1" applyBorder="1" applyAlignment="1">
      <alignment horizontal="center" vertical="center" textRotation="90"/>
    </xf>
    <xf numFmtId="0" fontId="3" fillId="9" borderId="30" xfId="2" quotePrefix="1" applyNumberFormat="1" applyFont="1" applyFill="1" applyBorder="1" applyAlignment="1">
      <alignment horizontal="center" vertical="center" textRotation="90"/>
    </xf>
    <xf numFmtId="0" fontId="4" fillId="4" borderId="22" xfId="2" applyNumberFormat="1" applyFont="1" applyFill="1" applyBorder="1" applyAlignment="1">
      <alignment horizontal="center" vertical="center" textRotation="90"/>
    </xf>
    <xf numFmtId="0" fontId="3" fillId="4" borderId="23" xfId="2" applyFont="1" applyFill="1" applyBorder="1" applyAlignment="1"/>
    <xf numFmtId="0" fontId="3" fillId="4" borderId="30" xfId="2" applyFont="1" applyFill="1" applyBorder="1" applyAlignment="1"/>
    <xf numFmtId="0" fontId="2" fillId="18" borderId="27" xfId="2" applyNumberFormat="1" applyFill="1" applyBorder="1" applyAlignment="1">
      <alignment horizontal="center" vertical="center" wrapText="1"/>
    </xf>
    <xf numFmtId="0" fontId="2" fillId="14" borderId="21" xfId="2" applyFill="1" applyBorder="1" applyAlignment="1">
      <alignment horizontal="center" vertical="center" wrapText="1"/>
    </xf>
    <xf numFmtId="0" fontId="2" fillId="14" borderId="20" xfId="2" applyFill="1" applyBorder="1" applyAlignment="1">
      <alignment horizontal="center" vertical="center" wrapText="1"/>
    </xf>
    <xf numFmtId="0" fontId="6" fillId="14" borderId="19" xfId="2" applyFont="1" applyFill="1" applyBorder="1" applyAlignment="1">
      <alignment horizontal="center" vertical="center" wrapText="1"/>
    </xf>
    <xf numFmtId="49" fontId="6" fillId="18" borderId="26" xfId="2" applyNumberFormat="1" applyFont="1" applyFill="1" applyBorder="1" applyAlignment="1">
      <alignment horizontal="center" vertical="center" wrapText="1"/>
    </xf>
    <xf numFmtId="0" fontId="2" fillId="18" borderId="27" xfId="2" applyFill="1" applyBorder="1" applyAlignment="1">
      <alignment horizontal="center" vertical="center" wrapText="1"/>
    </xf>
    <xf numFmtId="0" fontId="6" fillId="18" borderId="26" xfId="2" applyFont="1" applyFill="1" applyBorder="1" applyAlignment="1">
      <alignment horizontal="center" vertical="center" wrapText="1"/>
    </xf>
    <xf numFmtId="0" fontId="2" fillId="13" borderId="28" xfId="2" applyFill="1" applyBorder="1" applyAlignment="1">
      <alignment horizontal="center" vertical="center" wrapText="1"/>
    </xf>
    <xf numFmtId="0" fontId="2" fillId="13" borderId="27" xfId="2" applyFill="1" applyBorder="1" applyAlignment="1">
      <alignment horizontal="center" vertical="center" wrapText="1"/>
    </xf>
    <xf numFmtId="49" fontId="2" fillId="13" borderId="26" xfId="2" applyNumberFormat="1" applyFill="1" applyBorder="1" applyAlignment="1">
      <alignment horizontal="center" vertical="center" wrapText="1"/>
    </xf>
    <xf numFmtId="0" fontId="2" fillId="15" borderId="0" xfId="2" applyNumberFormat="1" applyFill="1" applyAlignment="1">
      <alignment horizontal="center" vertical="center" wrapText="1"/>
    </xf>
    <xf numFmtId="49" fontId="2" fillId="15" borderId="0" xfId="2" applyNumberFormat="1" applyFill="1" applyAlignment="1">
      <alignment horizontal="center" vertical="center" wrapText="1"/>
    </xf>
    <xf numFmtId="0" fontId="2" fillId="17" borderId="21" xfId="2" applyNumberFormat="1" applyFill="1" applyBorder="1" applyAlignment="1">
      <alignment horizontal="center" vertical="center" wrapText="1"/>
    </xf>
    <xf numFmtId="0" fontId="2" fillId="17" borderId="20" xfId="2" applyNumberFormat="1" applyFill="1" applyBorder="1" applyAlignment="1">
      <alignment horizontal="center" vertical="center" wrapText="1"/>
    </xf>
    <xf numFmtId="49" fontId="2" fillId="17" borderId="19" xfId="2" applyNumberFormat="1" applyFill="1" applyBorder="1" applyAlignment="1">
      <alignment horizontal="center" vertical="center" wrapText="1"/>
    </xf>
    <xf numFmtId="0" fontId="2" fillId="0" borderId="0" xfId="2"/>
    <xf numFmtId="0" fontId="2" fillId="0" borderId="0" xfId="2" applyBorder="1"/>
    <xf numFmtId="0" fontId="2" fillId="0" borderId="7" xfId="2" applyBorder="1"/>
    <xf numFmtId="0" fontId="2" fillId="0" borderId="5" xfId="2" applyBorder="1"/>
    <xf numFmtId="0" fontId="6" fillId="0" borderId="0" xfId="2" applyFont="1"/>
    <xf numFmtId="49" fontId="3" fillId="0" borderId="0" xfId="2" applyNumberFormat="1" applyFont="1" applyBorder="1" applyAlignment="1">
      <alignment horizontal="center" wrapText="1"/>
    </xf>
    <xf numFmtId="0" fontId="8" fillId="0" borderId="0" xfId="2" applyFont="1"/>
    <xf numFmtId="49" fontId="2" fillId="0" borderId="5" xfId="2" applyNumberFormat="1" applyBorder="1"/>
    <xf numFmtId="49" fontId="2" fillId="0" borderId="0" xfId="2" applyNumberFormat="1" applyBorder="1"/>
    <xf numFmtId="49" fontId="2" fillId="0" borderId="7" xfId="2" applyNumberFormat="1" applyBorder="1" applyAlignment="1">
      <alignment horizontal="right" wrapText="1"/>
    </xf>
    <xf numFmtId="9" fontId="2" fillId="0" borderId="0" xfId="7" applyFont="1" applyBorder="1" applyAlignment="1">
      <alignment horizontal="right"/>
    </xf>
    <xf numFmtId="9" fontId="2" fillId="0" borderId="6" xfId="7" applyFont="1" applyBorder="1" applyAlignment="1">
      <alignment horizontal="right"/>
    </xf>
    <xf numFmtId="49" fontId="2" fillId="0" borderId="7" xfId="2" applyNumberFormat="1" applyBorder="1"/>
    <xf numFmtId="0" fontId="8" fillId="0" borderId="0" xfId="2" applyFont="1" applyAlignment="1">
      <alignment horizontal="right"/>
    </xf>
    <xf numFmtId="49" fontId="3" fillId="0" borderId="5" xfId="2" applyNumberFormat="1" applyFont="1" applyBorder="1" applyAlignment="1">
      <alignment horizontal="right" wrapText="1"/>
    </xf>
    <xf numFmtId="49" fontId="3" fillId="0" borderId="0" xfId="2" applyNumberFormat="1" applyFont="1" applyBorder="1" applyAlignment="1">
      <alignment horizontal="right" wrapText="1"/>
    </xf>
    <xf numFmtId="49" fontId="3" fillId="0" borderId="7" xfId="2" applyNumberFormat="1" applyFont="1" applyBorder="1" applyAlignment="1">
      <alignment horizontal="right" wrapText="1"/>
    </xf>
    <xf numFmtId="49" fontId="3" fillId="14" borderId="19" xfId="2" applyNumberFormat="1" applyFont="1" applyFill="1" applyBorder="1" applyAlignment="1">
      <alignment horizontal="right" wrapText="1"/>
    </xf>
    <xf numFmtId="49" fontId="3" fillId="14" borderId="21" xfId="2" applyNumberFormat="1" applyFont="1" applyFill="1" applyBorder="1" applyAlignment="1">
      <alignment horizontal="right" wrapText="1"/>
    </xf>
    <xf numFmtId="49" fontId="3" fillId="14" borderId="10" xfId="2" applyNumberFormat="1" applyFont="1" applyFill="1" applyBorder="1" applyAlignment="1">
      <alignment horizontal="right" wrapText="1"/>
    </xf>
    <xf numFmtId="0" fontId="2" fillId="0" borderId="11" xfId="2" applyBorder="1"/>
    <xf numFmtId="0" fontId="6" fillId="0" borderId="10" xfId="2" applyFont="1" applyBorder="1"/>
    <xf numFmtId="49" fontId="6" fillId="0" borderId="11" xfId="2" applyNumberFormat="1" applyFont="1" applyBorder="1" applyAlignment="1">
      <alignment horizontal="right" wrapText="1"/>
    </xf>
    <xf numFmtId="49" fontId="2" fillId="15" borderId="0" xfId="2" applyNumberFormat="1" applyFill="1"/>
    <xf numFmtId="0" fontId="2" fillId="0" borderId="0" xfId="2" applyAlignment="1">
      <alignment horizontal="right"/>
    </xf>
    <xf numFmtId="0" fontId="11" fillId="11" borderId="31" xfId="2" applyNumberFormat="1" applyFont="1" applyFill="1" applyBorder="1" applyAlignment="1">
      <alignment horizontal="right"/>
    </xf>
    <xf numFmtId="0" fontId="11" fillId="11" borderId="32" xfId="2" applyNumberFormat="1" applyFont="1" applyFill="1" applyBorder="1" applyAlignment="1">
      <alignment horizontal="right"/>
    </xf>
    <xf numFmtId="176" fontId="2" fillId="0" borderId="5" xfId="2" applyNumberFormat="1" applyBorder="1" applyAlignment="1">
      <alignment horizontal="right"/>
    </xf>
    <xf numFmtId="176" fontId="2" fillId="0" borderId="8" xfId="2" applyNumberFormat="1" applyBorder="1" applyAlignment="1">
      <alignment horizontal="right"/>
    </xf>
    <xf numFmtId="176" fontId="2" fillId="0" borderId="0" xfId="2" applyNumberFormat="1" applyBorder="1" applyAlignment="1">
      <alignment horizontal="right"/>
    </xf>
    <xf numFmtId="176" fontId="2" fillId="0" borderId="6" xfId="2" applyNumberFormat="1" applyBorder="1" applyAlignment="1">
      <alignment horizontal="right"/>
    </xf>
    <xf numFmtId="176" fontId="2" fillId="0" borderId="7" xfId="2" applyNumberFormat="1" applyBorder="1" applyAlignment="1">
      <alignment horizontal="right"/>
    </xf>
    <xf numFmtId="176" fontId="2" fillId="0" borderId="9" xfId="2" applyNumberFormat="1" applyBorder="1" applyAlignment="1">
      <alignment horizontal="right"/>
    </xf>
    <xf numFmtId="9" fontId="2" fillId="0" borderId="5" xfId="7" applyFont="1" applyBorder="1" applyAlignment="1">
      <alignment horizontal="right"/>
    </xf>
    <xf numFmtId="9" fontId="2" fillId="0" borderId="8" xfId="7" applyFont="1" applyBorder="1" applyAlignment="1">
      <alignment horizontal="right"/>
    </xf>
    <xf numFmtId="9" fontId="2" fillId="0" borderId="7" xfId="7" applyFont="1" applyBorder="1" applyAlignment="1">
      <alignment horizontal="right"/>
    </xf>
    <xf numFmtId="9" fontId="2" fillId="0" borderId="9" xfId="7" applyFont="1" applyBorder="1" applyAlignment="1">
      <alignment horizontal="right"/>
    </xf>
    <xf numFmtId="176" fontId="2" fillId="0" borderId="11" xfId="2" applyNumberFormat="1" applyBorder="1" applyAlignment="1">
      <alignment horizontal="right"/>
    </xf>
    <xf numFmtId="176" fontId="2" fillId="0" borderId="25" xfId="2" applyNumberFormat="1" applyBorder="1" applyAlignment="1">
      <alignment horizontal="right"/>
    </xf>
    <xf numFmtId="176" fontId="2" fillId="0" borderId="26" xfId="2" applyNumberFormat="1" applyBorder="1" applyAlignment="1">
      <alignment horizontal="right"/>
    </xf>
    <xf numFmtId="176" fontId="2" fillId="0" borderId="27" xfId="2" applyNumberFormat="1" applyBorder="1" applyAlignment="1">
      <alignment horizontal="right"/>
    </xf>
    <xf numFmtId="9" fontId="2" fillId="0" borderId="27" xfId="7" applyFont="1" applyBorder="1" applyAlignment="1">
      <alignment horizontal="right"/>
    </xf>
    <xf numFmtId="9" fontId="3" fillId="0" borderId="0" xfId="7" applyFont="1" applyBorder="1" applyAlignment="1">
      <alignment horizontal="right" wrapText="1" readingOrder="2"/>
    </xf>
    <xf numFmtId="9" fontId="3" fillId="0" borderId="27" xfId="7" applyFont="1" applyBorder="1" applyAlignment="1">
      <alignment horizontal="right" wrapText="1" readingOrder="2"/>
    </xf>
    <xf numFmtId="9" fontId="3" fillId="0" borderId="7" xfId="7" applyFont="1" applyBorder="1" applyAlignment="1">
      <alignment horizontal="right" wrapText="1" readingOrder="2"/>
    </xf>
    <xf numFmtId="9" fontId="3" fillId="0" borderId="28" xfId="7" applyFont="1" applyBorder="1" applyAlignment="1">
      <alignment horizontal="right" wrapText="1" readingOrder="2"/>
    </xf>
    <xf numFmtId="176" fontId="2" fillId="0" borderId="28" xfId="2" applyNumberFormat="1" applyBorder="1" applyAlignment="1">
      <alignment horizontal="right"/>
    </xf>
    <xf numFmtId="9" fontId="2" fillId="0" borderId="11" xfId="7" applyFont="1" applyBorder="1" applyAlignment="1">
      <alignment horizontal="right"/>
    </xf>
    <xf numFmtId="9" fontId="2" fillId="0" borderId="25" xfId="7" applyFont="1" applyBorder="1" applyAlignment="1">
      <alignment horizontal="right"/>
    </xf>
    <xf numFmtId="9" fontId="3" fillId="0" borderId="0" xfId="7" applyFont="1" applyBorder="1" applyAlignment="1">
      <alignment horizontal="right" wrapText="1"/>
    </xf>
    <xf numFmtId="9" fontId="3" fillId="0" borderId="27" xfId="7" applyFont="1" applyBorder="1" applyAlignment="1">
      <alignment horizontal="right" wrapText="1"/>
    </xf>
    <xf numFmtId="9" fontId="3" fillId="0" borderId="7" xfId="7" applyFont="1" applyBorder="1" applyAlignment="1">
      <alignment horizontal="right" wrapText="1"/>
    </xf>
    <xf numFmtId="9" fontId="3" fillId="0" borderId="28" xfId="7" applyFont="1" applyBorder="1" applyAlignment="1">
      <alignment horizontal="right" wrapText="1"/>
    </xf>
    <xf numFmtId="177" fontId="3" fillId="0" borderId="5" xfId="2" applyNumberFormat="1" applyFont="1" applyBorder="1" applyAlignment="1">
      <alignment horizontal="right" wrapText="1"/>
    </xf>
    <xf numFmtId="177" fontId="3" fillId="0" borderId="8" xfId="2" applyNumberFormat="1" applyFont="1" applyBorder="1" applyAlignment="1">
      <alignment horizontal="right" wrapText="1"/>
    </xf>
    <xf numFmtId="177" fontId="3" fillId="0" borderId="0" xfId="2" applyNumberFormat="1" applyFont="1" applyBorder="1" applyAlignment="1">
      <alignment horizontal="right" wrapText="1"/>
    </xf>
    <xf numFmtId="177" fontId="3" fillId="0" borderId="6" xfId="2" applyNumberFormat="1" applyFont="1" applyBorder="1" applyAlignment="1">
      <alignment horizontal="right" wrapText="1"/>
    </xf>
    <xf numFmtId="2" fontId="3" fillId="0" borderId="0" xfId="2" applyNumberFormat="1" applyFont="1" applyBorder="1" applyAlignment="1">
      <alignment horizontal="right" wrapText="1"/>
    </xf>
    <xf numFmtId="2" fontId="3" fillId="0" borderId="6" xfId="2" applyNumberFormat="1" applyFont="1" applyBorder="1" applyAlignment="1">
      <alignment horizontal="right" wrapText="1"/>
    </xf>
    <xf numFmtId="178" fontId="3" fillId="0" borderId="0" xfId="2" applyNumberFormat="1" applyFont="1" applyBorder="1" applyAlignment="1">
      <alignment horizontal="right" wrapText="1"/>
    </xf>
    <xf numFmtId="178" fontId="3" fillId="0" borderId="6" xfId="2" applyNumberFormat="1" applyFont="1" applyBorder="1" applyAlignment="1">
      <alignment horizontal="right" wrapText="1"/>
    </xf>
    <xf numFmtId="9" fontId="3" fillId="0" borderId="6" xfId="7" applyFont="1" applyBorder="1" applyAlignment="1">
      <alignment horizontal="right" wrapText="1"/>
    </xf>
    <xf numFmtId="49" fontId="3" fillId="12" borderId="5" xfId="2" applyNumberFormat="1" applyFont="1" applyFill="1" applyBorder="1" applyAlignment="1">
      <alignment horizontal="center" wrapText="1"/>
    </xf>
    <xf numFmtId="49" fontId="3" fillId="12" borderId="0" xfId="2" applyNumberFormat="1" applyFont="1" applyFill="1" applyBorder="1" applyAlignment="1">
      <alignment horizontal="center" wrapText="1"/>
    </xf>
    <xf numFmtId="49" fontId="3" fillId="10" borderId="0" xfId="2" applyNumberFormat="1" applyFont="1" applyFill="1" applyBorder="1" applyAlignment="1">
      <alignment horizontal="center" wrapText="1"/>
    </xf>
    <xf numFmtId="49" fontId="3" fillId="16" borderId="0" xfId="2" applyNumberFormat="1" applyFont="1" applyFill="1" applyBorder="1" applyAlignment="1">
      <alignment horizontal="center" wrapText="1"/>
    </xf>
    <xf numFmtId="0" fontId="2" fillId="0" borderId="0" xfId="2" applyBorder="1" applyAlignment="1">
      <alignment horizontal="right"/>
    </xf>
    <xf numFmtId="0" fontId="2" fillId="0" borderId="5" xfId="2" applyBorder="1" applyAlignment="1">
      <alignment horizontal="right"/>
    </xf>
    <xf numFmtId="178" fontId="3" fillId="0" borderId="5" xfId="2" applyNumberFormat="1" applyFont="1" applyBorder="1" applyAlignment="1">
      <alignment horizontal="right" wrapText="1"/>
    </xf>
    <xf numFmtId="178" fontId="3" fillId="0" borderId="8" xfId="2" applyNumberFormat="1" applyFont="1" applyBorder="1" applyAlignment="1">
      <alignment horizontal="right" wrapText="1"/>
    </xf>
    <xf numFmtId="0" fontId="2" fillId="0" borderId="7" xfId="2" applyBorder="1" applyAlignment="1">
      <alignment horizontal="right"/>
    </xf>
    <xf numFmtId="178" fontId="3" fillId="0" borderId="7" xfId="2" applyNumberFormat="1" applyFont="1" applyBorder="1" applyAlignment="1">
      <alignment horizontal="right" wrapText="1"/>
    </xf>
    <xf numFmtId="178" fontId="3" fillId="0" borderId="9" xfId="2" applyNumberFormat="1" applyFont="1" applyBorder="1" applyAlignment="1">
      <alignment horizontal="right" wrapText="1"/>
    </xf>
    <xf numFmtId="49" fontId="6" fillId="20" borderId="26" xfId="2" applyNumberFormat="1" applyFont="1" applyFill="1" applyBorder="1" applyAlignment="1">
      <alignment horizontal="center" vertical="center" wrapText="1"/>
    </xf>
    <xf numFmtId="0" fontId="2" fillId="20" borderId="27" xfId="2" applyFill="1" applyBorder="1" applyAlignment="1">
      <alignment horizontal="center" vertical="center" wrapText="1"/>
    </xf>
    <xf numFmtId="0" fontId="2" fillId="20" borderId="28" xfId="2" applyFill="1" applyBorder="1" applyAlignment="1">
      <alignment horizontal="center" vertical="center" wrapText="1"/>
    </xf>
    <xf numFmtId="0" fontId="6" fillId="14" borderId="20" xfId="2" applyFont="1" applyFill="1" applyBorder="1" applyAlignment="1">
      <alignment horizontal="center" vertical="center"/>
    </xf>
    <xf numFmtId="0" fontId="6" fillId="14" borderId="21" xfId="2" applyFont="1" applyFill="1" applyBorder="1" applyAlignment="1">
      <alignment horizontal="center" vertical="center"/>
    </xf>
    <xf numFmtId="0" fontId="2" fillId="18" borderId="28" xfId="2" applyFill="1" applyBorder="1" applyAlignment="1">
      <alignment horizontal="center" vertical="center" wrapText="1"/>
    </xf>
    <xf numFmtId="0" fontId="2" fillId="13" borderId="26" xfId="2" applyFill="1" applyBorder="1" applyAlignment="1">
      <alignment horizontal="center" vertical="center" wrapText="1"/>
    </xf>
    <xf numFmtId="0" fontId="6" fillId="20" borderId="26" xfId="2" applyFont="1" applyFill="1" applyBorder="1" applyAlignment="1">
      <alignment horizontal="center" vertical="center" wrapText="1"/>
    </xf>
    <xf numFmtId="0" fontId="2" fillId="20" borderId="27" xfId="2" applyFill="1" applyBorder="1" applyAlignment="1"/>
    <xf numFmtId="0" fontId="2" fillId="20" borderId="28" xfId="2" applyFill="1" applyBorder="1" applyAlignment="1"/>
    <xf numFmtId="49" fontId="2" fillId="15" borderId="0" xfId="2" applyNumberFormat="1" applyFill="1" applyBorder="1" applyAlignment="1">
      <alignment horizontal="center" vertical="center"/>
    </xf>
    <xf numFmtId="49" fontId="2" fillId="15" borderId="0" xfId="2" applyNumberFormat="1" applyFill="1" applyAlignment="1">
      <alignment horizontal="center" vertical="center"/>
    </xf>
    <xf numFmtId="0" fontId="6" fillId="15" borderId="19" xfId="2" applyFont="1" applyFill="1" applyBorder="1" applyAlignment="1">
      <alignment horizontal="center" vertical="center"/>
    </xf>
    <xf numFmtId="0" fontId="6" fillId="15" borderId="20" xfId="2" applyFont="1" applyFill="1" applyBorder="1" applyAlignment="1">
      <alignment horizontal="center" vertical="center"/>
    </xf>
    <xf numFmtId="0" fontId="6" fillId="15" borderId="21" xfId="2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37" fontId="14" fillId="0" borderId="19" xfId="9" applyFont="1" applyFill="1" applyBorder="1" applyAlignment="1" applyProtection="1">
      <alignment horizontal="right" vertical="center" readingOrder="2"/>
    </xf>
    <xf numFmtId="37" fontId="15" fillId="0" borderId="5" xfId="10" applyNumberFormat="1" applyFont="1" applyFill="1" applyBorder="1" applyAlignment="1" applyProtection="1">
      <alignment horizontal="center" vertical="center" readingOrder="2"/>
    </xf>
    <xf numFmtId="37" fontId="15" fillId="0" borderId="8" xfId="10" applyNumberFormat="1" applyFont="1" applyFill="1" applyBorder="1" applyAlignment="1" applyProtection="1">
      <alignment horizontal="center" vertical="center" readingOrder="2"/>
    </xf>
    <xf numFmtId="37" fontId="14" fillId="0" borderId="21" xfId="9" applyFont="1" applyFill="1" applyBorder="1" applyAlignment="1" applyProtection="1">
      <alignment horizontal="right" vertical="center" readingOrder="2"/>
    </xf>
    <xf numFmtId="37" fontId="15" fillId="0" borderId="7" xfId="10" applyNumberFormat="1" applyFont="1" applyFill="1" applyBorder="1" applyAlignment="1" applyProtection="1">
      <alignment horizontal="center" vertical="center" readingOrder="2"/>
    </xf>
    <xf numFmtId="37" fontId="15" fillId="0" borderId="9" xfId="10" applyNumberFormat="1" applyFont="1" applyFill="1" applyBorder="1" applyAlignment="1" applyProtection="1">
      <alignment horizontal="center" vertical="center" readingOrder="2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37" fontId="16" fillId="0" borderId="19" xfId="9" applyFont="1" applyFill="1" applyBorder="1" applyAlignment="1" applyProtection="1">
      <alignment horizontal="right" vertical="center" readingOrder="2"/>
    </xf>
    <xf numFmtId="37" fontId="15" fillId="0" borderId="20" xfId="10" applyNumberFormat="1" applyFont="1" applyFill="1" applyBorder="1" applyAlignment="1" applyProtection="1">
      <alignment horizontal="right" vertical="center" readingOrder="2"/>
    </xf>
    <xf numFmtId="37" fontId="15" fillId="0" borderId="0" xfId="10" applyNumberFormat="1" applyFont="1" applyFill="1" applyBorder="1" applyAlignment="1" applyProtection="1">
      <alignment horizontal="center" vertical="center" readingOrder="2"/>
    </xf>
    <xf numFmtId="37" fontId="15" fillId="0" borderId="6" xfId="10" applyNumberFormat="1" applyFont="1" applyFill="1" applyBorder="1" applyAlignment="1" applyProtection="1">
      <alignment horizontal="center" vertical="center" readingOrder="2"/>
    </xf>
    <xf numFmtId="37" fontId="17" fillId="0" borderId="0" xfId="10" applyNumberFormat="1" applyFont="1" applyFill="1" applyBorder="1" applyAlignment="1" applyProtection="1">
      <alignment horizontal="center" vertical="center" readingOrder="2"/>
    </xf>
    <xf numFmtId="37" fontId="17" fillId="0" borderId="6" xfId="10" applyNumberFormat="1" applyFont="1" applyFill="1" applyBorder="1" applyAlignment="1" applyProtection="1">
      <alignment horizontal="center" vertical="center" readingOrder="2"/>
    </xf>
    <xf numFmtId="0" fontId="15" fillId="0" borderId="21" xfId="9" applyNumberFormat="1" applyFont="1" applyFill="1" applyBorder="1" applyAlignment="1" applyProtection="1">
      <alignment horizontal="right" vertical="center" readingOrder="2"/>
    </xf>
    <xf numFmtId="37" fontId="17" fillId="0" borderId="7" xfId="10" applyNumberFormat="1" applyFont="1" applyFill="1" applyBorder="1" applyAlignment="1" applyProtection="1">
      <alignment horizontal="center" vertical="center" readingOrder="2"/>
    </xf>
    <xf numFmtId="37" fontId="17" fillId="0" borderId="9" xfId="10" applyNumberFormat="1" applyFont="1" applyFill="1" applyBorder="1" applyAlignment="1" applyProtection="1">
      <alignment horizontal="center" vertical="center" readingOrder="2"/>
    </xf>
    <xf numFmtId="0" fontId="16" fillId="0" borderId="20" xfId="10" applyFont="1" applyFill="1" applyBorder="1" applyAlignment="1" applyProtection="1">
      <alignment horizontal="right" vertical="center" readingOrder="2"/>
    </xf>
    <xf numFmtId="37" fontId="15" fillId="0" borderId="20" xfId="9" applyFont="1" applyFill="1" applyBorder="1" applyAlignment="1" applyProtection="1">
      <alignment vertical="center" readingOrder="2"/>
    </xf>
    <xf numFmtId="0" fontId="15" fillId="0" borderId="21" xfId="10" applyFont="1" applyFill="1" applyBorder="1" applyAlignment="1" applyProtection="1">
      <alignment horizontal="right" vertical="center" readingOrder="2"/>
    </xf>
    <xf numFmtId="37" fontId="15" fillId="0" borderId="21" xfId="9" applyFont="1" applyFill="1" applyBorder="1" applyAlignment="1" applyProtection="1">
      <alignment horizontal="right" vertical="center" readingOrder="2"/>
    </xf>
    <xf numFmtId="0" fontId="15" fillId="0" borderId="20" xfId="10" applyFont="1" applyFill="1" applyBorder="1" applyAlignment="1" applyProtection="1">
      <alignment horizontal="right" vertical="center" readingOrder="2"/>
    </xf>
    <xf numFmtId="9" fontId="15" fillId="0" borderId="0" xfId="1" applyFont="1" applyFill="1" applyAlignment="1" applyProtection="1">
      <alignment horizontal="center" vertical="center" readingOrder="2"/>
    </xf>
    <xf numFmtId="0" fontId="16" fillId="0" borderId="19" xfId="10" applyFont="1" applyFill="1" applyBorder="1" applyAlignment="1" applyProtection="1">
      <alignment horizontal="right" vertical="center" readingOrder="2"/>
    </xf>
    <xf numFmtId="179" fontId="15" fillId="0" borderId="20" xfId="10" applyNumberFormat="1" applyFont="1" applyFill="1" applyBorder="1" applyAlignment="1" applyProtection="1">
      <alignment horizontal="right" vertical="center" readingOrder="2"/>
    </xf>
    <xf numFmtId="0" fontId="14" fillId="0" borderId="20" xfId="10" applyFont="1" applyFill="1" applyBorder="1" applyAlignment="1" applyProtection="1">
      <alignment horizontal="right" vertical="center" readingOrder="2"/>
    </xf>
    <xf numFmtId="37" fontId="15" fillId="0" borderId="21" xfId="10" applyNumberFormat="1" applyFont="1" applyFill="1" applyBorder="1" applyAlignment="1" applyProtection="1">
      <alignment horizontal="right" vertical="center" readingOrder="2"/>
    </xf>
    <xf numFmtId="37" fontId="18" fillId="0" borderId="0" xfId="10" applyNumberFormat="1" applyFont="1" applyFill="1" applyAlignment="1" applyProtection="1">
      <alignment horizontal="center" vertical="center" readingOrder="2"/>
    </xf>
    <xf numFmtId="0" fontId="14" fillId="0" borderId="19" xfId="10" applyFont="1" applyFill="1" applyBorder="1" applyAlignment="1" applyProtection="1">
      <alignment horizontal="right" vertical="center" readingOrder="2"/>
    </xf>
    <xf numFmtId="9" fontId="18" fillId="0" borderId="0" xfId="1" applyFont="1" applyFill="1" applyAlignment="1" applyProtection="1">
      <alignment horizontal="center" vertical="center" readingOrder="2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9" fontId="15" fillId="0" borderId="20" xfId="1" applyFont="1" applyFill="1" applyBorder="1" applyAlignment="1" applyProtection="1">
      <alignment horizontal="right" vertical="center" readingOrder="2"/>
    </xf>
    <xf numFmtId="9" fontId="0" fillId="0" borderId="0" xfId="1" applyFont="1" applyBorder="1" applyAlignment="1">
      <alignment horizontal="center"/>
    </xf>
    <xf numFmtId="9" fontId="0" fillId="0" borderId="6" xfId="1" applyFont="1" applyBorder="1" applyAlignment="1">
      <alignment horizontal="center"/>
    </xf>
    <xf numFmtId="9" fontId="15" fillId="0" borderId="21" xfId="1" applyFont="1" applyFill="1" applyBorder="1" applyAlignment="1" applyProtection="1">
      <alignment horizontal="right" vertical="center" readingOrder="2"/>
    </xf>
    <xf numFmtId="9" fontId="0" fillId="0" borderId="7" xfId="1" applyFont="1" applyBorder="1" applyAlignment="1">
      <alignment horizontal="center"/>
    </xf>
    <xf numFmtId="9" fontId="0" fillId="0" borderId="9" xfId="1" applyFont="1" applyBorder="1" applyAlignment="1">
      <alignment horizontal="center"/>
    </xf>
    <xf numFmtId="37" fontId="15" fillId="0" borderId="19" xfId="10" applyNumberFormat="1" applyFont="1" applyFill="1" applyBorder="1" applyAlignment="1" applyProtection="1">
      <alignment horizontal="right" vertical="center" readingOrder="2"/>
    </xf>
    <xf numFmtId="3" fontId="15" fillId="0" borderId="21" xfId="10" applyNumberFormat="1" applyFont="1" applyFill="1" applyBorder="1" applyAlignment="1" applyProtection="1">
      <alignment horizontal="right" vertical="center" readingOrder="2"/>
    </xf>
    <xf numFmtId="3" fontId="15" fillId="0" borderId="20" xfId="10" applyNumberFormat="1" applyFont="1" applyFill="1" applyBorder="1" applyAlignment="1" applyProtection="1">
      <alignment horizontal="right" vertical="center" readingOrder="2"/>
    </xf>
    <xf numFmtId="37" fontId="0" fillId="0" borderId="0" xfId="0" applyNumberFormat="1"/>
    <xf numFmtId="9" fontId="18" fillId="0" borderId="0" xfId="1" applyFont="1" applyFill="1" applyAlignment="1" applyProtection="1">
      <alignment horizontal="center" vertical="center" readingOrder="1"/>
    </xf>
    <xf numFmtId="0" fontId="0" fillId="0" borderId="0" xfId="0" applyAlignment="1">
      <alignment horizontal="center"/>
    </xf>
    <xf numFmtId="37" fontId="15" fillId="21" borderId="0" xfId="10" applyNumberFormat="1" applyFont="1" applyFill="1" applyBorder="1" applyAlignment="1">
      <alignment horizontal="center" vertical="center" readingOrder="2"/>
    </xf>
    <xf numFmtId="37" fontId="15" fillId="21" borderId="6" xfId="10" applyNumberFormat="1" applyFont="1" applyFill="1" applyBorder="1" applyAlignment="1">
      <alignment horizontal="center" vertical="center" readingOrder="2"/>
    </xf>
    <xf numFmtId="9" fontId="18" fillId="22" borderId="0" xfId="1" applyNumberFormat="1" applyFont="1" applyFill="1" applyAlignment="1">
      <alignment horizontal="center" vertical="center" readingOrder="1"/>
    </xf>
  </cellXfs>
  <cellStyles count="11">
    <cellStyle name="Comma 2" xfId="4"/>
    <cellStyle name="Comma 3" xfId="5"/>
    <cellStyle name="Comma 4" xfId="3"/>
    <cellStyle name="Normal" xfId="0" builtinId="0"/>
    <cellStyle name="Normal 2" xfId="6"/>
    <cellStyle name="Normal 3" xfId="2"/>
    <cellStyle name="Normal_Copy of financialReport" xfId="10"/>
    <cellStyle name="Normal_GENERALB" xfId="9"/>
    <cellStyle name="Percent" xfId="1" builtinId="5"/>
    <cellStyle name="Percent 2" xfId="8"/>
    <cellStyle name="Percent 3" xfId="7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497;&#1512;&#1493;&#1513;&#1500;&#1497;&#1501;/&#1514;&#1502;&#1510;&#1497;&#1514;%20&#1504;&#1514;&#1493;&#1504;&#1497;%20&#1491;&#1493;&#1495;&#1493;&#1514;%202004-201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4"/>
      <sheetName val="2005"/>
      <sheetName val="2006"/>
      <sheetName val="2007"/>
      <sheetName val="2008"/>
      <sheetName val="2009"/>
      <sheetName val="2010"/>
      <sheetName val="2011"/>
      <sheetName val="עומס חובות וגרעון"/>
      <sheetName val="שכר ממוצע"/>
      <sheetName val="גביית ארנונה"/>
      <sheetName val="רווחה"/>
      <sheetName val="שכר שנתי ממוצע למשרה"/>
      <sheetName val="ריכוז נתונים רב שנתי"/>
    </sheetNames>
    <sheetDataSet>
      <sheetData sheetId="0">
        <row r="114">
          <cell r="B114" t="str">
            <v>מספר התושבים:</v>
          </cell>
          <cell r="C114">
            <v>768669</v>
          </cell>
        </row>
        <row r="115">
          <cell r="B115" t="str">
            <v>מספר משקי בית:</v>
          </cell>
          <cell r="C115">
            <v>175000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188439</v>
          </cell>
        </row>
        <row r="119">
          <cell r="B119" t="str">
            <v>השקעות</v>
          </cell>
          <cell r="C119">
            <v>12584</v>
          </cell>
        </row>
        <row r="120">
          <cell r="B120" t="str">
            <v>השקעות לכיסוי קרנות מתוקצבות ואחרות</v>
          </cell>
          <cell r="C120">
            <v>714665</v>
          </cell>
        </row>
        <row r="121">
          <cell r="B121" t="str">
            <v>גרעון מצטבר בתקציב הרגיל</v>
          </cell>
          <cell r="C121">
            <v>556770</v>
          </cell>
        </row>
        <row r="122">
          <cell r="B122" t="str">
            <v>גרעון סופי בתב"ר</v>
          </cell>
          <cell r="C122">
            <v>22857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1495315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741388</v>
          </cell>
        </row>
        <row r="127">
          <cell r="B127" t="str">
            <v>קרנות פיתוח ואחרות</v>
          </cell>
          <cell r="C127">
            <v>27299</v>
          </cell>
        </row>
        <row r="128">
          <cell r="B128" t="str">
            <v>קרנות מתוקצבות</v>
          </cell>
          <cell r="C128">
            <v>714665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11963</v>
          </cell>
        </row>
        <row r="131">
          <cell r="B131" t="str">
            <v>סה"כ התחייבויות</v>
          </cell>
          <cell r="C131">
            <v>1495315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1822100</v>
          </cell>
        </row>
        <row r="135">
          <cell r="B135" t="str">
            <v>תקציב משרדי ממשלה</v>
          </cell>
          <cell r="C135">
            <v>607609</v>
          </cell>
        </row>
        <row r="136">
          <cell r="B136" t="str">
            <v xml:space="preserve">תקציב מענק כללי </v>
          </cell>
          <cell r="C136">
            <v>204565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4000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2638274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1709788</v>
          </cell>
        </row>
        <row r="144">
          <cell r="B144" t="str">
            <v>ביצוע משרדי ממשלה</v>
          </cell>
          <cell r="C144">
            <v>619739</v>
          </cell>
        </row>
        <row r="145">
          <cell r="B145" t="str">
            <v xml:space="preserve">ביצוע מענק כללי </v>
          </cell>
          <cell r="C145">
            <v>204338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11355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2545220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1108000</v>
          </cell>
        </row>
        <row r="153">
          <cell r="B153" t="str">
            <v>תקציב פעולות</v>
          </cell>
          <cell r="C153">
            <v>675887</v>
          </cell>
        </row>
        <row r="154">
          <cell r="B154" t="str">
            <v>תקציב מימון</v>
          </cell>
          <cell r="C154">
            <v>16750</v>
          </cell>
        </row>
        <row r="155">
          <cell r="B155" t="str">
            <v>תקציב פרעון מלוות</v>
          </cell>
          <cell r="C155">
            <v>232000</v>
          </cell>
        </row>
        <row r="156">
          <cell r="B156" t="str">
            <v>תקציב כלליות (למעט מימון)</v>
          </cell>
          <cell r="C156">
            <v>52983</v>
          </cell>
        </row>
        <row r="157">
          <cell r="B157" t="str">
            <v>תקציב השתתפויות ותרומות</v>
          </cell>
          <cell r="C157">
            <v>501958</v>
          </cell>
        </row>
        <row r="158">
          <cell r="B158" t="str">
            <v>תקציב חד פעמיות</v>
          </cell>
          <cell r="C158">
            <v>126730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2714308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1127116</v>
          </cell>
        </row>
        <row r="163">
          <cell r="B163" t="str">
            <v>ביצוע פעולות</v>
          </cell>
          <cell r="C163">
            <v>664805</v>
          </cell>
        </row>
        <row r="164">
          <cell r="B164" t="str">
            <v>ביצוע מימון</v>
          </cell>
          <cell r="C164">
            <v>12193</v>
          </cell>
        </row>
        <row r="165">
          <cell r="B165" t="str">
            <v>ביצוע פרעון מלוות</v>
          </cell>
          <cell r="C165">
            <v>229103</v>
          </cell>
        </row>
        <row r="166">
          <cell r="B166" t="str">
            <v>ביצוע כלליות (למעט מימון)</v>
          </cell>
          <cell r="C166">
            <v>51756</v>
          </cell>
        </row>
        <row r="167">
          <cell r="B167" t="str">
            <v>ביצוע השתתפויות ותרומות</v>
          </cell>
          <cell r="C167">
            <v>334061</v>
          </cell>
        </row>
        <row r="168">
          <cell r="B168" t="str">
            <v>ביצוע חד פעמיות</v>
          </cell>
          <cell r="C168">
            <v>148809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2567843</v>
          </cell>
        </row>
        <row r="171">
          <cell r="B171" t="str">
            <v>עודף (גרעון) השנה - תקציב</v>
          </cell>
          <cell r="C171">
            <v>-76034</v>
          </cell>
        </row>
        <row r="172">
          <cell r="B172" t="str">
            <v>עודף (גרעון) השנה - ביצוע</v>
          </cell>
          <cell r="C172">
            <v>-22623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1140609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4813782</v>
          </cell>
        </row>
        <row r="178">
          <cell r="B178" t="str">
            <v>תקבולים בתב"ר בשנת הדוח</v>
          </cell>
          <cell r="C178">
            <v>507589</v>
          </cell>
        </row>
        <row r="179">
          <cell r="B179" t="str">
            <v>תקבולים בתב"ר פרוייקטים שנסגרו</v>
          </cell>
          <cell r="C179">
            <v>-1560702</v>
          </cell>
        </row>
        <row r="180">
          <cell r="B180" t="str">
            <v>תקבולים בתב"ר יתרה  לסוף השנה</v>
          </cell>
          <cell r="C180">
            <v>3760669</v>
          </cell>
        </row>
        <row r="181">
          <cell r="B181" t="str">
            <v>תקבולים בתב"ר עודף זמני נטו בתב"ר</v>
          </cell>
          <cell r="C181">
            <v>11963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4751858</v>
          </cell>
        </row>
        <row r="184">
          <cell r="B184" t="str">
            <v>תשלומים בתב"ר בשנת הדוח</v>
          </cell>
          <cell r="C184">
            <v>557550</v>
          </cell>
        </row>
        <row r="185">
          <cell r="B185" t="str">
            <v>תשלומים בתב"ר פרוייקטים שנסגרו</v>
          </cell>
          <cell r="C185">
            <v>-1560702</v>
          </cell>
        </row>
        <row r="186">
          <cell r="B186" t="str">
            <v>תשלומים בתב"ר יתרה  לסוף השנה</v>
          </cell>
          <cell r="C186">
            <v>3748706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1549503</v>
          </cell>
        </row>
        <row r="190">
          <cell r="B190" t="str">
            <v>חיוב השנה - ארנונה</v>
          </cell>
          <cell r="C190">
            <v>1813312</v>
          </cell>
        </row>
        <row r="191">
          <cell r="B191" t="str">
            <v>הנחות ופטורים שנתנו - ארנונה</v>
          </cell>
          <cell r="C191">
            <v>-374505</v>
          </cell>
        </row>
        <row r="192">
          <cell r="B192" t="str">
            <v>סך לגביה - ארנונה</v>
          </cell>
          <cell r="C192">
            <v>2988310</v>
          </cell>
        </row>
        <row r="193">
          <cell r="B193" t="str">
            <v>גביה בשנת הדוח - ארנונה</v>
          </cell>
          <cell r="C193">
            <v>1147334</v>
          </cell>
        </row>
        <row r="194">
          <cell r="B194" t="str">
            <v>יתרת חוב לסוף השנה - ארנונה</v>
          </cell>
          <cell r="C194">
            <v>1840976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6.1693156513288286E-2</v>
          </cell>
        </row>
        <row r="197">
          <cell r="B197" t="str">
            <v>לחיוב השנתי, נטו - ארנונה</v>
          </cell>
          <cell r="C197">
            <v>0.73976771664077756</v>
          </cell>
        </row>
        <row r="198">
          <cell r="B198" t="str">
            <v>לסך לגביה - ארנונה</v>
          </cell>
          <cell r="C198">
            <v>0.38394075581181336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2629.17</v>
          </cell>
        </row>
        <row r="212">
          <cell r="B212" t="str">
            <v>הוצאות שכר בפועל - חינוך</v>
          </cell>
          <cell r="C212">
            <v>282473</v>
          </cell>
        </row>
        <row r="213">
          <cell r="B213" t="str">
            <v>שכר ממוצע שנתי בפועל למשרה - חינוך</v>
          </cell>
          <cell r="C213">
            <v>107.43808882651179</v>
          </cell>
        </row>
        <row r="214">
          <cell r="B214" t="str">
            <v>מצבת כח אדם ממוצעת - רווחה</v>
          </cell>
          <cell r="C214">
            <v>421.93</v>
          </cell>
        </row>
        <row r="215">
          <cell r="B215" t="str">
            <v>הוצאות שכר בפועל - רווחה</v>
          </cell>
          <cell r="C215">
            <v>60710</v>
          </cell>
        </row>
        <row r="216">
          <cell r="B216" t="str">
            <v>שכר ממוצע שנתי בפועל למשרה - רווחה</v>
          </cell>
          <cell r="C216">
            <v>143.88642665845046</v>
          </cell>
        </row>
        <row r="217">
          <cell r="B217" t="str">
            <v>מצבת כח אדם ממוצעת - מוניציפלי ואחרות אחרים</v>
          </cell>
          <cell r="C217">
            <v>3160.54</v>
          </cell>
        </row>
        <row r="218">
          <cell r="B218" t="str">
            <v>הוצאות שכר בפועל - מוניציפלי ואחרות אחרים</v>
          </cell>
          <cell r="C218">
            <v>495808</v>
          </cell>
        </row>
        <row r="219">
          <cell r="B219" t="str">
            <v>שכר ממוצע שנתי בפועל למשרה - מוניציפלי ואחרות אחרים</v>
          </cell>
          <cell r="C219">
            <v>156.87445816221279</v>
          </cell>
        </row>
        <row r="220">
          <cell r="B220" t="str">
            <v>מצבת כח אדם ממוצעת - נבחרים</v>
          </cell>
          <cell r="C220">
            <v>6.83</v>
          </cell>
        </row>
        <row r="221">
          <cell r="B221" t="str">
            <v>הוצאות שכר בפועל - נבחרים</v>
          </cell>
          <cell r="C221">
            <v>3376</v>
          </cell>
        </row>
        <row r="222">
          <cell r="B222" t="str">
            <v>שכר ממוצע שנתי בפועל למשרה - נבחרים</v>
          </cell>
          <cell r="C222">
            <v>494.28989751098095</v>
          </cell>
        </row>
        <row r="223">
          <cell r="B223" t="str">
            <v>מצבת כח אדם ממוצעת - פנסיונרים</v>
          </cell>
          <cell r="C223">
            <v>2216.6799999999998</v>
          </cell>
        </row>
        <row r="224">
          <cell r="B224" t="str">
            <v>הוצאות שכר בפועל - פנסיונרים</v>
          </cell>
          <cell r="C224">
            <v>234452</v>
          </cell>
        </row>
        <row r="225">
          <cell r="B225" t="str">
            <v>שכר ממוצע שנתי בפועל למשרה - פנסיונרים</v>
          </cell>
          <cell r="C225">
            <v>105.7671833552881</v>
          </cell>
        </row>
      </sheetData>
      <sheetData sheetId="1">
        <row r="114">
          <cell r="B114" t="str">
            <v>מספר התושבים:</v>
          </cell>
          <cell r="C114">
            <v>783149</v>
          </cell>
        </row>
        <row r="115">
          <cell r="B115" t="str">
            <v>מספר משקי בית:</v>
          </cell>
          <cell r="C115">
            <v>185000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277919</v>
          </cell>
        </row>
        <row r="119">
          <cell r="B119" t="str">
            <v>השקעות</v>
          </cell>
          <cell r="C119">
            <v>27044</v>
          </cell>
        </row>
        <row r="120">
          <cell r="B120" t="str">
            <v>השקעות לכיסוי קרנות מתוקצבות ואחרות</v>
          </cell>
          <cell r="C120">
            <v>309374</v>
          </cell>
        </row>
        <row r="121">
          <cell r="B121" t="str">
            <v>גרעון מצטבר בתקציב הרגיל</v>
          </cell>
          <cell r="C121">
            <v>541341</v>
          </cell>
        </row>
        <row r="122">
          <cell r="B122" t="str">
            <v>גרעון סופי בתב"ר</v>
          </cell>
          <cell r="C122">
            <v>22857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1178535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777517</v>
          </cell>
        </row>
        <row r="127">
          <cell r="B127" t="str">
            <v>קרנות פיתוח ואחרות</v>
          </cell>
          <cell r="C127">
            <v>63838</v>
          </cell>
        </row>
        <row r="128">
          <cell r="B128" t="str">
            <v>קרנות מתוקצבות</v>
          </cell>
          <cell r="C128">
            <v>309374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27806</v>
          </cell>
        </row>
        <row r="131">
          <cell r="B131" t="str">
            <v>סה"כ התחייבויות</v>
          </cell>
          <cell r="C131">
            <v>1178535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1836080</v>
          </cell>
        </row>
        <row r="135">
          <cell r="B135" t="str">
            <v>תקציב משרדי ממשלה</v>
          </cell>
          <cell r="C135">
            <v>624592</v>
          </cell>
        </row>
        <row r="136">
          <cell r="B136" t="str">
            <v xml:space="preserve">תקציב מענק כללי </v>
          </cell>
          <cell r="C136">
            <v>207900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4435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2673007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2295473</v>
          </cell>
        </row>
        <row r="144">
          <cell r="B144" t="str">
            <v>ביצוע משרדי ממשלה</v>
          </cell>
          <cell r="C144">
            <v>635220</v>
          </cell>
        </row>
        <row r="145">
          <cell r="B145" t="str">
            <v xml:space="preserve">ביצוע מענק כללי </v>
          </cell>
          <cell r="C145">
            <v>200608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1238</v>
          </cell>
        </row>
        <row r="148">
          <cell r="B148" t="str">
            <v>ביצוע מענקים מיוחדים</v>
          </cell>
          <cell r="C148">
            <v>9746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3142285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1107000</v>
          </cell>
        </row>
        <row r="153">
          <cell r="B153" t="str">
            <v>תקציב פעולות</v>
          </cell>
          <cell r="C153">
            <v>756982</v>
          </cell>
        </row>
        <row r="154">
          <cell r="B154" t="str">
            <v>תקציב מימון</v>
          </cell>
          <cell r="C154">
            <v>15900</v>
          </cell>
        </row>
        <row r="155">
          <cell r="B155" t="str">
            <v>תקציב פרעון מלוות</v>
          </cell>
          <cell r="C155">
            <v>227000</v>
          </cell>
        </row>
        <row r="156">
          <cell r="B156" t="str">
            <v>תקציב כלליות (למעט מימון)</v>
          </cell>
          <cell r="C156">
            <v>66290</v>
          </cell>
        </row>
        <row r="157">
          <cell r="B157" t="str">
            <v>תקציב השתתפויות ותרומות</v>
          </cell>
          <cell r="C157">
            <v>403971</v>
          </cell>
        </row>
        <row r="158">
          <cell r="B158" t="str">
            <v>תקציב חד פעמיות</v>
          </cell>
          <cell r="C158">
            <v>125564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2702707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1148397</v>
          </cell>
        </row>
        <row r="163">
          <cell r="B163" t="str">
            <v>ביצוע פעולות</v>
          </cell>
          <cell r="C163">
            <v>745797</v>
          </cell>
        </row>
        <row r="164">
          <cell r="B164" t="str">
            <v>ביצוע מימון</v>
          </cell>
          <cell r="C164">
            <v>4952</v>
          </cell>
        </row>
        <row r="165">
          <cell r="B165" t="str">
            <v>ביצוע פרעון מלוות</v>
          </cell>
          <cell r="C165">
            <v>214438</v>
          </cell>
        </row>
        <row r="166">
          <cell r="B166" t="str">
            <v>ביצוע כלליות (למעט מימון)</v>
          </cell>
          <cell r="C166">
            <v>52322</v>
          </cell>
        </row>
        <row r="167">
          <cell r="B167" t="str">
            <v>ביצוע השתתפויות ותרומות</v>
          </cell>
          <cell r="C167">
            <v>416161</v>
          </cell>
        </row>
        <row r="168">
          <cell r="B168" t="str">
            <v>ביצוע חד פעמיות</v>
          </cell>
          <cell r="C168">
            <v>544789</v>
          </cell>
        </row>
        <row r="169">
          <cell r="B169" t="str">
            <v>ביצוע מענק להקטנת גרעון מצטבר</v>
          </cell>
          <cell r="C169">
            <v>1238</v>
          </cell>
        </row>
        <row r="170">
          <cell r="B170" t="str">
            <v>ביצוע הוצאות - סה"כ</v>
          </cell>
          <cell r="C170">
            <v>3128094</v>
          </cell>
        </row>
        <row r="171">
          <cell r="B171" t="str">
            <v>עודף (גרעון) השנה - תקציב</v>
          </cell>
          <cell r="C171">
            <v>-29700</v>
          </cell>
        </row>
        <row r="172">
          <cell r="B172" t="str">
            <v>עודף (גרעון) השנה - ביצוע</v>
          </cell>
          <cell r="C172">
            <v>14191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1212775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3760669</v>
          </cell>
        </row>
        <row r="178">
          <cell r="B178" t="str">
            <v>תקבולים בתב"ר בשנת הדוח</v>
          </cell>
          <cell r="C178">
            <v>683690</v>
          </cell>
        </row>
        <row r="179">
          <cell r="B179" t="str">
            <v>תקבולים בתב"ר פרוייקטים שנסגרו</v>
          </cell>
          <cell r="C179">
            <v>-467085</v>
          </cell>
        </row>
        <row r="180">
          <cell r="B180" t="str">
            <v>תקבולים בתב"ר יתרה  לסוף השנה</v>
          </cell>
          <cell r="C180">
            <v>3977274</v>
          </cell>
        </row>
        <row r="181">
          <cell r="B181" t="str">
            <v>תקבולים בתב"ר עודף זמני נטו בתב"ר</v>
          </cell>
          <cell r="C181">
            <v>27806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3748706</v>
          </cell>
        </row>
        <row r="184">
          <cell r="B184" t="str">
            <v>תשלומים בתב"ר בשנת הדוח</v>
          </cell>
          <cell r="C184">
            <v>667847</v>
          </cell>
        </row>
        <row r="185">
          <cell r="B185" t="str">
            <v>תשלומים בתב"ר פרוייקטים שנסגרו</v>
          </cell>
          <cell r="C185">
            <v>-467085</v>
          </cell>
        </row>
        <row r="186">
          <cell r="B186" t="str">
            <v>תשלומים בתב"ר יתרה  לסוף השנה</v>
          </cell>
          <cell r="C186">
            <v>3949468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1840976</v>
          </cell>
        </row>
        <row r="190">
          <cell r="B190" t="str">
            <v>חיוב השנה - ארנונה</v>
          </cell>
          <cell r="C190">
            <v>1942653</v>
          </cell>
        </row>
        <row r="191">
          <cell r="B191" t="str">
            <v>הנחות ופטורים שנתנו - ארנונה</v>
          </cell>
          <cell r="C191">
            <v>-392240</v>
          </cell>
        </row>
        <row r="192">
          <cell r="B192" t="str">
            <v>סך לגביה - ארנונה</v>
          </cell>
          <cell r="C192">
            <v>3391389</v>
          </cell>
        </row>
        <row r="193">
          <cell r="B193" t="str">
            <v>גביה בשנת הדוח - ארנונה</v>
          </cell>
          <cell r="C193">
            <v>1196042</v>
          </cell>
        </row>
        <row r="194">
          <cell r="B194" t="str">
            <v>יתרת חוב לסוף השנה - ארנונה</v>
          </cell>
          <cell r="C194">
            <v>2195347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6.2524017431545204E-2</v>
          </cell>
        </row>
        <row r="197">
          <cell r="B197" t="str">
            <v>לחיוב השנתי, נטו - ארנונה</v>
          </cell>
          <cell r="C197">
            <v>0.74848742782212607</v>
          </cell>
        </row>
        <row r="198">
          <cell r="B198" t="str">
            <v>לסך לגביה - ארנונה</v>
          </cell>
          <cell r="C198">
            <v>0.35267024809008934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2584.61</v>
          </cell>
        </row>
        <row r="212">
          <cell r="B212" t="str">
            <v>הוצאות שכר בפועל - חינוך</v>
          </cell>
          <cell r="C212">
            <v>276509</v>
          </cell>
        </row>
        <row r="213">
          <cell r="B213" t="str">
            <v>שכר ממוצע שנתי בפועל למשרה - חינוך</v>
          </cell>
          <cell r="C213">
            <v>106.9828716905065</v>
          </cell>
        </row>
        <row r="214">
          <cell r="B214" t="str">
            <v>מצבת כח אדם ממוצעת - רווחה</v>
          </cell>
          <cell r="C214">
            <v>428.4</v>
          </cell>
        </row>
        <row r="215">
          <cell r="B215" t="str">
            <v>הוצאות שכר בפועל - רווחה</v>
          </cell>
          <cell r="C215">
            <v>58870</v>
          </cell>
        </row>
        <row r="216">
          <cell r="B216" t="str">
            <v>שכר ממוצע שנתי בפועל למשרה - רווחה</v>
          </cell>
          <cell r="C216">
            <v>137.41830065359477</v>
          </cell>
        </row>
        <row r="217">
          <cell r="B217" t="str">
            <v>מצבת כח אדם ממוצעת - מוניציפלי ואחרות אחרים</v>
          </cell>
          <cell r="C217">
            <v>3166.94</v>
          </cell>
        </row>
        <row r="218">
          <cell r="B218" t="str">
            <v>הוצאות שכר בפועל - מוניציפלי ואחרות אחרים</v>
          </cell>
          <cell r="C218">
            <v>480260</v>
          </cell>
        </row>
        <row r="219">
          <cell r="B219" t="str">
            <v>שכר ממוצע שנתי בפועל למשרה - מוניציפלי ואחרות אחרים</v>
          </cell>
          <cell r="C219">
            <v>151.64796301792899</v>
          </cell>
        </row>
        <row r="220">
          <cell r="B220" t="str">
            <v>מצבת כח אדם ממוצעת - נבחרים</v>
          </cell>
          <cell r="C220">
            <v>7</v>
          </cell>
        </row>
        <row r="221">
          <cell r="B221" t="str">
            <v>הוצאות שכר בפועל - נבחרים</v>
          </cell>
          <cell r="C221">
            <v>3233</v>
          </cell>
        </row>
        <row r="222">
          <cell r="B222" t="str">
            <v>שכר ממוצע שנתי בפועל למשרה - נבחרים</v>
          </cell>
          <cell r="C222">
            <v>461.85714285714283</v>
          </cell>
        </row>
        <row r="223">
          <cell r="B223" t="str">
            <v>מצבת כח אדם ממוצעת - פנסיונרים</v>
          </cell>
          <cell r="C223">
            <v>2264.6999999999998</v>
          </cell>
        </row>
        <row r="224">
          <cell r="B224" t="str">
            <v>הוצאות שכר בפועל - פנסיונרים</v>
          </cell>
          <cell r="C224">
            <v>240720</v>
          </cell>
        </row>
        <row r="225">
          <cell r="B225" t="str">
            <v>שכר ממוצע שנתי בפועל למשרה - פנסיונרים</v>
          </cell>
          <cell r="C225">
            <v>106.29222413564712</v>
          </cell>
        </row>
      </sheetData>
      <sheetData sheetId="2">
        <row r="114">
          <cell r="B114" t="str">
            <v>מספר התושבים:</v>
          </cell>
          <cell r="C114">
            <v>796000</v>
          </cell>
        </row>
        <row r="115">
          <cell r="B115" t="str">
            <v>מספר משקי בית:</v>
          </cell>
          <cell r="C115">
            <v>185000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438619</v>
          </cell>
        </row>
        <row r="119">
          <cell r="B119" t="str">
            <v>השקעות</v>
          </cell>
          <cell r="C119">
            <v>43868</v>
          </cell>
        </row>
        <row r="120">
          <cell r="B120" t="str">
            <v>השקעות לכיסוי קרנות מתוקצבות ואחרות</v>
          </cell>
          <cell r="C120">
            <v>312640</v>
          </cell>
        </row>
        <row r="121">
          <cell r="B121" t="str">
            <v>גרעון מצטבר בתקציב הרגיל</v>
          </cell>
          <cell r="C121">
            <v>463555</v>
          </cell>
        </row>
        <row r="122">
          <cell r="B122" t="str">
            <v>גרעון סופי בתב"ר</v>
          </cell>
          <cell r="C122">
            <v>22857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1281539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782107</v>
          </cell>
        </row>
        <row r="127">
          <cell r="B127" t="str">
            <v>קרנות פיתוח ואחרות</v>
          </cell>
          <cell r="C127">
            <v>49082</v>
          </cell>
        </row>
        <row r="128">
          <cell r="B128" t="str">
            <v>קרנות מתוקצבות</v>
          </cell>
          <cell r="C128">
            <v>312640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137710</v>
          </cell>
        </row>
        <row r="131">
          <cell r="B131" t="str">
            <v>סה"כ התחייבויות</v>
          </cell>
          <cell r="C131">
            <v>1281539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1967813</v>
          </cell>
        </row>
        <row r="135">
          <cell r="B135" t="str">
            <v>תקציב משרדי ממשלה</v>
          </cell>
          <cell r="C135">
            <v>687953</v>
          </cell>
        </row>
        <row r="136">
          <cell r="B136" t="str">
            <v xml:space="preserve">תקציב מענק כללי </v>
          </cell>
          <cell r="C136">
            <v>227900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4434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2888100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2026665</v>
          </cell>
        </row>
        <row r="144">
          <cell r="B144" t="str">
            <v>ביצוע משרדי ממשלה</v>
          </cell>
          <cell r="C144">
            <v>687386</v>
          </cell>
        </row>
        <row r="145">
          <cell r="B145" t="str">
            <v xml:space="preserve">ביצוע מענק כללי </v>
          </cell>
          <cell r="C145">
            <v>202316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77600</v>
          </cell>
        </row>
        <row r="148">
          <cell r="B148" t="str">
            <v>ביצוע מענקים מיוחדים</v>
          </cell>
          <cell r="C148">
            <v>7057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3001024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1132508</v>
          </cell>
        </row>
        <row r="153">
          <cell r="B153" t="str">
            <v>תקציב פעולות</v>
          </cell>
          <cell r="C153">
            <v>843186</v>
          </cell>
        </row>
        <row r="154">
          <cell r="B154" t="str">
            <v>תקציב מימון</v>
          </cell>
          <cell r="C154">
            <v>14000</v>
          </cell>
        </row>
        <row r="155">
          <cell r="B155" t="str">
            <v>תקציב פרעון מלוות</v>
          </cell>
          <cell r="C155">
            <v>227000</v>
          </cell>
        </row>
        <row r="156">
          <cell r="B156" t="str">
            <v>תקציב כלליות (למעט מימון)</v>
          </cell>
          <cell r="C156">
            <v>72182</v>
          </cell>
        </row>
        <row r="157">
          <cell r="B157" t="str">
            <v>תקציב השתתפויות ותרומות</v>
          </cell>
          <cell r="C157">
            <v>453648</v>
          </cell>
        </row>
        <row r="158">
          <cell r="B158" t="str">
            <v>תקציב חד פעמיות</v>
          </cell>
          <cell r="C158">
            <v>145576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2888100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1177260</v>
          </cell>
        </row>
        <row r="163">
          <cell r="B163" t="str">
            <v>ביצוע פעולות</v>
          </cell>
          <cell r="C163">
            <v>790765</v>
          </cell>
        </row>
        <row r="164">
          <cell r="B164" t="str">
            <v>ביצוע מימון</v>
          </cell>
          <cell r="C164">
            <v>8759</v>
          </cell>
        </row>
        <row r="165">
          <cell r="B165" t="str">
            <v>ביצוע פרעון מלוות</v>
          </cell>
          <cell r="C165">
            <v>227990</v>
          </cell>
        </row>
        <row r="166">
          <cell r="B166" t="str">
            <v>ביצוע כלליות (למעט מימון)</v>
          </cell>
          <cell r="C166">
            <v>61062</v>
          </cell>
        </row>
        <row r="167">
          <cell r="B167" t="str">
            <v>ביצוע השתתפויות ותרומות</v>
          </cell>
          <cell r="C167">
            <v>526343</v>
          </cell>
        </row>
        <row r="168">
          <cell r="B168" t="str">
            <v>ביצוע חד פעמיות</v>
          </cell>
          <cell r="C168">
            <v>131059</v>
          </cell>
        </row>
        <row r="169">
          <cell r="B169" t="str">
            <v>ביצוע מענק להקטנת גרעון מצטבר</v>
          </cell>
          <cell r="C169">
            <v>77600</v>
          </cell>
        </row>
        <row r="170">
          <cell r="B170" t="str">
            <v>ביצוע הוצאות - סה"כ</v>
          </cell>
          <cell r="C170">
            <v>3000838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186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1197232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3977274</v>
          </cell>
        </row>
        <row r="178">
          <cell r="B178" t="str">
            <v>תקבולים בתב"ר בשנת הדוח</v>
          </cell>
          <cell r="C178">
            <v>702290</v>
          </cell>
        </row>
        <row r="179">
          <cell r="B179" t="str">
            <v>תקבולים בתב"ר פרוייקטים שנסגרו</v>
          </cell>
          <cell r="C179">
            <v>-346473</v>
          </cell>
        </row>
        <row r="180">
          <cell r="B180" t="str">
            <v>תקבולים בתב"ר יתרה  לסוף השנה</v>
          </cell>
          <cell r="C180">
            <v>4333091</v>
          </cell>
        </row>
        <row r="181">
          <cell r="B181" t="str">
            <v>תקבולים בתב"ר עודף זמני נטו בתב"ר</v>
          </cell>
          <cell r="C181">
            <v>137710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3949468</v>
          </cell>
        </row>
        <row r="184">
          <cell r="B184" t="str">
            <v>תשלומים בתב"ר בשנת הדוח</v>
          </cell>
          <cell r="C184">
            <v>592386</v>
          </cell>
        </row>
        <row r="185">
          <cell r="B185" t="str">
            <v>תשלומים בתב"ר פרוייקטים שנסגרו</v>
          </cell>
          <cell r="C185">
            <v>-346473</v>
          </cell>
        </row>
        <row r="186">
          <cell r="B186" t="str">
            <v>תשלומים בתב"ר יתרה  לסוף השנה</v>
          </cell>
          <cell r="C186">
            <v>4195381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1975732</v>
          </cell>
        </row>
        <row r="190">
          <cell r="B190" t="str">
            <v>חיוב השנה - ארנונה</v>
          </cell>
          <cell r="C190">
            <v>2003014</v>
          </cell>
        </row>
        <row r="191">
          <cell r="B191" t="str">
            <v>הנחות ופטורים שנתנו - ארנונה</v>
          </cell>
          <cell r="C191">
            <v>-507257</v>
          </cell>
        </row>
        <row r="192">
          <cell r="B192" t="str">
            <v>סך לגביה - ארנונה</v>
          </cell>
          <cell r="C192">
            <v>3461283</v>
          </cell>
        </row>
        <row r="193">
          <cell r="B193" t="str">
            <v>גביה בשנת הדוח - ארנונה</v>
          </cell>
          <cell r="C193">
            <v>1250903</v>
          </cell>
        </row>
        <row r="194">
          <cell r="B194" t="str">
            <v>יתרת חוב לסוף השנה - ארנונה</v>
          </cell>
          <cell r="C194">
            <v>2210380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7.1440582761617438E-2</v>
          </cell>
        </row>
        <row r="197">
          <cell r="B197" t="str">
            <v>לחיוב השנתי, נטו - ארנונה</v>
          </cell>
          <cell r="C197">
            <v>0.82137402412634652</v>
          </cell>
        </row>
        <row r="198">
          <cell r="B198" t="str">
            <v>לסך לגביה - ארנונה</v>
          </cell>
          <cell r="C198">
            <v>0.36139864899807383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2683.28</v>
          </cell>
        </row>
        <row r="212">
          <cell r="B212" t="str">
            <v>הוצאות שכר בפועל - חינוך</v>
          </cell>
          <cell r="C212">
            <v>285151</v>
          </cell>
        </row>
        <row r="213">
          <cell r="B213" t="str">
            <v>שכר ממוצע שנתי בפועל למשרה - חינוך</v>
          </cell>
          <cell r="C213">
            <v>106.26956560627291</v>
          </cell>
        </row>
        <row r="214">
          <cell r="B214" t="str">
            <v>מצבת כח אדם ממוצעת - רווחה</v>
          </cell>
          <cell r="C214">
            <v>430.74</v>
          </cell>
        </row>
        <row r="215">
          <cell r="B215" t="str">
            <v>הוצאות שכר בפועל - רווחה</v>
          </cell>
          <cell r="C215">
            <v>60948</v>
          </cell>
        </row>
        <row r="216">
          <cell r="B216" t="str">
            <v>שכר ממוצע שנתי בפועל למשרה - רווחה</v>
          </cell>
          <cell r="C216">
            <v>141.49603008775594</v>
          </cell>
        </row>
        <row r="217">
          <cell r="B217" t="str">
            <v>מצבת כח אדם ממוצעת - מוניציפלי ואחרות אחרים</v>
          </cell>
          <cell r="C217">
            <v>3137.72</v>
          </cell>
        </row>
        <row r="218">
          <cell r="B218" t="str">
            <v>הוצאות שכר בפועל - מוניציפלי ואחרות אחרים</v>
          </cell>
          <cell r="C218">
            <v>491522</v>
          </cell>
        </row>
        <row r="219">
          <cell r="B219" t="str">
            <v>שכר ממוצע שנתי בפועל למשרה - מוניציפלי ואחרות אחרים</v>
          </cell>
          <cell r="C219">
            <v>156.64941422434126</v>
          </cell>
        </row>
        <row r="220">
          <cell r="B220" t="str">
            <v>מצבת כח אדם ממוצעת - נבחרים</v>
          </cell>
          <cell r="C220">
            <v>7</v>
          </cell>
        </row>
        <row r="221">
          <cell r="B221" t="str">
            <v>הוצאות שכר בפועל - נבחרים</v>
          </cell>
          <cell r="C221">
            <v>3611</v>
          </cell>
        </row>
        <row r="222">
          <cell r="B222" t="str">
            <v>שכר ממוצע שנתי בפועל למשרה - נבחרים</v>
          </cell>
          <cell r="C222">
            <v>515.85714285714289</v>
          </cell>
        </row>
        <row r="223">
          <cell r="B223" t="str">
            <v>מצבת כח אדם ממוצעת - פנסיונרים</v>
          </cell>
          <cell r="C223">
            <v>2313.0700000000002</v>
          </cell>
        </row>
        <row r="224">
          <cell r="B224" t="str">
            <v>הוצאות שכר בפועל - פנסיונרים</v>
          </cell>
          <cell r="C224">
            <v>249036</v>
          </cell>
        </row>
        <row r="225">
          <cell r="B225" t="str">
            <v>שכר ממוצע שנתי בפועל למשרה - פנסיונרים</v>
          </cell>
          <cell r="C225">
            <v>107.66470534830333</v>
          </cell>
        </row>
      </sheetData>
      <sheetData sheetId="3">
        <row r="114">
          <cell r="B114" t="str">
            <v>מספר התושבים:</v>
          </cell>
          <cell r="C114">
            <v>810988</v>
          </cell>
        </row>
        <row r="115">
          <cell r="B115" t="str">
            <v>מספר משקי בית:</v>
          </cell>
          <cell r="C115">
            <v>181400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711935</v>
          </cell>
        </row>
        <row r="119">
          <cell r="B119" t="str">
            <v>השקעות</v>
          </cell>
          <cell r="C119">
            <v>27754</v>
          </cell>
        </row>
        <row r="120">
          <cell r="B120" t="str">
            <v>השקעות לכיסוי קרנות מתוקצבות ואחרות</v>
          </cell>
          <cell r="C120">
            <v>225718</v>
          </cell>
        </row>
        <row r="121">
          <cell r="B121" t="str">
            <v>גרעון מצטבר בתקציב הרגיל</v>
          </cell>
          <cell r="C121">
            <v>326513</v>
          </cell>
        </row>
        <row r="122">
          <cell r="B122" t="str">
            <v>גרעון סופי בתב"ר</v>
          </cell>
          <cell r="C122">
            <v>22857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1314777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840490</v>
          </cell>
        </row>
        <row r="127">
          <cell r="B127" t="str">
            <v>קרנות פיתוח ואחרות</v>
          </cell>
          <cell r="C127">
            <v>98187</v>
          </cell>
        </row>
        <row r="128">
          <cell r="B128" t="str">
            <v>קרנות מתוקצבות</v>
          </cell>
          <cell r="C128">
            <v>225718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150382</v>
          </cell>
        </row>
        <row r="131">
          <cell r="B131" t="str">
            <v>סה"כ התחייבויות</v>
          </cell>
          <cell r="C131">
            <v>1314777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2119322</v>
          </cell>
        </row>
        <row r="135">
          <cell r="B135" t="str">
            <v>תקציב משרדי ממשלה</v>
          </cell>
          <cell r="C135">
            <v>701178</v>
          </cell>
        </row>
        <row r="136">
          <cell r="B136" t="str">
            <v xml:space="preserve">תקציב מענק כללי </v>
          </cell>
          <cell r="C136">
            <v>199800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7700</v>
          </cell>
        </row>
        <row r="140">
          <cell r="B140" t="str">
            <v>תקציב מענקים מיועדים</v>
          </cell>
          <cell r="C140">
            <v>0</v>
          </cell>
        </row>
        <row r="141">
          <cell r="B141" t="str">
            <v>תקציב הכנסות - סה"כ</v>
          </cell>
          <cell r="C141">
            <v>3028000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2340916</v>
          </cell>
        </row>
        <row r="144">
          <cell r="B144" t="str">
            <v>ביצוע משרדי ממשלה</v>
          </cell>
          <cell r="C144">
            <v>762442</v>
          </cell>
        </row>
        <row r="145">
          <cell r="B145" t="str">
            <v xml:space="preserve">ביצוע מענק כללי </v>
          </cell>
          <cell r="C145">
            <v>196914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58200</v>
          </cell>
        </row>
        <row r="148">
          <cell r="B148" t="str">
            <v>ביצוע מענקים מיוחדים</v>
          </cell>
          <cell r="C148">
            <v>7184</v>
          </cell>
        </row>
        <row r="149">
          <cell r="B149" t="str">
            <v>ביצוע מענקים מיועדים</v>
          </cell>
          <cell r="C149">
            <v>0</v>
          </cell>
        </row>
        <row r="150">
          <cell r="B150" t="str">
            <v>ביצוע הכנסות - סה"כ</v>
          </cell>
          <cell r="C150">
            <v>3365656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1200494</v>
          </cell>
        </row>
        <row r="153">
          <cell r="B153" t="str">
            <v>תקציב פעולות</v>
          </cell>
          <cell r="C153">
            <v>855528</v>
          </cell>
        </row>
        <row r="154">
          <cell r="B154" t="str">
            <v>תקציב מימון</v>
          </cell>
          <cell r="C154">
            <v>18950</v>
          </cell>
        </row>
        <row r="155">
          <cell r="B155" t="str">
            <v>תקציב פרעון מלוות</v>
          </cell>
          <cell r="C155">
            <v>234000</v>
          </cell>
        </row>
        <row r="156">
          <cell r="B156" t="str">
            <v>תקציב כלליות (למעט מימון)</v>
          </cell>
          <cell r="C156">
            <v>79111</v>
          </cell>
        </row>
        <row r="157">
          <cell r="B157" t="str">
            <v>תקציב השתתפויות ותרומות</v>
          </cell>
          <cell r="C157">
            <v>489622</v>
          </cell>
        </row>
        <row r="158">
          <cell r="B158" t="str">
            <v>תקציב חד פעמיות</v>
          </cell>
          <cell r="C158">
            <v>150295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3028000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1219920</v>
          </cell>
        </row>
        <row r="163">
          <cell r="B163" t="str">
            <v>ביצוע פעולות</v>
          </cell>
          <cell r="C163">
            <v>897987</v>
          </cell>
        </row>
        <row r="164">
          <cell r="B164" t="str">
            <v>ביצוע מימון</v>
          </cell>
          <cell r="C164">
            <v>13828</v>
          </cell>
        </row>
        <row r="165">
          <cell r="B165" t="str">
            <v>ביצוע פרעון מלוות</v>
          </cell>
          <cell r="C165">
            <v>230262</v>
          </cell>
        </row>
        <row r="166">
          <cell r="B166" t="str">
            <v>ביצוע כלליות (למעט מימון)</v>
          </cell>
          <cell r="C166">
            <v>69137</v>
          </cell>
        </row>
        <row r="167">
          <cell r="B167" t="str">
            <v>ביצוע השתתפויות ותרומות</v>
          </cell>
          <cell r="C167">
            <v>570127</v>
          </cell>
        </row>
        <row r="168">
          <cell r="B168" t="str">
            <v>ביצוע חד פעמיות</v>
          </cell>
          <cell r="C168">
            <v>227353</v>
          </cell>
        </row>
        <row r="169">
          <cell r="B169" t="str">
            <v>ביצוע מענק להקטנת גרעון מצטבר</v>
          </cell>
          <cell r="C169">
            <v>58200</v>
          </cell>
        </row>
        <row r="170">
          <cell r="B170" t="str">
            <v>ביצוע הוצאות - סה"כ</v>
          </cell>
          <cell r="C170">
            <v>3346773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18883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1210780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4333091</v>
          </cell>
        </row>
        <row r="178">
          <cell r="B178" t="str">
            <v>תקבולים בתב"ר בשנת הדוח</v>
          </cell>
          <cell r="C178">
            <v>660164</v>
          </cell>
        </row>
        <row r="179">
          <cell r="B179" t="str">
            <v>תקבולים בתב"ר פרוייקטים שנסגרו</v>
          </cell>
          <cell r="C179">
            <v>-287921</v>
          </cell>
        </row>
        <row r="180">
          <cell r="B180" t="str">
            <v>תקבולים בתב"ר יתרה  לסוף השנה</v>
          </cell>
          <cell r="C180">
            <v>4705334</v>
          </cell>
        </row>
        <row r="181">
          <cell r="B181" t="str">
            <v>תקבולים בתב"ר עודף זמני נטו בתב"ר</v>
          </cell>
          <cell r="C181">
            <v>150382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4195381</v>
          </cell>
        </row>
        <row r="184">
          <cell r="B184" t="str">
            <v>תשלומים בתב"ר בשנת הדוח</v>
          </cell>
          <cell r="C184">
            <v>647492</v>
          </cell>
        </row>
        <row r="185">
          <cell r="B185" t="str">
            <v>תשלומים בתב"ר פרוייקטים שנסגרו</v>
          </cell>
          <cell r="C185">
            <v>-287921</v>
          </cell>
        </row>
        <row r="186">
          <cell r="B186" t="str">
            <v>תשלומים בתב"ר יתרה  לסוף השנה</v>
          </cell>
          <cell r="C186">
            <v>4554952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2210380</v>
          </cell>
        </row>
        <row r="190">
          <cell r="B190" t="str">
            <v>חיוב השנה - ארנונה</v>
          </cell>
          <cell r="C190">
            <v>2207257</v>
          </cell>
        </row>
        <row r="191">
          <cell r="B191" t="str">
            <v>הנחות ופטורים שנתנו - ארנונה</v>
          </cell>
          <cell r="C191">
            <v>-537009</v>
          </cell>
        </row>
        <row r="192">
          <cell r="B192" t="str">
            <v>סך לגביה - ארנונה</v>
          </cell>
          <cell r="C192">
            <v>3012955</v>
          </cell>
        </row>
        <row r="193">
          <cell r="B193" t="str">
            <v>גביה בשנת הדוח - ארנונה</v>
          </cell>
          <cell r="C193">
            <v>1404639</v>
          </cell>
        </row>
        <row r="194">
          <cell r="B194" t="str">
            <v>יתרת חוב לסוף השנה - ארנונה</v>
          </cell>
          <cell r="C194">
            <v>1608316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0.14924670159381778</v>
          </cell>
        </row>
        <row r="197">
          <cell r="B197" t="str">
            <v>לחיוב השנתי, נטו - ארנונה</v>
          </cell>
          <cell r="C197">
            <v>0.80102814569310421</v>
          </cell>
        </row>
        <row r="198">
          <cell r="B198" t="str">
            <v>לסך לגביה - ארנונה</v>
          </cell>
          <cell r="C198">
            <v>0.46619979389005145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2819.56</v>
          </cell>
        </row>
        <row r="212">
          <cell r="B212" t="str">
            <v>הוצאות שכר בפועל - חינוך</v>
          </cell>
          <cell r="C212">
            <v>306623</v>
          </cell>
        </row>
        <row r="213">
          <cell r="B213" t="str">
            <v>שכר ממוצע שנתי בפועל למשרה - חינוך</v>
          </cell>
          <cell r="C213">
            <v>108.74852813914228</v>
          </cell>
        </row>
        <row r="214">
          <cell r="B214" t="str">
            <v>מצבת כח אדם ממוצעת - רווחה</v>
          </cell>
          <cell r="C214">
            <v>440.52</v>
          </cell>
        </row>
        <row r="215">
          <cell r="B215" t="str">
            <v>הוצאות שכר בפועל - רווחה</v>
          </cell>
          <cell r="C215">
            <v>63179</v>
          </cell>
        </row>
        <row r="216">
          <cell r="B216" t="str">
            <v>שכר ממוצע שנתי בפועל למשרה - רווחה</v>
          </cell>
          <cell r="C216">
            <v>143.41914101516392</v>
          </cell>
        </row>
        <row r="217">
          <cell r="B217" t="str">
            <v>מצבת כח אדם ממוצעת - מוניציפלי ואחרות אחרים</v>
          </cell>
          <cell r="C217">
            <v>3167.32</v>
          </cell>
        </row>
        <row r="218">
          <cell r="B218" t="str">
            <v>הוצאות שכר בפועל - מוניציפלי ואחרות אחרים</v>
          </cell>
          <cell r="C218">
            <v>494089</v>
          </cell>
        </row>
        <row r="219">
          <cell r="B219" t="str">
            <v>שכר ממוצע שנתי בפועל למשרה - מוניציפלי ואחרות אחרים</v>
          </cell>
          <cell r="C219">
            <v>155.99592084159477</v>
          </cell>
        </row>
        <row r="220">
          <cell r="B220" t="str">
            <v>מצבת כח אדם ממוצעת - נבחרים</v>
          </cell>
          <cell r="C220">
            <v>7</v>
          </cell>
        </row>
        <row r="221">
          <cell r="B221" t="str">
            <v>הוצאות שכר בפועל - נבחרים</v>
          </cell>
          <cell r="C221">
            <v>3694</v>
          </cell>
        </row>
        <row r="222">
          <cell r="B222" t="str">
            <v>שכר ממוצע שנתי בפועל למשרה - נבחרים</v>
          </cell>
          <cell r="C222">
            <v>527.71428571428567</v>
          </cell>
        </row>
        <row r="223">
          <cell r="B223" t="str">
            <v>מצבת כח אדם ממוצעת - פנסיונרים</v>
          </cell>
          <cell r="C223">
            <v>2305</v>
          </cell>
        </row>
        <row r="224">
          <cell r="B224" t="str">
            <v>הוצאות שכר בפועל - פנסיונרים</v>
          </cell>
          <cell r="C224">
            <v>252605</v>
          </cell>
        </row>
        <row r="225">
          <cell r="B225" t="str">
            <v>שכר ממוצע שנתי בפועל למשרה - פנסיונרים</v>
          </cell>
          <cell r="C225">
            <v>109.59002169197397</v>
          </cell>
        </row>
      </sheetData>
      <sheetData sheetId="4">
        <row r="114">
          <cell r="B114" t="str">
            <v>מספר התושבים:</v>
          </cell>
          <cell r="C114">
            <v>821835</v>
          </cell>
        </row>
        <row r="115">
          <cell r="B115" t="str">
            <v>מספר משקי בית:</v>
          </cell>
          <cell r="C115">
            <v>187251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480721</v>
          </cell>
        </row>
        <row r="119">
          <cell r="B119" t="str">
            <v>השקעות</v>
          </cell>
          <cell r="C119">
            <v>258569</v>
          </cell>
        </row>
        <row r="120">
          <cell r="B120" t="str">
            <v>השקעות לכיסוי קרנות מתוקצבות ואחרות</v>
          </cell>
          <cell r="C120">
            <v>334323</v>
          </cell>
        </row>
        <row r="121">
          <cell r="B121" t="str">
            <v>גרעון מצטבר בתקציב הרגיל</v>
          </cell>
          <cell r="C121">
            <v>293361</v>
          </cell>
        </row>
        <row r="122">
          <cell r="B122" t="str">
            <v>גרעון סופי בתב"ר</v>
          </cell>
          <cell r="C122">
            <v>22857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1389831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796472</v>
          </cell>
        </row>
        <row r="127">
          <cell r="B127" t="str">
            <v>קרנות פיתוח ואחרות</v>
          </cell>
          <cell r="C127">
            <v>82712</v>
          </cell>
        </row>
        <row r="128">
          <cell r="B128" t="str">
            <v>קרנות מתוקצבות</v>
          </cell>
          <cell r="C128">
            <v>306555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204092</v>
          </cell>
        </row>
        <row r="131">
          <cell r="B131" t="str">
            <v>סה"כ התחייבויות</v>
          </cell>
          <cell r="C131">
            <v>1389831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2235711</v>
          </cell>
        </row>
        <row r="135">
          <cell r="B135" t="str">
            <v>תקציב משרדי ממשלה</v>
          </cell>
          <cell r="C135">
            <v>737289</v>
          </cell>
        </row>
        <row r="136">
          <cell r="B136" t="str">
            <v xml:space="preserve">תקציב מענק כללי </v>
          </cell>
          <cell r="C136">
            <v>192000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0</v>
          </cell>
        </row>
        <row r="140">
          <cell r="B140" t="str">
            <v>תקציב מענקים מיועדים</v>
          </cell>
          <cell r="C140">
            <v>8000</v>
          </cell>
        </row>
        <row r="141">
          <cell r="B141" t="str">
            <v>תקציב הכנסות - סה"כ</v>
          </cell>
          <cell r="C141">
            <v>3173000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2181156</v>
          </cell>
        </row>
        <row r="144">
          <cell r="B144" t="str">
            <v>ביצוע משרדי ממשלה</v>
          </cell>
          <cell r="C144">
            <v>786107</v>
          </cell>
        </row>
        <row r="145">
          <cell r="B145" t="str">
            <v xml:space="preserve">ביצוע מענק כללי </v>
          </cell>
          <cell r="C145">
            <v>192943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30000</v>
          </cell>
        </row>
        <row r="148">
          <cell r="B148" t="str">
            <v>ביצוע מענקים מיוחדים</v>
          </cell>
          <cell r="C148">
            <v>0</v>
          </cell>
        </row>
        <row r="149">
          <cell r="B149" t="str">
            <v>ביצוע מענקים מיועדים</v>
          </cell>
          <cell r="C149">
            <v>7413</v>
          </cell>
        </row>
        <row r="150">
          <cell r="B150" t="str">
            <v>ביצוע הכנסות - סה"כ</v>
          </cell>
          <cell r="C150">
            <v>3197619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1258042</v>
          </cell>
        </row>
        <row r="153">
          <cell r="B153" t="str">
            <v>תקציב פעולות</v>
          </cell>
          <cell r="C153">
            <v>1063842</v>
          </cell>
        </row>
        <row r="154">
          <cell r="B154" t="str">
            <v>תקציב מימון</v>
          </cell>
          <cell r="C154">
            <v>14400</v>
          </cell>
        </row>
        <row r="155">
          <cell r="B155" t="str">
            <v>תקציב פרעון מלוות</v>
          </cell>
          <cell r="C155">
            <v>242000</v>
          </cell>
        </row>
        <row r="156">
          <cell r="B156" t="str">
            <v>תקציב כלליות (למעט מימון)</v>
          </cell>
          <cell r="C156">
            <v>88322</v>
          </cell>
        </row>
        <row r="157">
          <cell r="B157" t="str">
            <v>תקציב השתתפויות ותרומות</v>
          </cell>
          <cell r="C157">
            <v>506394</v>
          </cell>
        </row>
        <row r="158">
          <cell r="B158" t="str">
            <v>תקציב חד פעמיות</v>
          </cell>
          <cell r="C158">
            <v>0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3173000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1267079</v>
          </cell>
        </row>
        <row r="163">
          <cell r="B163" t="str">
            <v>ביצוע פעולות</v>
          </cell>
          <cell r="C163">
            <v>1112431</v>
          </cell>
        </row>
        <row r="164">
          <cell r="B164" t="str">
            <v>ביצוע מימון</v>
          </cell>
          <cell r="C164">
            <v>13220</v>
          </cell>
        </row>
        <row r="165">
          <cell r="B165" t="str">
            <v>ביצוע פרעון מלוות</v>
          </cell>
          <cell r="C165">
            <v>242145</v>
          </cell>
        </row>
        <row r="166">
          <cell r="B166" t="str">
            <v>ביצוע כלליות (למעט מימון)</v>
          </cell>
          <cell r="C166">
            <v>78342</v>
          </cell>
        </row>
        <row r="167">
          <cell r="B167" t="str">
            <v>ביצוע השתתפויות ותרומות</v>
          </cell>
          <cell r="C167">
            <v>540725</v>
          </cell>
        </row>
        <row r="168">
          <cell r="B168" t="str">
            <v>ביצוע חד פעמיות</v>
          </cell>
          <cell r="C168">
            <v>-89475</v>
          </cell>
        </row>
        <row r="169">
          <cell r="B169" t="str">
            <v>ביצוע מענק להקטנת גרעון מצטבר</v>
          </cell>
          <cell r="C169">
            <v>30000</v>
          </cell>
        </row>
        <row r="170">
          <cell r="B170" t="str">
            <v>ביצוע הוצאות - סה"כ</v>
          </cell>
          <cell r="C170">
            <v>3194467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3152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1235708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4705334</v>
          </cell>
        </row>
        <row r="178">
          <cell r="B178" t="str">
            <v>תקבולים בתב"ר בשנת הדוח</v>
          </cell>
          <cell r="C178">
            <v>515020</v>
          </cell>
        </row>
        <row r="179">
          <cell r="B179" t="str">
            <v>תקבולים בתב"ר פרוייקטים שנסגרו</v>
          </cell>
          <cell r="C179">
            <v>-250431</v>
          </cell>
        </row>
        <row r="180">
          <cell r="B180" t="str">
            <v>תקבולים בתב"ר יתרה  לסוף השנה</v>
          </cell>
          <cell r="C180">
            <v>4969923</v>
          </cell>
        </row>
        <row r="181">
          <cell r="B181" t="str">
            <v>תקבולים בתב"ר עודף זמני נטו בתב"ר</v>
          </cell>
          <cell r="C181">
            <v>204092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4554952</v>
          </cell>
        </row>
        <row r="184">
          <cell r="B184" t="str">
            <v>תשלומים בתב"ר בשנת הדוח</v>
          </cell>
          <cell r="C184">
            <v>461310</v>
          </cell>
        </row>
        <row r="185">
          <cell r="B185" t="str">
            <v>תשלומים בתב"ר פרוייקטים שנסגרו</v>
          </cell>
          <cell r="C185">
            <v>-250431</v>
          </cell>
        </row>
        <row r="186">
          <cell r="B186" t="str">
            <v>תשלומים בתב"ר יתרה  לסוף השנה</v>
          </cell>
          <cell r="C186">
            <v>4765831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1571363</v>
          </cell>
        </row>
        <row r="190">
          <cell r="B190" t="str">
            <v>חיוב השנה - ארנונה</v>
          </cell>
          <cell r="C190">
            <v>2406472</v>
          </cell>
        </row>
        <row r="191">
          <cell r="B191" t="str">
            <v>הנחות ופטורים שנתנו - ארנונה</v>
          </cell>
          <cell r="C191">
            <v>-513902</v>
          </cell>
        </row>
        <row r="192">
          <cell r="B192" t="str">
            <v>סך לגביה - ארנונה</v>
          </cell>
          <cell r="C192">
            <v>3145721</v>
          </cell>
        </row>
        <row r="193">
          <cell r="B193" t="str">
            <v>גביה בשנת הדוח - ארנונה</v>
          </cell>
          <cell r="C193">
            <v>1410757</v>
          </cell>
        </row>
        <row r="194">
          <cell r="B194" t="str">
            <v>יתרת חוב לסוף השנה - ארנונה</v>
          </cell>
          <cell r="C194">
            <v>1734964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0.12198436732922183</v>
          </cell>
        </row>
        <row r="197">
          <cell r="B197" t="str">
            <v>לחיוב השנתי, נטו - ארנונה</v>
          </cell>
          <cell r="C197">
            <v>0.77906795222039527</v>
          </cell>
        </row>
        <row r="198">
          <cell r="B198" t="str">
            <v>לסך לגביה - ארנונה</v>
          </cell>
          <cell r="C198">
            <v>0.44846857048034455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2950.19</v>
          </cell>
        </row>
        <row r="212">
          <cell r="B212" t="str">
            <v>הוצאות שכר בפועל - חינוך</v>
          </cell>
          <cell r="C212">
            <v>323590</v>
          </cell>
        </row>
        <row r="213">
          <cell r="B213" t="str">
            <v>שכר ממוצע שנתי בפועל למשרה - חינוך</v>
          </cell>
          <cell r="C213">
            <v>109.6844610008169</v>
          </cell>
        </row>
        <row r="214">
          <cell r="B214" t="str">
            <v>מצבת כח אדם ממוצעת - רווחה</v>
          </cell>
          <cell r="C214">
            <v>452.33</v>
          </cell>
        </row>
        <row r="215">
          <cell r="B215" t="str">
            <v>הוצאות שכר בפועל - רווחה</v>
          </cell>
          <cell r="C215">
            <v>64430</v>
          </cell>
        </row>
        <row r="216">
          <cell r="B216" t="str">
            <v>שכר ממוצע שנתי בפועל למשרה - רווחה</v>
          </cell>
          <cell r="C216">
            <v>142.44025379700662</v>
          </cell>
        </row>
        <row r="217">
          <cell r="B217" t="str">
            <v>מצבת כח אדם ממוצעת - מוניציפלי ואחרות בכירים</v>
          </cell>
          <cell r="C217">
            <v>36.409999999999997</v>
          </cell>
        </row>
        <row r="218">
          <cell r="B218" t="str">
            <v>הוצאות שכר בפועל - מוניציפלי ואחרות בכירים</v>
          </cell>
          <cell r="C218">
            <v>11466.16</v>
          </cell>
        </row>
        <row r="219">
          <cell r="B219" t="str">
            <v>שכר ממוצע שנתי בפועל למשרה - מוניציפלי ואחרות בכירים</v>
          </cell>
          <cell r="C219">
            <v>314.91787970337822</v>
          </cell>
        </row>
        <row r="220">
          <cell r="B220" t="str">
            <v>מצבת כח אדם ממוצעת - מוניציפלי ואחרות אחרים</v>
          </cell>
          <cell r="C220">
            <v>3193.81</v>
          </cell>
        </row>
        <row r="221">
          <cell r="B221" t="str">
            <v>הוצאות שכר בפועל - מוניציפלי ואחרות אחרים</v>
          </cell>
          <cell r="C221">
            <v>494017.84</v>
          </cell>
        </row>
        <row r="222">
          <cell r="B222" t="str">
            <v>שכר ממוצע שנתי בפועל למשרה - מוניציפלי ואחרות אחרים</v>
          </cell>
          <cell r="C222">
            <v>154.67978370660748</v>
          </cell>
        </row>
        <row r="223">
          <cell r="B223" t="str">
            <v>מצבת כח אדם ממוצעת - נבחרים</v>
          </cell>
          <cell r="C223">
            <v>6.25</v>
          </cell>
        </row>
        <row r="224">
          <cell r="B224" t="str">
            <v>הוצאות שכר בפועל - נבחרים</v>
          </cell>
          <cell r="C224">
            <v>4237</v>
          </cell>
        </row>
        <row r="225">
          <cell r="B225" t="str">
            <v>שכר ממוצע שנתי בפועל למשרה - נבחרים</v>
          </cell>
          <cell r="C225">
            <v>677.92</v>
          </cell>
        </row>
        <row r="226">
          <cell r="B226" t="str">
            <v>מצבת כח אדם ממוצעת - פנסיונרים</v>
          </cell>
          <cell r="C226">
            <v>2305.0100000000002</v>
          </cell>
        </row>
        <row r="227">
          <cell r="B227" t="str">
            <v>הוצאות שכר בפועל - פנסיונרים</v>
          </cell>
          <cell r="C227">
            <v>259290</v>
          </cell>
        </row>
        <row r="228">
          <cell r="B228" t="str">
            <v>שכר ממוצע שנתי בפועל למשרה - פנסיונרים</v>
          </cell>
          <cell r="C228">
            <v>112.48975058676534</v>
          </cell>
        </row>
      </sheetData>
      <sheetData sheetId="5">
        <row r="114">
          <cell r="B114" t="str">
            <v>מספר התושבים:</v>
          </cell>
          <cell r="C114">
            <v>836906</v>
          </cell>
        </row>
        <row r="115">
          <cell r="B115" t="str">
            <v>מספר משקי בית:</v>
          </cell>
          <cell r="C115">
            <v>194389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480089</v>
          </cell>
        </row>
        <row r="119">
          <cell r="B119" t="str">
            <v>השקעות</v>
          </cell>
          <cell r="C119">
            <v>416726</v>
          </cell>
        </row>
        <row r="120">
          <cell r="B120" t="str">
            <v>השקעות לכיסוי קרנות מתוקצבות ואחרות</v>
          </cell>
          <cell r="C120">
            <v>276116</v>
          </cell>
        </row>
        <row r="121">
          <cell r="B121" t="str">
            <v>גרעון מצטבר בתקציב הרגיל</v>
          </cell>
          <cell r="C121">
            <v>288079</v>
          </cell>
        </row>
        <row r="122">
          <cell r="B122" t="str">
            <v>גרעון סופי בתב"ר</v>
          </cell>
          <cell r="C122">
            <v>12642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1473652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780810</v>
          </cell>
        </row>
        <row r="127">
          <cell r="B127" t="str">
            <v>קרנות פיתוח ואחרות</v>
          </cell>
          <cell r="C127">
            <v>163648</v>
          </cell>
        </row>
        <row r="128">
          <cell r="B128" t="str">
            <v>קרנות מתוקצבות</v>
          </cell>
          <cell r="C128">
            <v>276116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253078</v>
          </cell>
        </row>
        <row r="131">
          <cell r="B131" t="str">
            <v>סה"כ התחייבויות</v>
          </cell>
          <cell r="C131">
            <v>1473652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2359893</v>
          </cell>
        </row>
        <row r="135">
          <cell r="B135" t="str">
            <v>תקציב משרדי ממשלה</v>
          </cell>
          <cell r="C135">
            <v>792387</v>
          </cell>
        </row>
        <row r="136">
          <cell r="B136" t="str">
            <v xml:space="preserve">תקציב מענק כללי </v>
          </cell>
          <cell r="C136">
            <v>190000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2000</v>
          </cell>
        </row>
        <row r="140">
          <cell r="B140" t="str">
            <v>תקציב מענקים מיועדים</v>
          </cell>
          <cell r="C140">
            <v>8720</v>
          </cell>
        </row>
        <row r="141">
          <cell r="B141" t="str">
            <v>תקציב הכנסות - סה"כ</v>
          </cell>
          <cell r="C141">
            <v>3353000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2439321</v>
          </cell>
        </row>
        <row r="144">
          <cell r="B144" t="str">
            <v>ביצוע משרדי ממשלה</v>
          </cell>
          <cell r="C144">
            <v>803132</v>
          </cell>
        </row>
        <row r="145">
          <cell r="B145" t="str">
            <v xml:space="preserve">ביצוע מענק כללי </v>
          </cell>
          <cell r="C145">
            <v>185000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2899</v>
          </cell>
        </row>
        <row r="149">
          <cell r="B149" t="str">
            <v>ביצוע מענקים מיועדים</v>
          </cell>
          <cell r="C149">
            <v>8335</v>
          </cell>
        </row>
        <row r="150">
          <cell r="B150" t="str">
            <v>ביצוע הכנסות - סה"כ</v>
          </cell>
          <cell r="C150">
            <v>3438687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1315532</v>
          </cell>
        </row>
        <row r="153">
          <cell r="B153" t="str">
            <v>תקציב פעולות</v>
          </cell>
          <cell r="C153">
            <v>1133119</v>
          </cell>
        </row>
        <row r="154">
          <cell r="B154" t="str">
            <v>תקציב מימון</v>
          </cell>
          <cell r="C154">
            <v>14250</v>
          </cell>
        </row>
        <row r="155">
          <cell r="B155" t="str">
            <v>תקציב פרעון מלוות</v>
          </cell>
          <cell r="C155">
            <v>260000</v>
          </cell>
        </row>
        <row r="156">
          <cell r="B156" t="str">
            <v>תקציב כלליות (למעט מימון)</v>
          </cell>
          <cell r="C156">
            <v>87705</v>
          </cell>
        </row>
        <row r="157">
          <cell r="B157" t="str">
            <v>תקציב השתתפויות ותרומות</v>
          </cell>
          <cell r="C157">
            <v>542394</v>
          </cell>
        </row>
        <row r="158">
          <cell r="B158" t="str">
            <v>תקציב חד פעמיות</v>
          </cell>
          <cell r="C158">
            <v>0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3353000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1331909</v>
          </cell>
        </row>
        <row r="163">
          <cell r="B163" t="str">
            <v>ביצוע פעולות</v>
          </cell>
          <cell r="C163">
            <v>1128840</v>
          </cell>
        </row>
        <row r="164">
          <cell r="B164" t="str">
            <v>ביצוע מימון</v>
          </cell>
          <cell r="C164">
            <v>14325</v>
          </cell>
        </row>
        <row r="165">
          <cell r="B165" t="str">
            <v>ביצוע פרעון מלוות</v>
          </cell>
          <cell r="C165">
            <v>252224</v>
          </cell>
        </row>
        <row r="166">
          <cell r="B166" t="str">
            <v>ביצוע כלליות (למעט מימון)</v>
          </cell>
          <cell r="C166">
            <v>76489</v>
          </cell>
        </row>
        <row r="167">
          <cell r="B167" t="str">
            <v>ביצוע השתתפויות ותרומות</v>
          </cell>
          <cell r="C167">
            <v>573647</v>
          </cell>
        </row>
        <row r="168">
          <cell r="B168" t="str">
            <v>ביצוע חד פעמיות</v>
          </cell>
          <cell r="C168">
            <v>31944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3433405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5282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1216309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4969923</v>
          </cell>
        </row>
        <row r="178">
          <cell r="B178" t="str">
            <v>תקבולים בתב"ר בשנת הדוח</v>
          </cell>
          <cell r="C178">
            <v>477142</v>
          </cell>
        </row>
        <row r="179">
          <cell r="B179" t="str">
            <v>תקבולים בתב"ר פרוייקטים שנסגרו</v>
          </cell>
          <cell r="C179">
            <v>-336612</v>
          </cell>
        </row>
        <row r="180">
          <cell r="B180" t="str">
            <v>תקבולים בתב"ר יתרה  לסוף השנה</v>
          </cell>
          <cell r="C180">
            <v>5110453</v>
          </cell>
        </row>
        <row r="181">
          <cell r="B181" t="str">
            <v>תקבולים בתב"ר עודף זמני נטו בתב"ר</v>
          </cell>
          <cell r="C181">
            <v>253078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4765831</v>
          </cell>
        </row>
        <row r="184">
          <cell r="B184" t="str">
            <v>תשלומים בתב"ר בשנת הדוח</v>
          </cell>
          <cell r="C184">
            <v>428156</v>
          </cell>
        </row>
        <row r="185">
          <cell r="B185" t="str">
            <v>תשלומים בתב"ר פרוייקטים שנסגרו</v>
          </cell>
          <cell r="C185">
            <v>-336612</v>
          </cell>
        </row>
        <row r="186">
          <cell r="B186" t="str">
            <v>תשלומים בתב"ר יתרה  לסוף השנה</v>
          </cell>
          <cell r="C186">
            <v>4857375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1734964</v>
          </cell>
        </row>
        <row r="190">
          <cell r="B190" t="str">
            <v>חיוב השנה - ארנונה</v>
          </cell>
          <cell r="C190">
            <v>2426871</v>
          </cell>
        </row>
        <row r="191">
          <cell r="B191" t="str">
            <v>הנחות ופטורים שנתנו - ארנונה</v>
          </cell>
          <cell r="C191">
            <v>-512704</v>
          </cell>
        </row>
        <row r="192">
          <cell r="B192" t="str">
            <v>סך לגביה - ארנונה</v>
          </cell>
          <cell r="C192">
            <v>3272755</v>
          </cell>
        </row>
        <row r="193">
          <cell r="B193" t="str">
            <v>גביה בשנת הדוח - ארנונה</v>
          </cell>
          <cell r="C193">
            <v>1507418</v>
          </cell>
        </row>
        <row r="194">
          <cell r="B194" t="str">
            <v>יתרת חוב לסוף השנה - ארנונה</v>
          </cell>
          <cell r="C194">
            <v>1765337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0.12764724865696414</v>
          </cell>
        </row>
        <row r="197">
          <cell r="B197" t="str">
            <v>לחיוב השנתי, נטו - ארנונה</v>
          </cell>
          <cell r="C197">
            <v>0.79851636231099754</v>
          </cell>
        </row>
        <row r="198">
          <cell r="B198" t="str">
            <v>לסך לגביה - ארנונה</v>
          </cell>
          <cell r="C198">
            <v>0.46059604217242051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3055.58</v>
          </cell>
        </row>
        <row r="212">
          <cell r="B212" t="str">
            <v>הוצאות שכר בפועל - חינוך</v>
          </cell>
          <cell r="C212">
            <v>332244</v>
          </cell>
        </row>
        <row r="213">
          <cell r="B213" t="str">
            <v>שכר ממוצע שנתי בפועל למשרה - חינוך</v>
          </cell>
          <cell r="C213">
            <v>108.73353013175895</v>
          </cell>
        </row>
        <row r="214">
          <cell r="B214" t="str">
            <v>מצבת כח אדם ממוצעת - רווחה</v>
          </cell>
          <cell r="C214">
            <v>474.48</v>
          </cell>
        </row>
        <row r="215">
          <cell r="B215" t="str">
            <v>הוצאות שכר בפועל - רווחה</v>
          </cell>
          <cell r="C215">
            <v>68607</v>
          </cell>
        </row>
        <row r="216">
          <cell r="B216" t="str">
            <v>שכר ממוצע שנתי בפועל למשרה - רווחה</v>
          </cell>
          <cell r="C216">
            <v>144.59408194233686</v>
          </cell>
        </row>
        <row r="217">
          <cell r="B217" t="str">
            <v>מצבת כח אדם ממוצעת - מוניציפלי ואחרות בכירים</v>
          </cell>
          <cell r="C217">
            <v>25</v>
          </cell>
        </row>
        <row r="218">
          <cell r="B218" t="str">
            <v>הוצאות שכר בפועל - מוניציפלי ואחרות בכירים</v>
          </cell>
          <cell r="C218">
            <v>9566</v>
          </cell>
        </row>
        <row r="219">
          <cell r="B219" t="str">
            <v>שכר ממוצע שנתי בפועל למשרה - מוניציפלי ואחרות בכירים</v>
          </cell>
          <cell r="C219">
            <v>382.64</v>
          </cell>
        </row>
        <row r="220">
          <cell r="B220" t="str">
            <v>מצבת כח אדם ממוצעת - מוניציפלי ואחרות אחרים</v>
          </cell>
          <cell r="C220">
            <v>3322.31</v>
          </cell>
        </row>
        <row r="221">
          <cell r="B221" t="str">
            <v>הוצאות שכר בפועל - מוניציפלי ואחרות אחרים</v>
          </cell>
          <cell r="C221">
            <v>515705</v>
          </cell>
        </row>
        <row r="222">
          <cell r="B222" t="str">
            <v>שכר ממוצע שנתי בפועל למשרה - מוניציפלי ואחרות אחרים</v>
          </cell>
          <cell r="C222">
            <v>155.22482850787554</v>
          </cell>
        </row>
        <row r="223">
          <cell r="B223" t="str">
            <v>מצבת כח אדם ממוצעת - נבחרים</v>
          </cell>
          <cell r="C223">
            <v>5.33</v>
          </cell>
        </row>
        <row r="224">
          <cell r="B224" t="str">
            <v>הוצאות שכר בפועל - נבחרים</v>
          </cell>
          <cell r="C224">
            <v>3809</v>
          </cell>
        </row>
        <row r="225">
          <cell r="B225" t="str">
            <v>שכר ממוצע שנתי בפועל למשרה - נבחרים</v>
          </cell>
          <cell r="C225">
            <v>714.63414634146341</v>
          </cell>
        </row>
        <row r="226">
          <cell r="B226" t="str">
            <v>מצבת כח אדם ממוצעת - פנסיונרים</v>
          </cell>
          <cell r="C226">
            <v>2273.91</v>
          </cell>
        </row>
        <row r="227">
          <cell r="B227" t="str">
            <v>הוצאות שכר בפועל - פנסיונרים</v>
          </cell>
          <cell r="C227">
            <v>282074</v>
          </cell>
        </row>
        <row r="228">
          <cell r="B228" t="str">
            <v>שכר ממוצע שנתי בפועל למשרה - פנסיונרים</v>
          </cell>
          <cell r="C228">
            <v>124.04800541798049</v>
          </cell>
        </row>
      </sheetData>
      <sheetData sheetId="6">
        <row r="114">
          <cell r="B114" t="str">
            <v>מספר התושבים:</v>
          </cell>
          <cell r="C114">
            <v>852640</v>
          </cell>
        </row>
        <row r="115">
          <cell r="B115" t="str">
            <v>מספר משקי בית:</v>
          </cell>
          <cell r="C115">
            <v>197531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509085</v>
          </cell>
        </row>
        <row r="119">
          <cell r="B119" t="str">
            <v>השקעות</v>
          </cell>
          <cell r="C119">
            <v>513341</v>
          </cell>
        </row>
        <row r="120">
          <cell r="B120" t="str">
            <v>השקעות לכיסוי קרנות מתוקצבות ואחרות</v>
          </cell>
          <cell r="C120">
            <v>265199</v>
          </cell>
        </row>
        <row r="121">
          <cell r="B121" t="str">
            <v>גרעון מצטבר בתקציב הרגיל</v>
          </cell>
          <cell r="C121">
            <v>277893</v>
          </cell>
        </row>
        <row r="122">
          <cell r="B122" t="str">
            <v>גרעון סופי בתב"ר</v>
          </cell>
          <cell r="C122">
            <v>7707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1573225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794685</v>
          </cell>
        </row>
        <row r="127">
          <cell r="B127" t="str">
            <v>קרנות פיתוח ואחרות</v>
          </cell>
          <cell r="C127">
            <v>179701</v>
          </cell>
        </row>
        <row r="128">
          <cell r="B128" t="str">
            <v>קרנות מתוקצבות</v>
          </cell>
          <cell r="C128">
            <v>265199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333640</v>
          </cell>
        </row>
        <row r="131">
          <cell r="B131" t="str">
            <v>סה"כ התחייבויות</v>
          </cell>
          <cell r="C131">
            <v>1573225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2574628</v>
          </cell>
        </row>
        <row r="135">
          <cell r="B135" t="str">
            <v>תקציב משרדי ממשלה</v>
          </cell>
          <cell r="C135">
            <v>858622</v>
          </cell>
        </row>
        <row r="136">
          <cell r="B136" t="str">
            <v xml:space="preserve">תקציב מענק כללי </v>
          </cell>
          <cell r="C136">
            <v>191000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2000</v>
          </cell>
        </row>
        <row r="140">
          <cell r="B140" t="str">
            <v>תקציב מענקים מיועדים</v>
          </cell>
          <cell r="C140">
            <v>8750</v>
          </cell>
        </row>
        <row r="141">
          <cell r="B141" t="str">
            <v>תקציב הכנסות - סה"כ</v>
          </cell>
          <cell r="C141">
            <v>3635000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2517574</v>
          </cell>
        </row>
        <row r="144">
          <cell r="B144" t="str">
            <v>ביצוע משרדי ממשלה</v>
          </cell>
          <cell r="C144">
            <v>871416</v>
          </cell>
        </row>
        <row r="145">
          <cell r="B145" t="str">
            <v xml:space="preserve">ביצוע מענק כללי </v>
          </cell>
          <cell r="C145">
            <v>195000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7000</v>
          </cell>
        </row>
        <row r="148">
          <cell r="B148" t="str">
            <v>ביצוע מענקים מיוחדים</v>
          </cell>
          <cell r="C148">
            <v>2942</v>
          </cell>
        </row>
        <row r="149">
          <cell r="B149" t="str">
            <v>ביצוע מענקים מיועדים</v>
          </cell>
          <cell r="C149">
            <v>6882</v>
          </cell>
        </row>
        <row r="150">
          <cell r="B150" t="str">
            <v>ביצוע הכנסות - סה"כ</v>
          </cell>
          <cell r="C150">
            <v>3600814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1407401</v>
          </cell>
        </row>
        <row r="153">
          <cell r="B153" t="str">
            <v>תקציב פעולות</v>
          </cell>
          <cell r="C153">
            <v>1267596</v>
          </cell>
        </row>
        <row r="154">
          <cell r="B154" t="str">
            <v>תקציב מימון</v>
          </cell>
          <cell r="C154">
            <v>16020</v>
          </cell>
        </row>
        <row r="155">
          <cell r="B155" t="str">
            <v>תקציב פרעון מלוות</v>
          </cell>
          <cell r="C155">
            <v>256000</v>
          </cell>
        </row>
        <row r="156">
          <cell r="B156" t="str">
            <v>תקציב כלליות (למעט מימון)</v>
          </cell>
          <cell r="C156">
            <v>101262</v>
          </cell>
        </row>
        <row r="157">
          <cell r="B157" t="str">
            <v>תקציב השתתפויות ותרומות</v>
          </cell>
          <cell r="C157">
            <v>586721</v>
          </cell>
        </row>
        <row r="158">
          <cell r="B158" t="str">
            <v>תקציב חד פעמיות</v>
          </cell>
          <cell r="C158">
            <v>0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3635000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1429140.16</v>
          </cell>
        </row>
        <row r="163">
          <cell r="B163" t="str">
            <v>ביצוע פעולות</v>
          </cell>
          <cell r="C163">
            <v>1230804</v>
          </cell>
        </row>
        <row r="164">
          <cell r="B164" t="str">
            <v>ביצוע מימון</v>
          </cell>
          <cell r="C164">
            <v>14246</v>
          </cell>
        </row>
        <row r="165">
          <cell r="B165" t="str">
            <v>ביצוע פרעון מלוות</v>
          </cell>
          <cell r="C165">
            <v>253226</v>
          </cell>
        </row>
        <row r="166">
          <cell r="B166" t="str">
            <v>ביצוע כלליות (למעט מימון)</v>
          </cell>
          <cell r="C166">
            <v>84496</v>
          </cell>
        </row>
        <row r="167">
          <cell r="B167" t="str">
            <v>ביצוע השתתפויות ותרומות</v>
          </cell>
          <cell r="C167">
            <v>565866</v>
          </cell>
        </row>
        <row r="168">
          <cell r="B168" t="str">
            <v>ביצוע חד פעמיות</v>
          </cell>
          <cell r="C168">
            <v>800</v>
          </cell>
        </row>
        <row r="169">
          <cell r="B169" t="str">
            <v>ביצוע מענק להקטנת גרעון מצטבר</v>
          </cell>
          <cell r="C169">
            <v>7000</v>
          </cell>
        </row>
        <row r="170">
          <cell r="B170" t="str">
            <v>ביצוע הוצאות - סה"כ</v>
          </cell>
          <cell r="C170">
            <v>3597628.16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3185.8399999998501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1298066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5110453</v>
          </cell>
        </row>
        <row r="178">
          <cell r="B178" t="str">
            <v>תקבולים בתב"ר בשנת הדוח</v>
          </cell>
          <cell r="C178">
            <v>609000</v>
          </cell>
        </row>
        <row r="179">
          <cell r="B179" t="str">
            <v>תקבולים בתב"ר פרוייקטים שנסגרו</v>
          </cell>
          <cell r="C179">
            <v>-1353659</v>
          </cell>
        </row>
        <row r="180">
          <cell r="B180" t="str">
            <v>תקבולים בתב"ר יתרה  לסוף השנה</v>
          </cell>
          <cell r="C180">
            <v>4365794</v>
          </cell>
        </row>
        <row r="181">
          <cell r="B181" t="str">
            <v>תקבולים בתב"ר עודף זמני נטו בתב"ר</v>
          </cell>
          <cell r="C181">
            <v>333640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4857375</v>
          </cell>
        </row>
        <row r="184">
          <cell r="B184" t="str">
            <v>תשלומים בתב"ר בשנת הדוח</v>
          </cell>
          <cell r="C184">
            <v>528438</v>
          </cell>
        </row>
        <row r="185">
          <cell r="B185" t="str">
            <v>תשלומים בתב"ר פרוייקטים שנסגרו</v>
          </cell>
          <cell r="C185">
            <v>-1353659</v>
          </cell>
        </row>
        <row r="186">
          <cell r="B186" t="str">
            <v>תשלומים בתב"ר יתרה  לסוף השנה</v>
          </cell>
          <cell r="C186">
            <v>4032154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1765337</v>
          </cell>
        </row>
        <row r="190">
          <cell r="B190" t="str">
            <v>חיוב השנה - ארנונה</v>
          </cell>
          <cell r="C190">
            <v>2568323</v>
          </cell>
        </row>
        <row r="191">
          <cell r="B191" t="str">
            <v>הנחות ופטורים שנתנו - ארנונה</v>
          </cell>
          <cell r="C191">
            <v>-510996</v>
          </cell>
        </row>
        <row r="192">
          <cell r="B192" t="str">
            <v>סך לגביה - ארנונה</v>
          </cell>
          <cell r="C192">
            <v>3386666</v>
          </cell>
        </row>
        <row r="193">
          <cell r="B193" t="str">
            <v>גביה בשנת הדוח - ארנונה</v>
          </cell>
          <cell r="C193">
            <v>1638751</v>
          </cell>
        </row>
        <row r="194">
          <cell r="B194" t="str">
            <v>יתרת חוב לסוף השנה - ארנונה</v>
          </cell>
          <cell r="C194">
            <v>1747915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0.15727760491655957</v>
          </cell>
        </row>
        <row r="197">
          <cell r="B197" t="str">
            <v>לחיוב השנתי, נטו - ארנונה</v>
          </cell>
          <cell r="C197">
            <v>0.79632139601149476</v>
          </cell>
        </row>
        <row r="198">
          <cell r="B198" t="str">
            <v>לסך לגביה - ארנונה</v>
          </cell>
          <cell r="C198">
            <v>0.4838832645439497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3107.07</v>
          </cell>
        </row>
        <row r="212">
          <cell r="B212" t="str">
            <v>הוצאות שכר בפועל - חינוך</v>
          </cell>
          <cell r="C212">
            <v>362395</v>
          </cell>
        </row>
        <row r="213">
          <cell r="B213" t="str">
            <v>שכר ממוצע שנתי בפועל למשרה - חינוך</v>
          </cell>
          <cell r="C213">
            <v>116.63560846714107</v>
          </cell>
        </row>
        <row r="214">
          <cell r="B214" t="str">
            <v>מצבת כח אדם ממוצעת - רווחה</v>
          </cell>
          <cell r="C214">
            <v>488.73</v>
          </cell>
        </row>
        <row r="215">
          <cell r="B215" t="str">
            <v>הוצאות שכר בפועל - רווחה</v>
          </cell>
          <cell r="C215">
            <v>72689</v>
          </cell>
        </row>
        <row r="216">
          <cell r="B216" t="str">
            <v>שכר ממוצע שנתי בפועל למשרה - רווחה</v>
          </cell>
          <cell r="C216">
            <v>148.73038282896485</v>
          </cell>
        </row>
        <row r="217">
          <cell r="B217" t="str">
            <v>מצבת כח אדם ממוצעת - מוניציפלי ואחרות בכירים</v>
          </cell>
          <cell r="C217">
            <v>44</v>
          </cell>
        </row>
        <row r="218">
          <cell r="B218" t="str">
            <v>הוצאות שכר בפועל - מוניציפלי ואחרות בכירים</v>
          </cell>
          <cell r="C218">
            <v>21216</v>
          </cell>
        </row>
        <row r="219">
          <cell r="B219" t="str">
            <v>שכר ממוצע שנתי בפועל למשרה - מוניציפלי ואחרות בכירים</v>
          </cell>
          <cell r="C219">
            <v>482.18181818181819</v>
          </cell>
        </row>
        <row r="220">
          <cell r="B220" t="str">
            <v>מצבת כח אדם ממוצעת - מוניציפלי ואחרות אחרים</v>
          </cell>
          <cell r="C220">
            <v>3373.24</v>
          </cell>
        </row>
        <row r="221">
          <cell r="B221" t="str">
            <v>הוצאות שכר בפועל - מוניציפלי ואחרות אחרים</v>
          </cell>
          <cell r="C221">
            <v>529928</v>
          </cell>
        </row>
        <row r="222">
          <cell r="B222" t="str">
            <v>שכר ממוצע שנתי בפועל למשרה - מוניציפלי ואחרות אחרים</v>
          </cell>
          <cell r="C222">
            <v>157.0976272070769</v>
          </cell>
        </row>
        <row r="223">
          <cell r="B223" t="str">
            <v>מצבת כח אדם ממוצעת - נבחרים</v>
          </cell>
          <cell r="C223">
            <v>4.83</v>
          </cell>
        </row>
        <row r="224">
          <cell r="B224" t="str">
            <v>הוצאות שכר בפועל - נבחרים</v>
          </cell>
          <cell r="C224">
            <v>2641</v>
          </cell>
        </row>
        <row r="225">
          <cell r="B225" t="str">
            <v>שכר ממוצע שנתי בפועל למשרה - נבחרים</v>
          </cell>
          <cell r="C225">
            <v>546.79089026915108</v>
          </cell>
        </row>
        <row r="226">
          <cell r="B226" t="str">
            <v>מצבת כח אדם ממוצעת - פנסיונרים</v>
          </cell>
          <cell r="C226">
            <v>2271.63</v>
          </cell>
        </row>
        <row r="227">
          <cell r="B227" t="str">
            <v>הוצאות שכר בפועל - פנסיונרים</v>
          </cell>
          <cell r="C227">
            <v>303051</v>
          </cell>
        </row>
        <row r="228">
          <cell r="B228" t="str">
            <v>שכר ממוצע שנתי בפועל למשרה - פנסיונרים</v>
          </cell>
          <cell r="C228">
            <v>133.40684882661347</v>
          </cell>
        </row>
      </sheetData>
      <sheetData sheetId="7">
        <row r="114">
          <cell r="B114" t="str">
            <v>מספר התושבים:</v>
          </cell>
          <cell r="C114">
            <v>867780</v>
          </cell>
        </row>
        <row r="115">
          <cell r="B115" t="str">
            <v>מספר משקי בית:</v>
          </cell>
          <cell r="C115">
            <v>201000</v>
          </cell>
        </row>
        <row r="116">
          <cell r="B116" t="str">
            <v>מאזן</v>
          </cell>
        </row>
        <row r="117">
          <cell r="B117" t="str">
            <v>נכסים</v>
          </cell>
        </row>
        <row r="118">
          <cell r="B118" t="str">
            <v>רכוש שוטף</v>
          </cell>
          <cell r="C118">
            <v>533724</v>
          </cell>
        </row>
        <row r="119">
          <cell r="B119" t="str">
            <v>השקעות</v>
          </cell>
          <cell r="C119">
            <v>557174</v>
          </cell>
        </row>
        <row r="120">
          <cell r="B120" t="str">
            <v>השקעות לכיסוי קרנות מתוקצבות ואחרות</v>
          </cell>
          <cell r="C120">
            <v>221689</v>
          </cell>
        </row>
        <row r="121">
          <cell r="B121" t="str">
            <v>גרעון מצטבר בתקציב הרגיל</v>
          </cell>
          <cell r="C121">
            <v>273568</v>
          </cell>
        </row>
        <row r="122">
          <cell r="B122" t="str">
            <v>גרעון סופי בתב"ר</v>
          </cell>
          <cell r="C122">
            <v>0</v>
          </cell>
        </row>
        <row r="123">
          <cell r="B123" t="str">
            <v>גרעונות זמניים נטו בתב"ר</v>
          </cell>
          <cell r="C123">
            <v>0</v>
          </cell>
        </row>
        <row r="124">
          <cell r="B124" t="str">
            <v>סה"כ נכסים</v>
          </cell>
          <cell r="C124">
            <v>1586155</v>
          </cell>
        </row>
        <row r="125">
          <cell r="B125" t="str">
            <v>התחייבויות</v>
          </cell>
        </row>
        <row r="126">
          <cell r="B126" t="str">
            <v>התחייבויות שוטפות</v>
          </cell>
          <cell r="C126">
            <v>807292</v>
          </cell>
        </row>
        <row r="127">
          <cell r="B127" t="str">
            <v>קרנות פיתוח ואחרות</v>
          </cell>
          <cell r="C127">
            <v>205028</v>
          </cell>
        </row>
        <row r="128">
          <cell r="B128" t="str">
            <v>קרנות מתוקצבות</v>
          </cell>
          <cell r="C128">
            <v>221689</v>
          </cell>
        </row>
        <row r="129">
          <cell r="B129" t="str">
            <v>עודף מצטבר בתקציב הרגיל</v>
          </cell>
          <cell r="C129">
            <v>0</v>
          </cell>
        </row>
        <row r="130">
          <cell r="B130" t="str">
            <v>עודפים זמניים נטו בתב"ר</v>
          </cell>
          <cell r="C130">
            <v>352146</v>
          </cell>
        </row>
        <row r="131">
          <cell r="B131" t="str">
            <v>סה"כ התחייבויות</v>
          </cell>
          <cell r="C131">
            <v>1586155</v>
          </cell>
        </row>
        <row r="132">
          <cell r="B132" t="str">
            <v>נתוני התקציב הרגיל</v>
          </cell>
        </row>
        <row r="133">
          <cell r="B133" t="str">
            <v>תקציב</v>
          </cell>
        </row>
        <row r="134">
          <cell r="B134" t="str">
            <v>תקציב הכנסות עצמיות</v>
          </cell>
          <cell r="C134">
            <v>2694491</v>
          </cell>
        </row>
        <row r="135">
          <cell r="B135" t="str">
            <v>תקציב משרדי ממשלה</v>
          </cell>
          <cell r="C135">
            <v>911009</v>
          </cell>
        </row>
        <row r="136">
          <cell r="B136" t="str">
            <v xml:space="preserve">תקציב מענק כללי </v>
          </cell>
          <cell r="C136">
            <v>210000</v>
          </cell>
        </row>
        <row r="137">
          <cell r="B137" t="str">
            <v>תקציב מענק/מלוה לאיזון</v>
          </cell>
          <cell r="C137">
            <v>0</v>
          </cell>
        </row>
        <row r="138">
          <cell r="B138" t="str">
            <v>תקציב מענק להקטנת גרעון מצטבר</v>
          </cell>
          <cell r="C138">
            <v>0</v>
          </cell>
        </row>
        <row r="139">
          <cell r="B139" t="str">
            <v>תקציב מענקים מיוחדים</v>
          </cell>
          <cell r="C139">
            <v>3000</v>
          </cell>
        </row>
        <row r="140">
          <cell r="B140" t="str">
            <v>תקציב מענקים מיועדים</v>
          </cell>
          <cell r="C140">
            <v>7500</v>
          </cell>
        </row>
        <row r="141">
          <cell r="B141" t="str">
            <v>תקציב הכנסות - סה"כ</v>
          </cell>
          <cell r="C141">
            <v>3826000</v>
          </cell>
        </row>
        <row r="142">
          <cell r="B142" t="str">
            <v>ביצוע</v>
          </cell>
        </row>
        <row r="143">
          <cell r="B143" t="str">
            <v>ביצוע הכנסות עצמיות</v>
          </cell>
          <cell r="C143">
            <v>2642947</v>
          </cell>
        </row>
        <row r="144">
          <cell r="B144" t="str">
            <v>ביצוע משרדי ממשלה</v>
          </cell>
          <cell r="C144">
            <v>943145</v>
          </cell>
        </row>
        <row r="145">
          <cell r="B145" t="str">
            <v xml:space="preserve">ביצוע מענק כללי </v>
          </cell>
          <cell r="C145">
            <v>214000</v>
          </cell>
        </row>
        <row r="146">
          <cell r="B146" t="str">
            <v>ביצוע מענק/מלוה לאיזון</v>
          </cell>
          <cell r="C146">
            <v>0</v>
          </cell>
        </row>
        <row r="147">
          <cell r="B147" t="str">
            <v>ביצוע מענק להקטנת גרעון מצטבר</v>
          </cell>
          <cell r="C147">
            <v>0</v>
          </cell>
        </row>
        <row r="148">
          <cell r="B148" t="str">
            <v>ביצוע מענקים מיוחדים</v>
          </cell>
          <cell r="C148">
            <v>2848</v>
          </cell>
        </row>
        <row r="149">
          <cell r="B149" t="str">
            <v>ביצוע מענקים מיועדים</v>
          </cell>
          <cell r="C149">
            <v>7437</v>
          </cell>
        </row>
        <row r="150">
          <cell r="B150" t="str">
            <v>ביצוע הכנסות - סה"כ</v>
          </cell>
          <cell r="C150">
            <v>3810377</v>
          </cell>
        </row>
        <row r="151">
          <cell r="B151" t="str">
            <v>תקציב</v>
          </cell>
        </row>
        <row r="152">
          <cell r="B152" t="str">
            <v>תקציב משכורות ושכר</v>
          </cell>
          <cell r="C152">
            <v>1514983</v>
          </cell>
        </row>
        <row r="153">
          <cell r="B153" t="str">
            <v>תקציב פעולות</v>
          </cell>
          <cell r="C153">
            <v>1339253</v>
          </cell>
        </row>
        <row r="154">
          <cell r="B154" t="str">
            <v>תקציב מימון</v>
          </cell>
          <cell r="C154">
            <v>16900</v>
          </cell>
        </row>
        <row r="155">
          <cell r="B155" t="str">
            <v>תקציב פרעון מלוות</v>
          </cell>
          <cell r="C155">
            <v>248000</v>
          </cell>
        </row>
        <row r="156">
          <cell r="B156" t="str">
            <v>תקציב כלליות (למעט מימון)</v>
          </cell>
          <cell r="C156">
            <v>99788</v>
          </cell>
        </row>
        <row r="157">
          <cell r="B157" t="str">
            <v>תקציב השתתפויות ותרומות</v>
          </cell>
          <cell r="C157">
            <v>607076</v>
          </cell>
        </row>
        <row r="158">
          <cell r="B158" t="str">
            <v>תקציב חד פעמיות</v>
          </cell>
          <cell r="C158">
            <v>0</v>
          </cell>
        </row>
        <row r="159">
          <cell r="B159" t="str">
            <v>תקציב מענק להקטנת גרעון מצטבר</v>
          </cell>
          <cell r="C159">
            <v>0</v>
          </cell>
        </row>
        <row r="160">
          <cell r="B160" t="str">
            <v>תקציב הוצאות - סה"כ</v>
          </cell>
          <cell r="C160">
            <v>3826000</v>
          </cell>
        </row>
        <row r="161">
          <cell r="B161" t="str">
            <v>ביצוע</v>
          </cell>
        </row>
        <row r="162">
          <cell r="B162" t="str">
            <v>ביצוע משכורות ושכר</v>
          </cell>
          <cell r="C162">
            <v>1507543</v>
          </cell>
        </row>
        <row r="163">
          <cell r="B163" t="str">
            <v>ביצוע פעולות</v>
          </cell>
          <cell r="C163">
            <v>1308673</v>
          </cell>
        </row>
        <row r="164">
          <cell r="B164" t="str">
            <v>ביצוע מימון</v>
          </cell>
          <cell r="C164">
            <v>14936</v>
          </cell>
        </row>
        <row r="165">
          <cell r="B165" t="str">
            <v>ביצוע פרעון מלוות</v>
          </cell>
          <cell r="C165">
            <v>257264</v>
          </cell>
        </row>
        <row r="166">
          <cell r="B166" t="str">
            <v>ביצוע כלליות (למעט מימון)</v>
          </cell>
          <cell r="C166">
            <v>79504</v>
          </cell>
        </row>
        <row r="167">
          <cell r="B167" t="str">
            <v>ביצוע השתתפויות ותרומות</v>
          </cell>
          <cell r="C167">
            <v>594799</v>
          </cell>
        </row>
        <row r="168">
          <cell r="B168" t="str">
            <v>ביצוע חד פעמיות</v>
          </cell>
          <cell r="C168">
            <v>0</v>
          </cell>
        </row>
        <row r="169">
          <cell r="B169" t="str">
            <v>ביצוע מענק להקטנת גרעון מצטבר</v>
          </cell>
          <cell r="C169">
            <v>0</v>
          </cell>
        </row>
        <row r="170">
          <cell r="B170" t="str">
            <v>ביצוע הוצאות - סה"כ</v>
          </cell>
          <cell r="C170">
            <v>3806052</v>
          </cell>
        </row>
        <row r="171">
          <cell r="B171" t="str">
            <v>עודף (גרעון) השנה - תקציב</v>
          </cell>
          <cell r="C171">
            <v>0</v>
          </cell>
        </row>
        <row r="172">
          <cell r="B172" t="str">
            <v>עודף (גרעון) השנה - ביצוע</v>
          </cell>
          <cell r="C172">
            <v>4325</v>
          </cell>
        </row>
        <row r="173">
          <cell r="B173" t="str">
            <v>עומס מלוות</v>
          </cell>
        </row>
        <row r="174">
          <cell r="B174" t="str">
            <v>עומס מלוות לפרעון בסוף השנה</v>
          </cell>
          <cell r="C174">
            <v>1312784</v>
          </cell>
        </row>
        <row r="175">
          <cell r="B175" t="str">
            <v>נתוני תקציב בלתי רגיל</v>
          </cell>
        </row>
        <row r="176">
          <cell r="B176" t="str">
            <v>תקבולים</v>
          </cell>
        </row>
        <row r="177">
          <cell r="B177" t="str">
            <v>תקבולים בתב"ר לתחילת השנה</v>
          </cell>
          <cell r="C177">
            <v>4365794</v>
          </cell>
        </row>
        <row r="178">
          <cell r="B178" t="str">
            <v>תקבולים בתב"ר בשנת הדוח</v>
          </cell>
          <cell r="C178">
            <v>909139</v>
          </cell>
        </row>
        <row r="179">
          <cell r="B179" t="str">
            <v>תקבולים בתב"ר פרוייקטים שנסגרו</v>
          </cell>
          <cell r="C179">
            <v>-300388</v>
          </cell>
        </row>
        <row r="180">
          <cell r="B180" t="str">
            <v>תקבולים בתב"ר יתרה  לסוף השנה</v>
          </cell>
          <cell r="C180">
            <v>4974545</v>
          </cell>
        </row>
        <row r="181">
          <cell r="B181" t="str">
            <v>תקבולים בתב"ר עודף זמני נטו בתב"ר</v>
          </cell>
          <cell r="C181">
            <v>352146</v>
          </cell>
        </row>
        <row r="182">
          <cell r="B182" t="str">
            <v>תשלומים</v>
          </cell>
        </row>
        <row r="183">
          <cell r="B183" t="str">
            <v>תשלומים בתב"ר לתחילת השנה</v>
          </cell>
          <cell r="C183">
            <v>4032154</v>
          </cell>
        </row>
        <row r="184">
          <cell r="B184" t="str">
            <v>תשלומים בתב"ר בשנת הדוח</v>
          </cell>
          <cell r="C184">
            <v>890633</v>
          </cell>
        </row>
        <row r="185">
          <cell r="B185" t="str">
            <v>תשלומים בתב"ר פרוייקטים שנסגרו</v>
          </cell>
          <cell r="C185">
            <v>-300388</v>
          </cell>
        </row>
        <row r="186">
          <cell r="B186" t="str">
            <v>תשלומים בתב"ר יתרה  לסוף השנה</v>
          </cell>
          <cell r="C186">
            <v>4622399</v>
          </cell>
        </row>
        <row r="187">
          <cell r="B187" t="str">
            <v>תשלומים בתב"ר גרעון זמני נטו בתב"ר</v>
          </cell>
          <cell r="C187">
            <v>0</v>
          </cell>
        </row>
        <row r="188">
          <cell r="B188" t="str">
            <v>דוח גביה וחייבים - ארנונה</v>
          </cell>
          <cell r="C188" t="str">
            <v>ארנונה</v>
          </cell>
        </row>
        <row r="189">
          <cell r="B189" t="str">
            <v>יתרת חוב לתחילת השנה - ארנונה</v>
          </cell>
          <cell r="C189">
            <v>1747915</v>
          </cell>
        </row>
        <row r="190">
          <cell r="B190" t="str">
            <v>חיוב השנה - ארנונה</v>
          </cell>
          <cell r="C190">
            <v>2660193</v>
          </cell>
        </row>
        <row r="191">
          <cell r="B191" t="str">
            <v>הנחות ופטורים שנתנו - ארנונה</v>
          </cell>
          <cell r="C191">
            <v>-528836</v>
          </cell>
        </row>
        <row r="192">
          <cell r="B192" t="str">
            <v>סך לגביה - ארנונה</v>
          </cell>
          <cell r="C192">
            <v>3424070</v>
          </cell>
        </row>
        <row r="193">
          <cell r="B193" t="str">
            <v>גביה בשנת הדוח - ארנונה</v>
          </cell>
          <cell r="C193">
            <v>1658103</v>
          </cell>
        </row>
        <row r="194">
          <cell r="B194" t="str">
            <v>יתרת חוב לסוף השנה - ארנונה</v>
          </cell>
          <cell r="C194">
            <v>1765967</v>
          </cell>
        </row>
        <row r="195">
          <cell r="B195" t="str">
            <v>יחס גביה בשנת הדוח</v>
          </cell>
        </row>
        <row r="196">
          <cell r="B196" t="str">
            <v>לפיגורים - ארנונה</v>
          </cell>
          <cell r="C196">
            <v>0.13175425341137703</v>
          </cell>
        </row>
        <row r="197">
          <cell r="B197" t="str">
            <v>לחיוב השנתי, נטו - ארנונה</v>
          </cell>
          <cell r="C197">
            <v>0.811247695317448</v>
          </cell>
        </row>
        <row r="198">
          <cell r="B198" t="str">
            <v>לסך לגביה - ארנונה</v>
          </cell>
          <cell r="C198">
            <v>0.48424915378482331</v>
          </cell>
        </row>
        <row r="199">
          <cell r="B199" t="str">
            <v>דוח גביה וחייבים - מים</v>
          </cell>
          <cell r="C199" t="str">
            <v>מים</v>
          </cell>
        </row>
        <row r="200">
          <cell r="B200" t="str">
            <v>יתרת חוב לתחילת השנה - מים</v>
          </cell>
          <cell r="C200">
            <v>0</v>
          </cell>
        </row>
        <row r="201">
          <cell r="B201" t="str">
            <v>חיוב השנה - מים</v>
          </cell>
          <cell r="C201">
            <v>0</v>
          </cell>
        </row>
        <row r="202">
          <cell r="B202" t="str">
            <v>הנחות ופטורים שנתנו - מים</v>
          </cell>
          <cell r="C202">
            <v>0</v>
          </cell>
        </row>
        <row r="203">
          <cell r="B203" t="str">
            <v>סך לגביה - מים</v>
          </cell>
          <cell r="C203">
            <v>0</v>
          </cell>
        </row>
        <row r="204">
          <cell r="B204" t="str">
            <v>גביה בשנת הדוח - מים</v>
          </cell>
          <cell r="C204">
            <v>0</v>
          </cell>
        </row>
        <row r="205">
          <cell r="B205" t="str">
            <v>יתרת חוב לסוף השנה - מים</v>
          </cell>
          <cell r="C205">
            <v>0</v>
          </cell>
        </row>
        <row r="206">
          <cell r="B206" t="str">
            <v>יחס גביה בשנת הדוח</v>
          </cell>
        </row>
        <row r="207">
          <cell r="B207" t="str">
            <v>לפיגורים - מים</v>
          </cell>
          <cell r="C207">
            <v>0</v>
          </cell>
        </row>
        <row r="208">
          <cell r="B208" t="str">
            <v>לחיוב השנתי, נטו - מים</v>
          </cell>
          <cell r="C208">
            <v>0</v>
          </cell>
        </row>
        <row r="209">
          <cell r="B209" t="str">
            <v>לסך לגביה - מים</v>
          </cell>
          <cell r="C209">
            <v>0</v>
          </cell>
        </row>
        <row r="210">
          <cell r="B210" t="str">
            <v>דוח עלויות שכר</v>
          </cell>
        </row>
        <row r="211">
          <cell r="B211" t="str">
            <v>מצבת כח אדם ממוצעת - חינוך</v>
          </cell>
          <cell r="C211">
            <v>3178.01</v>
          </cell>
        </row>
        <row r="212">
          <cell r="B212" t="str">
            <v>הוצאות שכר בפועל - חינוך</v>
          </cell>
          <cell r="C212">
            <v>390553</v>
          </cell>
        </row>
        <row r="213">
          <cell r="B213" t="str">
            <v>שכר ממוצע שנתי בפועל למשרה - חינוך</v>
          </cell>
          <cell r="C213">
            <v>122.8923131141815</v>
          </cell>
        </row>
        <row r="214">
          <cell r="B214" t="str">
            <v>מצבת כח אדם ממוצעת - רווחה</v>
          </cell>
          <cell r="C214">
            <v>507.04</v>
          </cell>
        </row>
        <row r="215">
          <cell r="B215" t="str">
            <v>הוצאות שכר בפועל - רווחה</v>
          </cell>
          <cell r="C215">
            <v>79342</v>
          </cell>
        </row>
        <row r="216">
          <cell r="B216" t="str">
            <v>שכר ממוצע שנתי בפועל למשרה - רווחה</v>
          </cell>
          <cell r="C216">
            <v>156.4807510255601</v>
          </cell>
        </row>
        <row r="217">
          <cell r="B217" t="str">
            <v>מצבת כח אדם ממוצעת - מוניציפלי ואחרות בכירים</v>
          </cell>
          <cell r="C217">
            <v>50</v>
          </cell>
        </row>
        <row r="218">
          <cell r="B218" t="str">
            <v>הוצאות שכר בפועל - מוניציפלי ואחרות בכירים</v>
          </cell>
          <cell r="C218">
            <v>26465</v>
          </cell>
        </row>
        <row r="219">
          <cell r="B219" t="str">
            <v>שכר ממוצע שנתי בפועל למשרה - מוניציפלי ואחרות בכירים</v>
          </cell>
          <cell r="C219">
            <v>529.29999999999995</v>
          </cell>
        </row>
        <row r="220">
          <cell r="B220" t="str">
            <v>מצבת כח אדם ממוצעת - מוניציפלי ואחרות אחרים</v>
          </cell>
          <cell r="C220">
            <v>3401.89</v>
          </cell>
        </row>
        <row r="221">
          <cell r="B221" t="str">
            <v>הוצאות שכר בפועל - מוניציפלי ואחרות אחרים</v>
          </cell>
          <cell r="C221">
            <v>571151</v>
          </cell>
        </row>
        <row r="222">
          <cell r="B222" t="str">
            <v>שכר ממוצע שנתי בפועל למשרה - מוניציפלי ואחרות אחרים</v>
          </cell>
          <cell r="C222">
            <v>167.89225989082541</v>
          </cell>
        </row>
        <row r="223">
          <cell r="B223" t="str">
            <v>מצבת כח אדם ממוצעת - נבחרים</v>
          </cell>
          <cell r="C223">
            <v>6.75</v>
          </cell>
        </row>
        <row r="224">
          <cell r="B224" t="str">
            <v>הוצאות שכר בפועל - נבחרים</v>
          </cell>
          <cell r="C224">
            <v>3839</v>
          </cell>
        </row>
        <row r="225">
          <cell r="B225" t="str">
            <v>שכר ממוצע שנתי בפועל למשרה - נבחרים</v>
          </cell>
          <cell r="C225">
            <v>568.74074074074076</v>
          </cell>
        </row>
        <row r="226">
          <cell r="B226" t="str">
            <v>מצבת כח אדם ממוצעת - פנסיונרים</v>
          </cell>
          <cell r="C226">
            <v>2269.23</v>
          </cell>
        </row>
        <row r="227">
          <cell r="B227" t="str">
            <v>הוצאות שכר בפועל - פנסיונרים</v>
          </cell>
          <cell r="C227">
            <v>308345</v>
          </cell>
        </row>
        <row r="228">
          <cell r="B228" t="str">
            <v>שכר ממוצע שנתי בפועל למשרה - פנסיונרים</v>
          </cell>
          <cell r="C228">
            <v>135.88089351894695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24"/>
  <sheetViews>
    <sheetView rightToLeft="1" tabSelected="1" workbookViewId="0"/>
  </sheetViews>
  <sheetFormatPr defaultRowHeight="15"/>
  <cols>
    <col min="1" max="1" width="10" customWidth="1"/>
    <col min="2" max="2" width="47.85546875" customWidth="1"/>
    <col min="3" max="5" width="12.140625" bestFit="1" customWidth="1"/>
    <col min="6" max="6" width="10.7109375" bestFit="1" customWidth="1"/>
    <col min="7" max="7" width="12.140625" bestFit="1" customWidth="1"/>
    <col min="8" max="8" width="10.7109375" bestFit="1" customWidth="1"/>
    <col min="9" max="9" width="12.140625" bestFit="1" customWidth="1"/>
    <col min="10" max="10" width="10.7109375" bestFit="1" customWidth="1"/>
    <col min="11" max="11" width="12.140625" bestFit="1" customWidth="1"/>
  </cols>
  <sheetData>
    <row r="1" spans="1:11" ht="15.75" thickBot="1">
      <c r="A1" s="1" t="s">
        <v>0</v>
      </c>
      <c r="B1" s="4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</row>
    <row r="2" spans="1:11">
      <c r="A2" s="89" t="s">
        <v>11</v>
      </c>
      <c r="B2" s="5" t="s">
        <v>12</v>
      </c>
      <c r="C2" s="19" t="s">
        <v>13</v>
      </c>
      <c r="D2" s="19" t="s">
        <v>13</v>
      </c>
      <c r="E2" s="19" t="s">
        <v>13</v>
      </c>
      <c r="F2" s="19" t="s">
        <v>13</v>
      </c>
      <c r="G2" s="19" t="s">
        <v>13</v>
      </c>
      <c r="H2" s="19" t="s">
        <v>13</v>
      </c>
      <c r="I2" s="19" t="s">
        <v>13</v>
      </c>
      <c r="J2" s="19" t="s">
        <v>13</v>
      </c>
      <c r="K2" s="22" t="s">
        <v>13</v>
      </c>
    </row>
    <row r="3" spans="1:11">
      <c r="A3" s="90"/>
      <c r="B3" s="6" t="s">
        <v>14</v>
      </c>
      <c r="C3" s="19" t="s">
        <v>1</v>
      </c>
      <c r="D3" s="19" t="s">
        <v>1</v>
      </c>
      <c r="E3" s="19" t="s">
        <v>1</v>
      </c>
      <c r="F3" s="19" t="s">
        <v>1</v>
      </c>
      <c r="G3" s="19" t="s">
        <v>1</v>
      </c>
      <c r="H3" s="19" t="s">
        <v>1</v>
      </c>
      <c r="I3" s="19" t="s">
        <v>1</v>
      </c>
      <c r="J3" s="19" t="s">
        <v>1</v>
      </c>
      <c r="K3" s="22" t="s">
        <v>1</v>
      </c>
    </row>
    <row r="4" spans="1:11">
      <c r="A4" s="90"/>
      <c r="B4" s="6" t="s">
        <v>15</v>
      </c>
      <c r="C4" s="19" t="s">
        <v>16</v>
      </c>
      <c r="D4" s="19" t="s">
        <v>16</v>
      </c>
      <c r="E4" s="19" t="s">
        <v>16</v>
      </c>
      <c r="F4" s="19" t="s">
        <v>16</v>
      </c>
      <c r="G4" s="19" t="s">
        <v>16</v>
      </c>
      <c r="H4" s="19" t="s">
        <v>16</v>
      </c>
      <c r="I4" s="19" t="s">
        <v>16</v>
      </c>
      <c r="J4" s="19" t="s">
        <v>16</v>
      </c>
      <c r="K4" s="22" t="s">
        <v>16</v>
      </c>
    </row>
    <row r="5" spans="1:11">
      <c r="A5" s="90"/>
      <c r="B5" s="7" t="s">
        <v>17</v>
      </c>
      <c r="C5" s="19" t="e">
        <v>#N/A</v>
      </c>
      <c r="D5" s="19" t="e">
        <v>#N/A</v>
      </c>
      <c r="E5" s="19" t="e">
        <v>#N/A</v>
      </c>
      <c r="F5" s="19" t="e">
        <v>#N/A</v>
      </c>
      <c r="G5" s="19" t="s">
        <v>18</v>
      </c>
      <c r="H5" s="19" t="s">
        <v>18</v>
      </c>
      <c r="I5" s="19" t="s">
        <v>18</v>
      </c>
      <c r="J5" s="19" t="s">
        <v>18</v>
      </c>
      <c r="K5" s="22">
        <v>53.3</v>
      </c>
    </row>
    <row r="6" spans="1:11">
      <c r="A6" s="90"/>
      <c r="B6" s="6" t="s">
        <v>19</v>
      </c>
      <c r="C6" s="19">
        <v>1877</v>
      </c>
      <c r="D6" s="19" t="s">
        <v>20</v>
      </c>
      <c r="E6" s="19" t="s">
        <v>20</v>
      </c>
      <c r="F6" s="19" t="s">
        <v>20</v>
      </c>
      <c r="G6" s="19" t="s">
        <v>20</v>
      </c>
      <c r="H6" s="19" t="s">
        <v>20</v>
      </c>
      <c r="I6" s="19" t="s">
        <v>20</v>
      </c>
      <c r="J6" s="19" t="s">
        <v>20</v>
      </c>
      <c r="K6" s="22" t="s">
        <v>20</v>
      </c>
    </row>
    <row r="7" spans="1:11">
      <c r="A7" s="90"/>
      <c r="B7" s="6" t="s">
        <v>21</v>
      </c>
      <c r="C7" s="19">
        <v>31</v>
      </c>
      <c r="D7" s="19">
        <v>31</v>
      </c>
      <c r="E7" s="19">
        <v>31</v>
      </c>
      <c r="F7" s="19">
        <v>31</v>
      </c>
      <c r="G7" s="19">
        <v>31</v>
      </c>
      <c r="H7" s="19">
        <v>31</v>
      </c>
      <c r="I7" s="19">
        <v>31</v>
      </c>
      <c r="J7" s="19">
        <v>31</v>
      </c>
      <c r="K7" s="22">
        <v>31</v>
      </c>
    </row>
    <row r="8" spans="1:11">
      <c r="A8" s="90"/>
      <c r="B8" s="6" t="s">
        <v>22</v>
      </c>
      <c r="C8" s="19">
        <v>101</v>
      </c>
      <c r="D8" s="19" t="s">
        <v>23</v>
      </c>
      <c r="E8" s="19" t="s">
        <v>23</v>
      </c>
      <c r="F8" s="19" t="s">
        <v>23</v>
      </c>
      <c r="G8" s="19" t="s">
        <v>23</v>
      </c>
      <c r="H8" s="19" t="s">
        <v>23</v>
      </c>
      <c r="I8" s="19" t="s">
        <v>23</v>
      </c>
      <c r="J8" s="19" t="s">
        <v>23</v>
      </c>
      <c r="K8" s="22" t="s">
        <v>23</v>
      </c>
    </row>
    <row r="9" spans="1:11">
      <c r="A9" s="90"/>
      <c r="B9" s="6" t="s">
        <v>24</v>
      </c>
      <c r="C9" s="19" t="s">
        <v>1</v>
      </c>
      <c r="D9" s="19" t="s">
        <v>1</v>
      </c>
      <c r="E9" s="19" t="s">
        <v>1</v>
      </c>
      <c r="F9" s="19" t="s">
        <v>1</v>
      </c>
      <c r="G9" s="19" t="s">
        <v>1</v>
      </c>
      <c r="H9" s="19" t="s">
        <v>1</v>
      </c>
      <c r="I9" s="19" t="s">
        <v>1</v>
      </c>
      <c r="J9" s="19" t="s">
        <v>1</v>
      </c>
      <c r="K9" s="22" t="s">
        <v>1</v>
      </c>
    </row>
    <row r="10" spans="1:11" ht="15.75" thickBot="1">
      <c r="A10" s="91"/>
      <c r="B10" s="8" t="s">
        <v>25</v>
      </c>
      <c r="C10" s="19">
        <v>4</v>
      </c>
      <c r="D10" s="19">
        <v>4</v>
      </c>
      <c r="E10" s="19" t="s">
        <v>26</v>
      </c>
      <c r="F10" s="19" t="s">
        <v>26</v>
      </c>
      <c r="G10" s="19" t="s">
        <v>26</v>
      </c>
      <c r="H10" s="19" t="s">
        <v>26</v>
      </c>
      <c r="I10" s="19" t="s">
        <v>26</v>
      </c>
      <c r="J10" s="19" t="s">
        <v>26</v>
      </c>
      <c r="K10" s="22">
        <v>4</v>
      </c>
    </row>
    <row r="11" spans="1:11">
      <c r="A11" s="92" t="s">
        <v>27</v>
      </c>
      <c r="B11" s="5" t="s">
        <v>28</v>
      </c>
      <c r="C11" s="19">
        <v>693.2</v>
      </c>
      <c r="D11" s="19">
        <v>706.36800000000005</v>
      </c>
      <c r="E11" s="19">
        <v>719.94600000000003</v>
      </c>
      <c r="F11" s="19" t="s">
        <v>29</v>
      </c>
      <c r="G11" s="19" t="s">
        <v>30</v>
      </c>
      <c r="H11" s="19" t="s">
        <v>31</v>
      </c>
      <c r="I11" s="19">
        <v>773</v>
      </c>
      <c r="J11" s="19" t="s">
        <v>32</v>
      </c>
      <c r="K11" s="22">
        <v>804.4</v>
      </c>
    </row>
    <row r="12" spans="1:11">
      <c r="A12" s="93"/>
      <c r="B12" s="6" t="s">
        <v>33</v>
      </c>
      <c r="C12" s="19">
        <v>67</v>
      </c>
      <c r="D12" s="19" t="s">
        <v>34</v>
      </c>
      <c r="E12" s="19" t="s">
        <v>35</v>
      </c>
      <c r="F12" s="19" t="s">
        <v>36</v>
      </c>
      <c r="G12" s="19" t="s">
        <v>37</v>
      </c>
      <c r="H12" s="19" t="s">
        <v>38</v>
      </c>
      <c r="I12" s="19">
        <v>64.3</v>
      </c>
      <c r="J12" s="19" t="s">
        <v>39</v>
      </c>
      <c r="K12" s="22">
        <v>63.6</v>
      </c>
    </row>
    <row r="13" spans="1:11">
      <c r="A13" s="93"/>
      <c r="B13" s="6" t="s">
        <v>40</v>
      </c>
      <c r="C13" s="19">
        <v>65.400000000000006</v>
      </c>
      <c r="D13" s="19" t="s">
        <v>41</v>
      </c>
      <c r="E13" s="19" t="s">
        <v>42</v>
      </c>
      <c r="F13" s="19" t="s">
        <v>43</v>
      </c>
      <c r="G13" s="19" t="s">
        <v>44</v>
      </c>
      <c r="H13" s="19" t="s">
        <v>45</v>
      </c>
      <c r="I13" s="19">
        <v>62.7</v>
      </c>
      <c r="J13" s="19" t="s">
        <v>46</v>
      </c>
      <c r="K13" s="22">
        <v>62.1</v>
      </c>
    </row>
    <row r="14" spans="1:11">
      <c r="A14" s="93"/>
      <c r="B14" s="6" t="s">
        <v>47</v>
      </c>
      <c r="C14" s="19">
        <v>33</v>
      </c>
      <c r="D14" s="19" t="s">
        <v>48</v>
      </c>
      <c r="E14" s="19" t="s">
        <v>49</v>
      </c>
      <c r="F14" s="19" t="s">
        <v>50</v>
      </c>
      <c r="G14" s="19" t="s">
        <v>51</v>
      </c>
      <c r="H14" s="19" t="s">
        <v>52</v>
      </c>
      <c r="I14" s="19">
        <v>35.700000000000003</v>
      </c>
      <c r="J14" s="19" t="s">
        <v>53</v>
      </c>
      <c r="K14" s="22">
        <v>36.4</v>
      </c>
    </row>
    <row r="15" spans="1:11">
      <c r="A15" s="93"/>
      <c r="B15" s="6" t="s">
        <v>54</v>
      </c>
      <c r="C15" s="19">
        <v>31.3</v>
      </c>
      <c r="D15" s="19" t="s">
        <v>55</v>
      </c>
      <c r="E15" s="19" t="s">
        <v>56</v>
      </c>
      <c r="F15" s="19" t="s">
        <v>57</v>
      </c>
      <c r="G15" s="19" t="s">
        <v>58</v>
      </c>
      <c r="H15" s="19" t="s">
        <v>59</v>
      </c>
      <c r="I15" s="19">
        <v>34.200000000000003</v>
      </c>
      <c r="J15" s="19" t="s">
        <v>60</v>
      </c>
      <c r="K15" s="22">
        <v>35</v>
      </c>
    </row>
    <row r="16" spans="1:11">
      <c r="A16" s="93"/>
      <c r="B16" s="6" t="s">
        <v>61</v>
      </c>
      <c r="C16" s="19">
        <v>1.7</v>
      </c>
      <c r="D16" s="19" t="s">
        <v>62</v>
      </c>
      <c r="E16" s="19" t="s">
        <v>62</v>
      </c>
      <c r="F16" s="19" t="s">
        <v>62</v>
      </c>
      <c r="G16" s="19" t="s">
        <v>62</v>
      </c>
      <c r="H16" s="19" t="s">
        <v>62</v>
      </c>
      <c r="I16" s="19">
        <v>1.5</v>
      </c>
      <c r="J16" s="19" t="s">
        <v>63</v>
      </c>
      <c r="K16" s="22">
        <v>1.5</v>
      </c>
    </row>
    <row r="17" spans="1:11" ht="15.75" thickBot="1">
      <c r="A17" s="94"/>
      <c r="B17" s="8" t="s">
        <v>64</v>
      </c>
      <c r="C17" s="19">
        <v>0</v>
      </c>
      <c r="D17" s="19" t="s">
        <v>65</v>
      </c>
      <c r="E17" s="19" t="s">
        <v>65</v>
      </c>
      <c r="F17" s="19" t="s">
        <v>65</v>
      </c>
      <c r="G17" s="19" t="s">
        <v>65</v>
      </c>
      <c r="H17" s="19" t="s">
        <v>65</v>
      </c>
      <c r="I17" s="19">
        <v>0</v>
      </c>
      <c r="J17" s="19" t="s">
        <v>65</v>
      </c>
      <c r="K17" s="22">
        <v>0</v>
      </c>
    </row>
    <row r="18" spans="1:11">
      <c r="A18" s="95" t="s">
        <v>66</v>
      </c>
      <c r="B18" s="5" t="s">
        <v>67</v>
      </c>
      <c r="C18" s="20">
        <v>344.6</v>
      </c>
      <c r="D18" s="20" t="s">
        <v>68</v>
      </c>
      <c r="E18" s="20" t="s">
        <v>69</v>
      </c>
      <c r="F18" s="20" t="s">
        <v>70</v>
      </c>
      <c r="G18" s="20" t="s">
        <v>71</v>
      </c>
      <c r="H18" s="20" t="s">
        <v>72</v>
      </c>
      <c r="I18" s="20">
        <v>383.4</v>
      </c>
      <c r="J18" s="20" t="s">
        <v>73</v>
      </c>
      <c r="K18" s="20">
        <v>399.2</v>
      </c>
    </row>
    <row r="19" spans="1:11">
      <c r="A19" s="96"/>
      <c r="B19" s="6" t="s">
        <v>74</v>
      </c>
      <c r="C19" s="20">
        <v>348.6</v>
      </c>
      <c r="D19" s="20" t="s">
        <v>75</v>
      </c>
      <c r="E19" s="20" t="s">
        <v>76</v>
      </c>
      <c r="F19" s="20" t="s">
        <v>77</v>
      </c>
      <c r="G19" s="20" t="s">
        <v>78</v>
      </c>
      <c r="H19" s="20" t="s">
        <v>79</v>
      </c>
      <c r="I19" s="20">
        <v>389.6</v>
      </c>
      <c r="J19" s="20" t="s">
        <v>80</v>
      </c>
      <c r="K19" s="20">
        <v>405.2</v>
      </c>
    </row>
    <row r="20" spans="1:11">
      <c r="A20" s="96"/>
      <c r="B20" s="7" t="s">
        <v>81</v>
      </c>
      <c r="C20" s="20" t="e">
        <v>#N/A</v>
      </c>
      <c r="D20" s="20" t="e">
        <v>#N/A</v>
      </c>
      <c r="E20" s="20" t="e">
        <v>#N/A</v>
      </c>
      <c r="F20" s="20">
        <v>110.3</v>
      </c>
      <c r="G20" s="20">
        <v>110.4</v>
      </c>
      <c r="H20" s="20">
        <v>1101</v>
      </c>
      <c r="I20" s="20">
        <v>1076</v>
      </c>
      <c r="J20" s="20" t="s">
        <v>82</v>
      </c>
      <c r="K20" s="20">
        <v>1096</v>
      </c>
    </row>
    <row r="21" spans="1:11">
      <c r="A21" s="96"/>
      <c r="B21" s="6" t="s">
        <v>83</v>
      </c>
      <c r="C21" s="20">
        <v>12.6</v>
      </c>
      <c r="D21" s="20" t="s">
        <v>84</v>
      </c>
      <c r="E21" s="20" t="s">
        <v>84</v>
      </c>
      <c r="F21" s="20" t="s">
        <v>85</v>
      </c>
      <c r="G21" s="20" t="s">
        <v>85</v>
      </c>
      <c r="H21" s="20" t="s">
        <v>85</v>
      </c>
      <c r="I21" s="20">
        <v>12.5</v>
      </c>
      <c r="J21" s="20" t="s">
        <v>86</v>
      </c>
      <c r="K21" s="20">
        <v>12.6</v>
      </c>
    </row>
    <row r="22" spans="1:11">
      <c r="A22" s="96"/>
      <c r="B22" s="6" t="s">
        <v>87</v>
      </c>
      <c r="C22" s="20">
        <v>11.5</v>
      </c>
      <c r="D22" s="20" t="s">
        <v>88</v>
      </c>
      <c r="E22" s="20" t="s">
        <v>88</v>
      </c>
      <c r="F22" s="20" t="s">
        <v>89</v>
      </c>
      <c r="G22" s="20" t="s">
        <v>88</v>
      </c>
      <c r="H22" s="20" t="s">
        <v>88</v>
      </c>
      <c r="I22" s="20">
        <v>11.3</v>
      </c>
      <c r="J22" s="20" t="s">
        <v>90</v>
      </c>
      <c r="K22" s="20">
        <v>11.1</v>
      </c>
    </row>
    <row r="23" spans="1:11">
      <c r="A23" s="96"/>
      <c r="B23" s="6" t="s">
        <v>91</v>
      </c>
      <c r="C23" s="20">
        <v>10.6</v>
      </c>
      <c r="D23" s="20" t="s">
        <v>92</v>
      </c>
      <c r="E23" s="20" t="s">
        <v>92</v>
      </c>
      <c r="F23" s="20" t="s">
        <v>92</v>
      </c>
      <c r="G23" s="20" t="s">
        <v>92</v>
      </c>
      <c r="H23" s="20" t="s">
        <v>93</v>
      </c>
      <c r="I23" s="20">
        <v>10.199999999999999</v>
      </c>
      <c r="J23" s="20" t="s">
        <v>94</v>
      </c>
      <c r="K23" s="20">
        <v>10.3</v>
      </c>
    </row>
    <row r="24" spans="1:11">
      <c r="A24" s="96"/>
      <c r="B24" s="6" t="s">
        <v>95</v>
      </c>
      <c r="C24" s="20">
        <v>9.5045274423448927</v>
      </c>
      <c r="D24" s="20">
        <v>9.5219488991573797</v>
      </c>
      <c r="E24" s="20">
        <v>9.630583404866476</v>
      </c>
      <c r="F24" s="20">
        <v>9.6884208861234171</v>
      </c>
      <c r="G24" s="20">
        <v>9.7644394686612603</v>
      </c>
      <c r="H24" s="20">
        <v>9.8461405491482008</v>
      </c>
      <c r="I24" s="20">
        <v>9.6638731561666376</v>
      </c>
      <c r="J24" s="20">
        <v>9.5803322623380183</v>
      </c>
      <c r="K24" s="20">
        <v>9.7320213089991352</v>
      </c>
    </row>
    <row r="25" spans="1:11">
      <c r="A25" s="96"/>
      <c r="B25" s="6" t="s">
        <v>96</v>
      </c>
      <c r="C25" s="20">
        <v>16.266190817593912</v>
      </c>
      <c r="D25" s="20">
        <v>16.174430325269547</v>
      </c>
      <c r="E25" s="20">
        <v>16.05259283335139</v>
      </c>
      <c r="F25" s="20">
        <v>15.974003482747852</v>
      </c>
      <c r="G25" s="20">
        <v>15.951397833929223</v>
      </c>
      <c r="H25" s="20">
        <v>15.999470940351143</v>
      </c>
      <c r="I25" s="20">
        <v>16.680854146668356</v>
      </c>
      <c r="J25" s="20">
        <v>16.707146228929055</v>
      </c>
      <c r="K25" s="20">
        <v>16.13043991769803</v>
      </c>
    </row>
    <row r="26" spans="1:11">
      <c r="A26" s="96"/>
      <c r="B26" s="6" t="s">
        <v>97</v>
      </c>
      <c r="C26" s="20">
        <v>16.41001302622411</v>
      </c>
      <c r="D26" s="20">
        <v>16.428547159554228</v>
      </c>
      <c r="E26" s="20">
        <v>16.441094193175598</v>
      </c>
      <c r="F26" s="20">
        <v>16.494779287332154</v>
      </c>
      <c r="G26" s="20">
        <v>16.457536639554</v>
      </c>
      <c r="H26" s="20">
        <v>16.467374436728264</v>
      </c>
      <c r="I26" s="20">
        <v>16.154321834143616</v>
      </c>
      <c r="J26" s="20">
        <v>16.147919172846461</v>
      </c>
      <c r="K26" s="20">
        <v>16.052613584797758</v>
      </c>
    </row>
    <row r="27" spans="1:11">
      <c r="A27" s="96"/>
      <c r="B27" s="6" t="s">
        <v>98</v>
      </c>
      <c r="C27" s="20">
        <v>12.325866215052429</v>
      </c>
      <c r="D27" s="20">
        <v>12.396512865814985</v>
      </c>
      <c r="E27" s="20">
        <v>12.411903114955845</v>
      </c>
      <c r="F27" s="20">
        <v>12.295981748983062</v>
      </c>
      <c r="G27" s="20">
        <v>12.116834599349135</v>
      </c>
      <c r="H27" s="20">
        <v>11.946533546179444</v>
      </c>
      <c r="I27" s="20">
        <v>12.121627670502029</v>
      </c>
      <c r="J27" s="20">
        <v>12.013547329364052</v>
      </c>
      <c r="K27" s="20">
        <v>12.142524134244209</v>
      </c>
    </row>
    <row r="28" spans="1:11">
      <c r="A28" s="96"/>
      <c r="B28" s="6" t="s">
        <v>99</v>
      </c>
      <c r="C28" s="20">
        <v>2.5360024350239536</v>
      </c>
      <c r="D28" s="20">
        <v>2.5496624988674457</v>
      </c>
      <c r="E28" s="20">
        <v>2.6151961397104784</v>
      </c>
      <c r="F28" s="20">
        <v>2.7795164244152351</v>
      </c>
      <c r="G28" s="20">
        <v>3.0099475536401465</v>
      </c>
      <c r="H28" s="20">
        <v>3.1826080807313595</v>
      </c>
      <c r="I28" s="20">
        <v>3.2216791594112153</v>
      </c>
      <c r="J28" s="20">
        <v>3.3091724911554059</v>
      </c>
      <c r="K28" s="20">
        <v>3.3870616829633682</v>
      </c>
    </row>
    <row r="29" spans="1:11">
      <c r="A29" s="96"/>
      <c r="B29" s="6" t="s">
        <v>100</v>
      </c>
      <c r="C29" s="20">
        <v>8.2834090912369422</v>
      </c>
      <c r="D29" s="20">
        <v>8.2554702364773043</v>
      </c>
      <c r="E29" s="20">
        <v>8.2314506921352439</v>
      </c>
      <c r="F29" s="20">
        <v>8.1855483691494548</v>
      </c>
      <c r="G29" s="20">
        <v>8.1355392638783552</v>
      </c>
      <c r="H29" s="20">
        <v>8.0942197614255278</v>
      </c>
      <c r="I29" s="20">
        <v>8.1587928308809268</v>
      </c>
      <c r="J29" s="20">
        <v>8.224457269317254</v>
      </c>
      <c r="K29" s="20">
        <v>8.5759397281051282</v>
      </c>
    </row>
    <row r="30" spans="1:11">
      <c r="A30" s="96"/>
      <c r="B30" s="6" t="s">
        <v>101</v>
      </c>
      <c r="C30" s="20">
        <v>40.400624912545425</v>
      </c>
      <c r="D30" s="20">
        <v>40.463327897073484</v>
      </c>
      <c r="E30" s="20">
        <v>40.515955363318916</v>
      </c>
      <c r="F30" s="20">
        <v>40.526830385815913</v>
      </c>
      <c r="G30" s="20">
        <v>40.509563000504265</v>
      </c>
      <c r="H30" s="20">
        <v>40.434038440635973</v>
      </c>
      <c r="I30" s="20">
        <v>39.856426152226057</v>
      </c>
      <c r="J30" s="20">
        <v>39.815773578393305</v>
      </c>
      <c r="K30" s="20">
        <v>39.891590156087794</v>
      </c>
    </row>
    <row r="31" spans="1:11">
      <c r="A31" s="96"/>
      <c r="B31" s="6" t="s">
        <v>102</v>
      </c>
      <c r="C31" s="20">
        <v>3.7245191621094116</v>
      </c>
      <c r="D31" s="20">
        <v>3.7463475129111172</v>
      </c>
      <c r="E31" s="20">
        <v>3.807646684612457</v>
      </c>
      <c r="F31" s="20">
        <v>3.8244771446376729</v>
      </c>
      <c r="G31" s="20">
        <v>3.889938886146858</v>
      </c>
      <c r="H31" s="20">
        <v>3.9087555443224957</v>
      </c>
      <c r="I31" s="20">
        <v>3.9497685586469027</v>
      </c>
      <c r="J31" s="20">
        <v>3.9983402110520627</v>
      </c>
      <c r="K31" s="20">
        <v>4.1727844048958485</v>
      </c>
    </row>
    <row r="32" spans="1:11">
      <c r="A32" s="96"/>
      <c r="B32" s="6" t="s">
        <v>103</v>
      </c>
      <c r="C32" s="21">
        <v>18957</v>
      </c>
      <c r="D32" s="21">
        <v>19743</v>
      </c>
      <c r="E32" s="21">
        <v>19015</v>
      </c>
      <c r="F32" s="21">
        <v>19625</v>
      </c>
      <c r="G32" s="21">
        <v>20380</v>
      </c>
      <c r="H32" s="21">
        <v>20875</v>
      </c>
      <c r="I32" s="21">
        <v>21821</v>
      </c>
      <c r="J32" s="21">
        <v>22383</v>
      </c>
      <c r="K32" s="21">
        <v>22147</v>
      </c>
    </row>
    <row r="33" spans="1:11">
      <c r="A33" s="96"/>
      <c r="B33" s="6" t="s">
        <v>104</v>
      </c>
      <c r="C33" s="21">
        <v>3224</v>
      </c>
      <c r="D33" s="21">
        <v>3072</v>
      </c>
      <c r="E33" s="21">
        <v>3235</v>
      </c>
      <c r="F33" s="21">
        <v>3155</v>
      </c>
      <c r="G33" s="21">
        <v>3192</v>
      </c>
      <c r="H33" s="21">
        <v>3102</v>
      </c>
      <c r="I33" s="21">
        <v>3304</v>
      </c>
      <c r="J33" s="21">
        <v>3253</v>
      </c>
      <c r="K33" s="21">
        <v>3417</v>
      </c>
    </row>
    <row r="34" spans="1:11">
      <c r="A34" s="96"/>
      <c r="B34" s="6" t="s">
        <v>105</v>
      </c>
      <c r="C34" s="21">
        <v>15733</v>
      </c>
      <c r="D34" s="21">
        <v>16671</v>
      </c>
      <c r="E34" s="21">
        <v>15780</v>
      </c>
      <c r="F34" s="21">
        <v>16470</v>
      </c>
      <c r="G34" s="21">
        <v>17188</v>
      </c>
      <c r="H34" s="21">
        <v>17773</v>
      </c>
      <c r="I34" s="21">
        <v>18517</v>
      </c>
      <c r="J34" s="21">
        <v>19130</v>
      </c>
      <c r="K34" s="21">
        <v>18730</v>
      </c>
    </row>
    <row r="35" spans="1:11">
      <c r="A35" s="96"/>
      <c r="B35" s="6" t="s">
        <v>106</v>
      </c>
      <c r="C35" s="20">
        <v>22.906620541850117</v>
      </c>
      <c r="D35" s="20">
        <v>23.82277603718245</v>
      </c>
      <c r="E35" s="20">
        <v>22.126965030140628</v>
      </c>
      <c r="F35" s="20">
        <v>22.666047375754761</v>
      </c>
      <c r="G35" s="20">
        <v>23.212127350687059</v>
      </c>
      <c r="H35" s="20">
        <v>23.521082025356659</v>
      </c>
      <c r="I35" s="20">
        <v>24.151532218243183</v>
      </c>
      <c r="J35" s="20">
        <v>24.5</v>
      </c>
      <c r="K35" s="20">
        <v>23.524132547800161</v>
      </c>
    </row>
    <row r="36" spans="1:11">
      <c r="A36" s="96"/>
      <c r="B36" s="6" t="s">
        <v>107</v>
      </c>
      <c r="C36" s="20">
        <v>-2963</v>
      </c>
      <c r="D36" s="20">
        <v>-3520</v>
      </c>
      <c r="E36" s="20">
        <v>-2202</v>
      </c>
      <c r="F36" s="20">
        <v>-3087</v>
      </c>
      <c r="G36" s="20">
        <v>-2868</v>
      </c>
      <c r="H36" s="20">
        <v>-1761</v>
      </c>
      <c r="I36" s="20">
        <v>-3964</v>
      </c>
      <c r="J36" s="20">
        <v>-3314</v>
      </c>
      <c r="K36" s="20" t="e">
        <v>#N/A</v>
      </c>
    </row>
    <row r="37" spans="1:11">
      <c r="A37" s="96"/>
      <c r="B37" s="6" t="s">
        <v>108</v>
      </c>
      <c r="C37" s="20">
        <v>8.4</v>
      </c>
      <c r="D37" s="20" t="s">
        <v>109</v>
      </c>
      <c r="E37" s="20" t="s">
        <v>110</v>
      </c>
      <c r="F37" s="20" t="s">
        <v>111</v>
      </c>
      <c r="G37" s="20" t="s">
        <v>111</v>
      </c>
      <c r="H37" s="20" t="s">
        <v>111</v>
      </c>
      <c r="I37" s="20">
        <v>8.5</v>
      </c>
      <c r="J37" s="20" t="s">
        <v>112</v>
      </c>
      <c r="K37" s="20">
        <v>8.3000000000000007</v>
      </c>
    </row>
    <row r="38" spans="1:11">
      <c r="A38" s="96"/>
      <c r="B38" s="6" t="s">
        <v>113</v>
      </c>
      <c r="C38" s="20">
        <v>1.9000000000000057</v>
      </c>
      <c r="D38" s="20">
        <v>1.9000000000000057</v>
      </c>
      <c r="E38" s="20">
        <v>1.9000000000000057</v>
      </c>
      <c r="F38" s="20">
        <v>1.9000000000000057</v>
      </c>
      <c r="G38" s="20">
        <v>1.9000000000000057</v>
      </c>
      <c r="H38" s="20">
        <v>2.0999999999999943</v>
      </c>
      <c r="I38" s="20">
        <v>1.7</v>
      </c>
      <c r="J38" s="20">
        <v>1.9</v>
      </c>
      <c r="K38" s="20">
        <v>2.0687354317704205</v>
      </c>
    </row>
    <row r="39" spans="1:11">
      <c r="A39" s="96"/>
      <c r="B39" s="6" t="s">
        <v>114</v>
      </c>
      <c r="C39" s="20">
        <v>98</v>
      </c>
      <c r="D39" s="20" t="s">
        <v>115</v>
      </c>
      <c r="E39" s="20" t="s">
        <v>116</v>
      </c>
      <c r="F39" s="20" t="s">
        <v>116</v>
      </c>
      <c r="G39" s="20" t="s">
        <v>117</v>
      </c>
      <c r="H39" s="20" t="s">
        <v>118</v>
      </c>
      <c r="I39" s="20">
        <v>86</v>
      </c>
      <c r="J39" s="20" t="s">
        <v>119</v>
      </c>
      <c r="K39" s="20">
        <v>91</v>
      </c>
    </row>
    <row r="40" spans="1:11">
      <c r="A40" s="96"/>
      <c r="B40" s="6" t="s">
        <v>120</v>
      </c>
      <c r="C40" s="20">
        <v>5.3</v>
      </c>
      <c r="D40" s="20" t="s">
        <v>121</v>
      </c>
      <c r="E40" s="20" t="s">
        <v>122</v>
      </c>
      <c r="F40" s="20" t="s">
        <v>122</v>
      </c>
      <c r="G40" s="20" t="s">
        <v>123</v>
      </c>
      <c r="H40" s="20" t="s">
        <v>124</v>
      </c>
      <c r="I40" s="20" t="s">
        <v>125</v>
      </c>
      <c r="J40" s="20" t="s">
        <v>124</v>
      </c>
      <c r="K40" s="20" t="s">
        <v>125</v>
      </c>
    </row>
    <row r="41" spans="1:11">
      <c r="A41" s="96"/>
      <c r="B41" s="6" t="s">
        <v>126</v>
      </c>
      <c r="C41" s="20">
        <v>2496</v>
      </c>
      <c r="D41" s="20" t="s">
        <v>127</v>
      </c>
      <c r="E41" s="20" t="s">
        <v>128</v>
      </c>
      <c r="F41" s="20" t="s">
        <v>129</v>
      </c>
      <c r="G41" s="20" t="s">
        <v>130</v>
      </c>
      <c r="H41" s="20" t="s">
        <v>131</v>
      </c>
      <c r="I41" s="20">
        <v>2839</v>
      </c>
      <c r="J41" s="20" t="s">
        <v>132</v>
      </c>
      <c r="K41" s="20">
        <v>2272</v>
      </c>
    </row>
    <row r="42" spans="1:11">
      <c r="A42" s="96"/>
      <c r="B42" s="6" t="s">
        <v>133</v>
      </c>
      <c r="C42" s="20">
        <v>22.2</v>
      </c>
      <c r="D42" s="20" t="s">
        <v>134</v>
      </c>
      <c r="E42" s="20" t="s">
        <v>135</v>
      </c>
      <c r="F42" s="20" t="s">
        <v>136</v>
      </c>
      <c r="G42" s="20" t="s">
        <v>137</v>
      </c>
      <c r="H42" s="20" t="s">
        <v>138</v>
      </c>
      <c r="I42" s="20">
        <v>26</v>
      </c>
      <c r="J42" s="20" t="s">
        <v>139</v>
      </c>
      <c r="K42" s="20">
        <v>17.7</v>
      </c>
    </row>
    <row r="43" spans="1:11">
      <c r="A43" s="96"/>
      <c r="B43" s="6" t="s">
        <v>140</v>
      </c>
      <c r="C43" s="20">
        <v>52.8</v>
      </c>
      <c r="D43" s="20" t="s">
        <v>141</v>
      </c>
      <c r="E43" s="20" t="s">
        <v>18</v>
      </c>
      <c r="F43" s="20" t="s">
        <v>142</v>
      </c>
      <c r="G43" s="20" t="s">
        <v>141</v>
      </c>
      <c r="H43" s="20" t="s">
        <v>143</v>
      </c>
      <c r="I43" s="20">
        <v>54</v>
      </c>
      <c r="J43" s="20" t="s">
        <v>144</v>
      </c>
      <c r="K43" s="20">
        <v>57</v>
      </c>
    </row>
    <row r="44" spans="1:11">
      <c r="A44" s="96"/>
      <c r="B44" s="6" t="s">
        <v>145</v>
      </c>
      <c r="C44" s="20">
        <v>14.5</v>
      </c>
      <c r="D44" s="20" t="s">
        <v>146</v>
      </c>
      <c r="E44" s="20" t="s">
        <v>92</v>
      </c>
      <c r="F44" s="20" t="s">
        <v>147</v>
      </c>
      <c r="G44" s="20" t="s">
        <v>148</v>
      </c>
      <c r="H44" s="20" t="s">
        <v>90</v>
      </c>
      <c r="I44" s="20">
        <v>11.9</v>
      </c>
      <c r="J44" s="20" t="s">
        <v>149</v>
      </c>
      <c r="K44" s="20">
        <v>13.7</v>
      </c>
    </row>
    <row r="45" spans="1:11" ht="15.75" thickBot="1">
      <c r="A45" s="97"/>
      <c r="B45" s="8" t="s">
        <v>150</v>
      </c>
      <c r="C45" s="20">
        <v>10.5</v>
      </c>
      <c r="D45" s="20" t="s">
        <v>151</v>
      </c>
      <c r="E45" s="20" t="s">
        <v>110</v>
      </c>
      <c r="F45" s="20" t="s">
        <v>151</v>
      </c>
      <c r="G45" s="20" t="s">
        <v>152</v>
      </c>
      <c r="H45" s="20" t="s">
        <v>153</v>
      </c>
      <c r="I45" s="20">
        <v>8.1</v>
      </c>
      <c r="J45" s="20" t="s">
        <v>154</v>
      </c>
      <c r="K45" s="20">
        <v>11.6</v>
      </c>
    </row>
    <row r="46" spans="1:11">
      <c r="A46" s="86" t="s">
        <v>155</v>
      </c>
      <c r="B46" s="5" t="s">
        <v>156</v>
      </c>
      <c r="C46" s="21">
        <v>8242</v>
      </c>
      <c r="D46" s="21">
        <v>11392</v>
      </c>
      <c r="E46" s="21">
        <v>10371</v>
      </c>
      <c r="F46" s="21">
        <v>10922</v>
      </c>
      <c r="G46" s="21">
        <v>11209</v>
      </c>
      <c r="H46" s="21">
        <v>12437</v>
      </c>
      <c r="I46" s="21">
        <v>11650</v>
      </c>
      <c r="J46" s="21">
        <v>11072</v>
      </c>
      <c r="K46" s="21">
        <v>10396</v>
      </c>
    </row>
    <row r="47" spans="1:11">
      <c r="A47" s="87"/>
      <c r="B47" s="6" t="s">
        <v>157</v>
      </c>
      <c r="C47" s="21">
        <v>4359</v>
      </c>
      <c r="D47" s="21">
        <v>5953</v>
      </c>
      <c r="E47" s="21">
        <v>5417</v>
      </c>
      <c r="F47" s="21">
        <v>5685</v>
      </c>
      <c r="G47" s="21">
        <v>5844</v>
      </c>
      <c r="H47" s="21">
        <v>6567</v>
      </c>
      <c r="I47" s="21">
        <v>5967</v>
      </c>
      <c r="J47" s="21">
        <v>5825</v>
      </c>
      <c r="K47" s="21">
        <v>5453</v>
      </c>
    </row>
    <row r="48" spans="1:11">
      <c r="A48" s="87"/>
      <c r="B48" s="6" t="s">
        <v>158</v>
      </c>
      <c r="C48" s="21">
        <v>3883</v>
      </c>
      <c r="D48" s="21">
        <v>5439</v>
      </c>
      <c r="E48" s="21">
        <v>4954</v>
      </c>
      <c r="F48" s="21">
        <v>5237</v>
      </c>
      <c r="G48" s="21">
        <v>5365</v>
      </c>
      <c r="H48" s="21">
        <v>5870</v>
      </c>
      <c r="I48" s="21">
        <v>5683</v>
      </c>
      <c r="J48" s="21">
        <v>5247</v>
      </c>
      <c r="K48" s="21">
        <v>4943</v>
      </c>
    </row>
    <row r="49" spans="1:11">
      <c r="A49" s="87"/>
      <c r="B49" s="6" t="s">
        <v>159</v>
      </c>
      <c r="C49" s="21">
        <v>1646</v>
      </c>
      <c r="D49" s="21">
        <v>2419</v>
      </c>
      <c r="E49" s="21">
        <v>2293</v>
      </c>
      <c r="F49" s="21">
        <v>2297</v>
      </c>
      <c r="G49" s="21">
        <v>2349</v>
      </c>
      <c r="H49" s="21">
        <v>2523</v>
      </c>
      <c r="I49" s="21">
        <v>2582</v>
      </c>
      <c r="J49" s="21">
        <v>2453</v>
      </c>
      <c r="K49" s="21">
        <v>2255</v>
      </c>
    </row>
    <row r="50" spans="1:11">
      <c r="A50" s="87"/>
      <c r="B50" s="6" t="s">
        <v>160</v>
      </c>
      <c r="C50" s="21">
        <v>4019</v>
      </c>
      <c r="D50" s="21">
        <v>5484</v>
      </c>
      <c r="E50" s="21">
        <v>5006</v>
      </c>
      <c r="F50" s="21">
        <v>5306</v>
      </c>
      <c r="G50" s="21">
        <v>5337</v>
      </c>
      <c r="H50" s="21">
        <v>6211</v>
      </c>
      <c r="I50" s="21">
        <v>5479</v>
      </c>
      <c r="J50" s="21">
        <v>5185</v>
      </c>
      <c r="K50" s="21">
        <v>4722</v>
      </c>
    </row>
    <row r="51" spans="1:11">
      <c r="A51" s="87"/>
      <c r="B51" s="6" t="s">
        <v>161</v>
      </c>
      <c r="C51" s="21">
        <v>2288</v>
      </c>
      <c r="D51" s="21">
        <v>3119</v>
      </c>
      <c r="E51" s="21">
        <v>2726</v>
      </c>
      <c r="F51" s="21">
        <v>2952</v>
      </c>
      <c r="G51" s="21">
        <v>3122</v>
      </c>
      <c r="H51" s="21">
        <v>3291</v>
      </c>
      <c r="I51" s="21">
        <v>3206</v>
      </c>
      <c r="J51" s="21">
        <v>3073</v>
      </c>
      <c r="K51" s="21">
        <v>2979</v>
      </c>
    </row>
    <row r="52" spans="1:11">
      <c r="A52" s="87"/>
      <c r="B52" s="6" t="s">
        <v>162</v>
      </c>
      <c r="C52" s="21">
        <v>289</v>
      </c>
      <c r="D52" s="21" t="s">
        <v>163</v>
      </c>
      <c r="E52" s="21" t="s">
        <v>164</v>
      </c>
      <c r="F52" s="21" t="s">
        <v>165</v>
      </c>
      <c r="G52" s="21" t="s">
        <v>166</v>
      </c>
      <c r="H52" s="21" t="s">
        <v>167</v>
      </c>
      <c r="I52" s="21">
        <v>383</v>
      </c>
      <c r="J52" s="21" t="s">
        <v>168</v>
      </c>
      <c r="K52" s="21">
        <v>440</v>
      </c>
    </row>
    <row r="53" spans="1:11">
      <c r="A53" s="87"/>
      <c r="B53" s="6" t="s">
        <v>169</v>
      </c>
      <c r="C53" s="21">
        <v>13257</v>
      </c>
      <c r="D53" s="21">
        <v>18083</v>
      </c>
      <c r="E53" s="21">
        <v>16202</v>
      </c>
      <c r="F53" s="21">
        <v>17263</v>
      </c>
      <c r="G53" s="21">
        <v>17598</v>
      </c>
      <c r="H53" s="21">
        <v>17357</v>
      </c>
      <c r="I53" s="21">
        <v>18788</v>
      </c>
      <c r="J53" s="21">
        <v>18325</v>
      </c>
      <c r="K53" s="21">
        <v>17758</v>
      </c>
    </row>
    <row r="54" spans="1:11">
      <c r="A54" s="87"/>
      <c r="B54" s="6" t="s">
        <v>170</v>
      </c>
      <c r="C54" s="21">
        <v>6778</v>
      </c>
      <c r="D54" s="21">
        <v>9165</v>
      </c>
      <c r="E54" s="21">
        <v>8276</v>
      </c>
      <c r="F54" s="21">
        <v>8759</v>
      </c>
      <c r="G54" s="21">
        <v>8949</v>
      </c>
      <c r="H54" s="21">
        <v>8880</v>
      </c>
      <c r="I54" s="21">
        <v>9655</v>
      </c>
      <c r="J54" s="21">
        <v>9390</v>
      </c>
      <c r="K54" s="21">
        <v>9151</v>
      </c>
    </row>
    <row r="55" spans="1:11">
      <c r="A55" s="87"/>
      <c r="B55" s="6" t="s">
        <v>171</v>
      </c>
      <c r="C55" s="21">
        <v>6479</v>
      </c>
      <c r="D55" s="21">
        <v>8918</v>
      </c>
      <c r="E55" s="21">
        <v>7926</v>
      </c>
      <c r="F55" s="21">
        <v>8504</v>
      </c>
      <c r="G55" s="21">
        <v>8649</v>
      </c>
      <c r="H55" s="21">
        <v>8477</v>
      </c>
      <c r="I55" s="21">
        <v>9133</v>
      </c>
      <c r="J55" s="21">
        <v>8935</v>
      </c>
      <c r="K55" s="21">
        <v>8607</v>
      </c>
    </row>
    <row r="56" spans="1:11">
      <c r="A56" s="87"/>
      <c r="B56" s="6" t="s">
        <v>172</v>
      </c>
      <c r="C56" s="21">
        <v>3505</v>
      </c>
      <c r="D56" s="21">
        <v>4635</v>
      </c>
      <c r="E56" s="21">
        <v>4196</v>
      </c>
      <c r="F56" s="21">
        <v>4418</v>
      </c>
      <c r="G56" s="21">
        <v>4559</v>
      </c>
      <c r="H56" s="21">
        <v>4431</v>
      </c>
      <c r="I56" s="21">
        <v>4655</v>
      </c>
      <c r="J56" s="21">
        <v>5013</v>
      </c>
      <c r="K56" s="21">
        <v>5120</v>
      </c>
    </row>
    <row r="57" spans="1:11">
      <c r="A57" s="87"/>
      <c r="B57" s="6" t="s">
        <v>173</v>
      </c>
      <c r="C57" s="21">
        <v>5761</v>
      </c>
      <c r="D57" s="21">
        <v>7905</v>
      </c>
      <c r="E57" s="21">
        <v>6711</v>
      </c>
      <c r="F57" s="21">
        <v>7097</v>
      </c>
      <c r="G57" s="21">
        <v>7120</v>
      </c>
      <c r="H57" s="21">
        <v>6969</v>
      </c>
      <c r="I57" s="21">
        <v>7801</v>
      </c>
      <c r="J57" s="21">
        <v>7255</v>
      </c>
      <c r="K57" s="21">
        <v>7029</v>
      </c>
    </row>
    <row r="58" spans="1:11">
      <c r="A58" s="87"/>
      <c r="B58" s="6" t="s">
        <v>174</v>
      </c>
      <c r="C58" s="21">
        <v>3570</v>
      </c>
      <c r="D58" s="21">
        <v>4855</v>
      </c>
      <c r="E58" s="21">
        <v>4671</v>
      </c>
      <c r="F58" s="21">
        <v>5104</v>
      </c>
      <c r="G58" s="21">
        <v>5252</v>
      </c>
      <c r="H58" s="21">
        <v>5289</v>
      </c>
      <c r="I58" s="21">
        <v>5626</v>
      </c>
      <c r="J58" s="21">
        <v>5410</v>
      </c>
      <c r="K58" s="21">
        <v>4943</v>
      </c>
    </row>
    <row r="59" spans="1:11" ht="15.75" thickBot="1">
      <c r="A59" s="88"/>
      <c r="B59" s="8" t="s">
        <v>175</v>
      </c>
      <c r="C59" s="21">
        <v>421</v>
      </c>
      <c r="D59" s="21" t="s">
        <v>176</v>
      </c>
      <c r="E59" s="21" t="s">
        <v>177</v>
      </c>
      <c r="F59" s="21" t="s">
        <v>178</v>
      </c>
      <c r="G59" s="21" t="s">
        <v>179</v>
      </c>
      <c r="H59" s="21" t="s">
        <v>180</v>
      </c>
      <c r="I59" s="21">
        <v>706</v>
      </c>
      <c r="J59" s="21" t="s">
        <v>181</v>
      </c>
      <c r="K59" s="21">
        <v>666</v>
      </c>
    </row>
    <row r="60" spans="1:11">
      <c r="A60" s="98" t="s">
        <v>182</v>
      </c>
      <c r="B60" s="5" t="s">
        <v>183</v>
      </c>
      <c r="C60" s="21">
        <v>2801</v>
      </c>
      <c r="D60" s="21">
        <v>2510</v>
      </c>
      <c r="E60" s="21">
        <v>2646</v>
      </c>
      <c r="F60" s="21">
        <v>2507</v>
      </c>
      <c r="G60" s="21">
        <v>2140</v>
      </c>
      <c r="H60" s="21">
        <v>2051</v>
      </c>
      <c r="I60" s="21">
        <v>2876</v>
      </c>
      <c r="J60" s="21">
        <v>2526</v>
      </c>
      <c r="K60" s="21">
        <v>2531</v>
      </c>
    </row>
    <row r="61" spans="1:11">
      <c r="A61" s="99"/>
      <c r="B61" s="6" t="s">
        <v>184</v>
      </c>
      <c r="C61" s="21">
        <v>1334</v>
      </c>
      <c r="D61" s="21">
        <v>1157</v>
      </c>
      <c r="E61" s="21">
        <v>1262</v>
      </c>
      <c r="F61" s="21">
        <v>1222</v>
      </c>
      <c r="G61" s="21">
        <v>1000</v>
      </c>
      <c r="H61" s="21">
        <v>931</v>
      </c>
      <c r="I61" s="21">
        <v>1391</v>
      </c>
      <c r="J61" s="21">
        <v>1188</v>
      </c>
      <c r="K61" s="21">
        <v>1165</v>
      </c>
    </row>
    <row r="62" spans="1:11">
      <c r="A62" s="99"/>
      <c r="B62" s="6" t="s">
        <v>185</v>
      </c>
      <c r="C62" s="21">
        <v>158</v>
      </c>
      <c r="D62" s="21">
        <v>27</v>
      </c>
      <c r="E62" s="21" t="s">
        <v>186</v>
      </c>
      <c r="F62" s="21" t="s">
        <v>187</v>
      </c>
      <c r="G62" s="21" t="s">
        <v>188</v>
      </c>
      <c r="H62" s="21" t="s">
        <v>189</v>
      </c>
      <c r="I62" s="21">
        <v>31</v>
      </c>
      <c r="J62" s="21" t="s">
        <v>187</v>
      </c>
      <c r="K62" s="21">
        <v>26</v>
      </c>
    </row>
    <row r="63" spans="1:11">
      <c r="A63" s="99"/>
      <c r="B63" s="6" t="s">
        <v>190</v>
      </c>
      <c r="C63" s="21">
        <v>41.1</v>
      </c>
      <c r="D63" s="21">
        <v>42.4</v>
      </c>
      <c r="E63" s="21" t="s">
        <v>191</v>
      </c>
      <c r="F63" s="21" t="s">
        <v>191</v>
      </c>
      <c r="G63" s="21" t="s">
        <v>191</v>
      </c>
      <c r="H63" s="21" t="s">
        <v>192</v>
      </c>
      <c r="I63" s="21">
        <v>41</v>
      </c>
      <c r="J63" s="21" t="s">
        <v>192</v>
      </c>
      <c r="K63" s="21">
        <v>41</v>
      </c>
    </row>
    <row r="64" spans="1:11">
      <c r="A64" s="99"/>
      <c r="B64" s="6" t="s">
        <v>193</v>
      </c>
      <c r="C64" s="21">
        <v>102</v>
      </c>
      <c r="D64" s="21">
        <v>95</v>
      </c>
      <c r="E64" s="21">
        <v>89</v>
      </c>
      <c r="F64" s="21">
        <v>88</v>
      </c>
      <c r="G64" s="21">
        <v>88</v>
      </c>
      <c r="H64" s="21">
        <v>89</v>
      </c>
      <c r="I64" s="21">
        <v>92</v>
      </c>
      <c r="J64" s="21">
        <v>95</v>
      </c>
      <c r="K64" s="21">
        <v>94</v>
      </c>
    </row>
    <row r="65" spans="1:11">
      <c r="A65" s="99"/>
      <c r="B65" s="6" t="s">
        <v>194</v>
      </c>
      <c r="C65" s="21">
        <v>61474</v>
      </c>
      <c r="D65" s="21">
        <v>62578</v>
      </c>
      <c r="E65" s="21">
        <v>62627</v>
      </c>
      <c r="F65" s="21">
        <v>63187</v>
      </c>
      <c r="G65" s="21">
        <v>63795</v>
      </c>
      <c r="H65" s="21">
        <v>64012</v>
      </c>
      <c r="I65" s="21">
        <v>64756</v>
      </c>
      <c r="J65" s="21">
        <v>66647</v>
      </c>
      <c r="K65" s="21">
        <v>68024</v>
      </c>
    </row>
    <row r="66" spans="1:11">
      <c r="A66" s="99"/>
      <c r="B66" s="6" t="s">
        <v>195</v>
      </c>
      <c r="C66" s="20">
        <v>20.145101994339072</v>
      </c>
      <c r="D66" s="20">
        <v>19.462111285116176</v>
      </c>
      <c r="E66" s="20">
        <v>18.99500215561978</v>
      </c>
      <c r="F66" s="20">
        <v>18.643075316125152</v>
      </c>
      <c r="G66" s="20">
        <v>18.292969668469315</v>
      </c>
      <c r="H66" s="20">
        <v>17.813847403611824</v>
      </c>
      <c r="I66" s="20">
        <v>17.525789116066466</v>
      </c>
      <c r="J66" s="20">
        <v>16.973007037075938</v>
      </c>
      <c r="K66" s="20">
        <v>16.58385275785017</v>
      </c>
    </row>
    <row r="67" spans="1:11">
      <c r="A67" s="99"/>
      <c r="B67" s="6" t="s">
        <v>196</v>
      </c>
      <c r="C67" s="21">
        <v>31574</v>
      </c>
      <c r="D67" s="21">
        <v>29177</v>
      </c>
      <c r="E67" s="21">
        <v>28101</v>
      </c>
      <c r="F67" s="21">
        <v>24318</v>
      </c>
      <c r="G67" s="21">
        <v>20927</v>
      </c>
      <c r="H67" s="21">
        <v>19085</v>
      </c>
      <c r="I67" s="21">
        <v>18052</v>
      </c>
      <c r="J67" s="21">
        <v>18011</v>
      </c>
      <c r="K67" s="21">
        <v>17934</v>
      </c>
    </row>
    <row r="68" spans="1:11">
      <c r="A68" s="99"/>
      <c r="B68" s="6" t="s">
        <v>197</v>
      </c>
      <c r="C68" s="21">
        <v>6956</v>
      </c>
      <c r="D68" s="21">
        <v>7263</v>
      </c>
      <c r="E68" s="21">
        <v>7568</v>
      </c>
      <c r="F68" s="21">
        <v>8398</v>
      </c>
      <c r="G68" s="21">
        <v>8939</v>
      </c>
      <c r="H68" s="21">
        <v>9840</v>
      </c>
      <c r="I68" s="21">
        <v>10817</v>
      </c>
      <c r="J68" s="21">
        <v>11273</v>
      </c>
      <c r="K68" s="21">
        <v>12030</v>
      </c>
    </row>
    <row r="69" spans="1:11">
      <c r="A69" s="99"/>
      <c r="B69" s="6" t="s">
        <v>198</v>
      </c>
      <c r="C69" s="21">
        <v>10221</v>
      </c>
      <c r="D69" s="21">
        <v>10606</v>
      </c>
      <c r="E69" s="21">
        <v>11399</v>
      </c>
      <c r="F69" s="21">
        <v>12497</v>
      </c>
      <c r="G69" s="21">
        <v>13318</v>
      </c>
      <c r="H69" s="21">
        <v>13885</v>
      </c>
      <c r="I69" s="21">
        <v>15058</v>
      </c>
      <c r="J69" s="21">
        <v>15973</v>
      </c>
      <c r="K69" s="21">
        <v>16567</v>
      </c>
    </row>
    <row r="70" spans="1:11">
      <c r="A70" s="99"/>
      <c r="B70" s="6" t="s">
        <v>199</v>
      </c>
      <c r="C70" s="21">
        <v>2084</v>
      </c>
      <c r="D70" s="21">
        <v>2219</v>
      </c>
      <c r="E70" s="21">
        <v>2310</v>
      </c>
      <c r="F70" s="21">
        <v>2426</v>
      </c>
      <c r="G70" s="21">
        <v>2543</v>
      </c>
      <c r="H70" s="21">
        <v>2710</v>
      </c>
      <c r="I70" s="21">
        <v>2852</v>
      </c>
      <c r="J70" s="21">
        <v>2994</v>
      </c>
      <c r="K70" s="21">
        <v>3127</v>
      </c>
    </row>
    <row r="71" spans="1:11">
      <c r="A71" s="99"/>
      <c r="B71" s="6" t="s">
        <v>200</v>
      </c>
      <c r="C71" s="21">
        <v>1875</v>
      </c>
      <c r="D71" s="21">
        <v>1996</v>
      </c>
      <c r="E71" s="21">
        <v>2004</v>
      </c>
      <c r="F71" s="21">
        <v>2117</v>
      </c>
      <c r="G71" s="21">
        <v>2187</v>
      </c>
      <c r="H71" s="21">
        <v>2340</v>
      </c>
      <c r="I71" s="21">
        <v>2431</v>
      </c>
      <c r="J71" s="21">
        <v>2516</v>
      </c>
      <c r="K71" s="21">
        <v>2373</v>
      </c>
    </row>
    <row r="72" spans="1:11">
      <c r="A72" s="99"/>
      <c r="B72" s="6" t="s">
        <v>201</v>
      </c>
      <c r="C72" s="21">
        <v>696063</v>
      </c>
      <c r="D72" s="21" t="s">
        <v>202</v>
      </c>
      <c r="E72" s="21" t="s">
        <v>203</v>
      </c>
      <c r="F72" s="21" t="s">
        <v>204</v>
      </c>
      <c r="G72" s="21" t="s">
        <v>205</v>
      </c>
      <c r="H72" s="21" t="s">
        <v>206</v>
      </c>
      <c r="I72" s="21">
        <v>776641</v>
      </c>
      <c r="J72" s="21" t="s">
        <v>207</v>
      </c>
      <c r="K72" s="21">
        <v>801911</v>
      </c>
    </row>
    <row r="73" spans="1:11">
      <c r="A73" s="99"/>
      <c r="B73" s="6" t="s">
        <v>208</v>
      </c>
      <c r="C73" s="20">
        <v>45.8</v>
      </c>
      <c r="D73" s="20" t="s">
        <v>209</v>
      </c>
      <c r="E73" s="20" t="s">
        <v>210</v>
      </c>
      <c r="F73" s="20" t="s">
        <v>211</v>
      </c>
      <c r="G73" s="20" t="s">
        <v>212</v>
      </c>
      <c r="H73" s="20" t="s">
        <v>213</v>
      </c>
      <c r="I73" s="20">
        <v>42.4</v>
      </c>
      <c r="J73" s="20" t="s">
        <v>214</v>
      </c>
      <c r="K73" s="20">
        <v>42.6</v>
      </c>
    </row>
    <row r="74" spans="1:11">
      <c r="A74" s="99"/>
      <c r="B74" s="6" t="s">
        <v>215</v>
      </c>
      <c r="C74" s="20">
        <v>9.5</v>
      </c>
      <c r="D74" s="20" t="s">
        <v>216</v>
      </c>
      <c r="E74" s="20" t="s">
        <v>217</v>
      </c>
      <c r="F74" s="20" t="s">
        <v>154</v>
      </c>
      <c r="G74" s="20" t="s">
        <v>154</v>
      </c>
      <c r="H74" s="20" t="s">
        <v>218</v>
      </c>
      <c r="I74" s="20">
        <v>9.6999999999999993</v>
      </c>
      <c r="J74" s="20" t="s">
        <v>219</v>
      </c>
      <c r="K74" s="20">
        <v>9.6999999999999993</v>
      </c>
    </row>
    <row r="75" spans="1:11">
      <c r="A75" s="99"/>
      <c r="B75" s="6" t="s">
        <v>220</v>
      </c>
      <c r="C75" s="20">
        <v>29.8</v>
      </c>
      <c r="D75" s="20" t="s">
        <v>221</v>
      </c>
      <c r="E75" s="20" t="s">
        <v>222</v>
      </c>
      <c r="F75" s="20" t="s">
        <v>49</v>
      </c>
      <c r="G75" s="20" t="s">
        <v>223</v>
      </c>
      <c r="H75" s="20" t="s">
        <v>224</v>
      </c>
      <c r="I75" s="20">
        <v>37.6</v>
      </c>
      <c r="J75" s="20" t="s">
        <v>225</v>
      </c>
      <c r="K75" s="20">
        <v>37.700000000000003</v>
      </c>
    </row>
    <row r="76" spans="1:11">
      <c r="A76" s="99"/>
      <c r="B76" s="6" t="s">
        <v>226</v>
      </c>
      <c r="C76" s="20">
        <v>14.9</v>
      </c>
      <c r="D76" s="20" t="s">
        <v>227</v>
      </c>
      <c r="E76" s="20" t="s">
        <v>227</v>
      </c>
      <c r="F76" s="20" t="s">
        <v>85</v>
      </c>
      <c r="G76" s="20" t="s">
        <v>92</v>
      </c>
      <c r="H76" s="20" t="s">
        <v>228</v>
      </c>
      <c r="I76" s="20">
        <v>10.3</v>
      </c>
      <c r="J76" s="20" t="s">
        <v>94</v>
      </c>
      <c r="K76" s="20">
        <v>10</v>
      </c>
    </row>
    <row r="77" spans="1:11">
      <c r="A77" s="99"/>
      <c r="B77" s="6" t="s">
        <v>229</v>
      </c>
      <c r="C77" s="21">
        <v>88896</v>
      </c>
      <c r="D77" s="21">
        <v>90965</v>
      </c>
      <c r="E77" s="21">
        <v>93972</v>
      </c>
      <c r="F77" s="21">
        <v>96873</v>
      </c>
      <c r="G77" s="21">
        <v>99811</v>
      </c>
      <c r="H77" s="21">
        <v>102417</v>
      </c>
      <c r="I77" s="21">
        <v>105145</v>
      </c>
      <c r="J77" s="21">
        <v>107398</v>
      </c>
      <c r="K77" s="21">
        <v>110057</v>
      </c>
    </row>
    <row r="78" spans="1:11" ht="24.75">
      <c r="A78" s="99"/>
      <c r="B78" s="6" t="s">
        <v>230</v>
      </c>
      <c r="C78" s="21">
        <v>43958</v>
      </c>
      <c r="D78" s="21">
        <v>45010</v>
      </c>
      <c r="E78" s="21">
        <v>46703</v>
      </c>
      <c r="F78" s="21">
        <v>48501</v>
      </c>
      <c r="G78" s="21">
        <v>50206</v>
      </c>
      <c r="H78" s="21">
        <v>51511</v>
      </c>
      <c r="I78" s="21">
        <v>52745</v>
      </c>
      <c r="J78" s="21">
        <v>53518</v>
      </c>
      <c r="K78" s="21">
        <v>54894</v>
      </c>
    </row>
    <row r="79" spans="1:11" ht="24.75">
      <c r="A79" s="99"/>
      <c r="B79" s="6" t="s">
        <v>231</v>
      </c>
      <c r="C79" s="21">
        <v>27259</v>
      </c>
      <c r="D79" s="21">
        <v>28000</v>
      </c>
      <c r="E79" s="21">
        <v>29033</v>
      </c>
      <c r="F79" s="21">
        <v>30076</v>
      </c>
      <c r="G79" s="21">
        <v>31324</v>
      </c>
      <c r="H79" s="21">
        <v>32496</v>
      </c>
      <c r="I79" s="21">
        <v>33938</v>
      </c>
      <c r="J79" s="21">
        <v>35073</v>
      </c>
      <c r="K79" s="21">
        <v>36259</v>
      </c>
    </row>
    <row r="80" spans="1:11" ht="24.75">
      <c r="A80" s="99"/>
      <c r="B80" s="6" t="s">
        <v>232</v>
      </c>
      <c r="C80" s="21">
        <v>17679</v>
      </c>
      <c r="D80" s="21">
        <v>17955</v>
      </c>
      <c r="E80" s="21">
        <v>18236</v>
      </c>
      <c r="F80" s="21">
        <v>18296</v>
      </c>
      <c r="G80" s="21">
        <v>18281</v>
      </c>
      <c r="H80" s="21">
        <v>18410</v>
      </c>
      <c r="I80" s="21">
        <v>18462</v>
      </c>
      <c r="J80" s="21">
        <v>18807</v>
      </c>
      <c r="K80" s="21">
        <v>18904</v>
      </c>
    </row>
    <row r="81" spans="1:11">
      <c r="A81" s="99"/>
      <c r="B81" s="6" t="s">
        <v>233</v>
      </c>
      <c r="C81" s="21">
        <v>269786</v>
      </c>
      <c r="D81" s="21">
        <v>275130</v>
      </c>
      <c r="E81" s="21">
        <v>282911</v>
      </c>
      <c r="F81" s="21">
        <v>289052</v>
      </c>
      <c r="G81" s="21">
        <v>294841</v>
      </c>
      <c r="H81" s="21">
        <v>301079</v>
      </c>
      <c r="I81" s="21">
        <v>307665</v>
      </c>
      <c r="J81" s="21">
        <v>314487</v>
      </c>
      <c r="K81" s="21">
        <v>320985</v>
      </c>
    </row>
    <row r="82" spans="1:11">
      <c r="A82" s="99"/>
      <c r="B82" s="6" t="s">
        <v>234</v>
      </c>
      <c r="C82" s="21">
        <v>64983</v>
      </c>
      <c r="D82" s="21">
        <v>66598</v>
      </c>
      <c r="E82" s="21">
        <v>69306</v>
      </c>
      <c r="F82" s="21">
        <v>72192</v>
      </c>
      <c r="G82" s="21">
        <v>74454</v>
      </c>
      <c r="H82" s="21">
        <v>76504</v>
      </c>
      <c r="I82" s="21">
        <v>78272</v>
      </c>
      <c r="J82" s="21">
        <v>79662</v>
      </c>
      <c r="K82" s="21">
        <v>81976</v>
      </c>
    </row>
    <row r="83" spans="1:11">
      <c r="A83" s="99"/>
      <c r="B83" s="6" t="s">
        <v>235</v>
      </c>
      <c r="C83" s="21">
        <v>92856</v>
      </c>
      <c r="D83" s="21">
        <v>95287</v>
      </c>
      <c r="E83" s="21">
        <v>98971</v>
      </c>
      <c r="F83" s="21">
        <v>102390</v>
      </c>
      <c r="G83" s="21">
        <v>106632</v>
      </c>
      <c r="H83" s="21">
        <v>110538</v>
      </c>
      <c r="I83" s="21">
        <v>115476</v>
      </c>
      <c r="J83" s="21">
        <v>119422</v>
      </c>
      <c r="K83" s="21">
        <v>123432</v>
      </c>
    </row>
    <row r="84" spans="1:11">
      <c r="A84" s="99"/>
      <c r="B84" s="6" t="s">
        <v>236</v>
      </c>
      <c r="C84" s="21">
        <v>111947</v>
      </c>
      <c r="D84" s="21">
        <v>113245</v>
      </c>
      <c r="E84" s="21">
        <v>114634</v>
      </c>
      <c r="F84" s="21">
        <v>114470</v>
      </c>
      <c r="G84" s="21">
        <v>113755</v>
      </c>
      <c r="H84" s="21">
        <v>114037</v>
      </c>
      <c r="I84" s="21">
        <v>113917</v>
      </c>
      <c r="J84" s="21">
        <v>115403</v>
      </c>
      <c r="K84" s="21">
        <v>115577</v>
      </c>
    </row>
    <row r="85" spans="1:11">
      <c r="A85" s="99"/>
      <c r="B85" s="6" t="s">
        <v>237</v>
      </c>
      <c r="C85" s="21">
        <v>5940</v>
      </c>
      <c r="D85" s="21" t="s">
        <v>238</v>
      </c>
      <c r="E85" s="21" t="s">
        <v>239</v>
      </c>
      <c r="F85" s="21" t="s">
        <v>240</v>
      </c>
      <c r="G85" s="21" t="s">
        <v>241</v>
      </c>
      <c r="H85" s="21" t="s">
        <v>242</v>
      </c>
      <c r="I85" s="21">
        <v>5930</v>
      </c>
      <c r="J85" s="21" t="s">
        <v>243</v>
      </c>
      <c r="K85" s="21">
        <v>6254</v>
      </c>
    </row>
    <row r="86" spans="1:11">
      <c r="A86" s="99"/>
      <c r="B86" s="6" t="s">
        <v>244</v>
      </c>
      <c r="C86" s="21">
        <v>6840</v>
      </c>
      <c r="D86" s="21" t="s">
        <v>245</v>
      </c>
      <c r="E86" s="21" t="s">
        <v>246</v>
      </c>
      <c r="F86" s="21" t="s">
        <v>247</v>
      </c>
      <c r="G86" s="21" t="s">
        <v>248</v>
      </c>
      <c r="H86" s="21" t="s">
        <v>249</v>
      </c>
      <c r="I86" s="21">
        <v>6626</v>
      </c>
      <c r="J86" s="21" t="s">
        <v>250</v>
      </c>
      <c r="K86" s="21">
        <v>7032</v>
      </c>
    </row>
    <row r="87" spans="1:11">
      <c r="A87" s="99"/>
      <c r="B87" s="6" t="s">
        <v>251</v>
      </c>
      <c r="C87" s="21">
        <v>4982</v>
      </c>
      <c r="D87" s="21" t="s">
        <v>252</v>
      </c>
      <c r="E87" s="21" t="s">
        <v>253</v>
      </c>
      <c r="F87" s="21" t="s">
        <v>254</v>
      </c>
      <c r="G87" s="21" t="s">
        <v>255</v>
      </c>
      <c r="H87" s="21" t="s">
        <v>256</v>
      </c>
      <c r="I87" s="21">
        <v>5132</v>
      </c>
      <c r="J87" s="21" t="s">
        <v>257</v>
      </c>
      <c r="K87" s="21">
        <v>5359</v>
      </c>
    </row>
    <row r="88" spans="1:11" ht="24.75">
      <c r="A88" s="99"/>
      <c r="B88" s="6" t="s">
        <v>258</v>
      </c>
      <c r="C88" s="20">
        <v>-0.2</v>
      </c>
      <c r="D88" s="20" t="s">
        <v>259</v>
      </c>
      <c r="E88" s="20" t="s">
        <v>260</v>
      </c>
      <c r="F88" s="20" t="s">
        <v>261</v>
      </c>
      <c r="G88" s="20" t="s">
        <v>262</v>
      </c>
      <c r="H88" s="20" t="s">
        <v>263</v>
      </c>
      <c r="I88" s="20">
        <v>-2.2000000000000002</v>
      </c>
      <c r="J88" s="20" t="s">
        <v>264</v>
      </c>
      <c r="K88" s="20">
        <v>2.6</v>
      </c>
    </row>
    <row r="89" spans="1:11" ht="24.75">
      <c r="A89" s="99"/>
      <c r="B89" s="6" t="s">
        <v>265</v>
      </c>
      <c r="C89" s="20">
        <v>0.4</v>
      </c>
      <c r="D89" s="20" t="s">
        <v>266</v>
      </c>
      <c r="E89" s="20" t="s">
        <v>267</v>
      </c>
      <c r="F89" s="20" t="s">
        <v>268</v>
      </c>
      <c r="G89" s="20" t="s">
        <v>264</v>
      </c>
      <c r="H89" s="20" t="s">
        <v>269</v>
      </c>
      <c r="I89" s="20">
        <v>-2.2999999999999998</v>
      </c>
      <c r="J89" s="20" t="s">
        <v>270</v>
      </c>
      <c r="K89" s="20">
        <v>2.9</v>
      </c>
    </row>
    <row r="90" spans="1:11" ht="24.75">
      <c r="A90" s="99"/>
      <c r="B90" s="9" t="s">
        <v>271</v>
      </c>
      <c r="C90" s="20">
        <v>0</v>
      </c>
      <c r="D90" s="20" t="s">
        <v>272</v>
      </c>
      <c r="E90" s="20" t="s">
        <v>273</v>
      </c>
      <c r="F90" s="20" t="s">
        <v>274</v>
      </c>
      <c r="G90" s="20" t="s">
        <v>275</v>
      </c>
      <c r="H90" s="20" t="s">
        <v>276</v>
      </c>
      <c r="I90" s="20">
        <v>-2</v>
      </c>
      <c r="J90" s="20" t="s">
        <v>266</v>
      </c>
      <c r="K90" s="20">
        <v>1.8</v>
      </c>
    </row>
    <row r="91" spans="1:11">
      <c r="A91" s="99"/>
      <c r="B91" s="6" t="s">
        <v>277</v>
      </c>
      <c r="C91" s="20">
        <v>187707</v>
      </c>
      <c r="D91" s="20" t="s">
        <v>278</v>
      </c>
      <c r="E91" s="20" t="s">
        <v>279</v>
      </c>
      <c r="F91" s="20" t="s">
        <v>280</v>
      </c>
      <c r="G91" s="20" t="s">
        <v>281</v>
      </c>
      <c r="H91" s="20" t="s">
        <v>282</v>
      </c>
      <c r="I91" s="20">
        <v>210640</v>
      </c>
      <c r="J91" s="20" t="s">
        <v>283</v>
      </c>
      <c r="K91" s="20">
        <v>221058</v>
      </c>
    </row>
    <row r="92" spans="1:11">
      <c r="A92" s="99"/>
      <c r="B92" s="6" t="s">
        <v>284</v>
      </c>
      <c r="C92" s="20">
        <v>42</v>
      </c>
      <c r="D92" s="20" t="s">
        <v>285</v>
      </c>
      <c r="E92" s="20" t="s">
        <v>286</v>
      </c>
      <c r="F92" s="20" t="s">
        <v>287</v>
      </c>
      <c r="G92" s="20" t="s">
        <v>288</v>
      </c>
      <c r="H92" s="20" t="s">
        <v>289</v>
      </c>
      <c r="I92" s="20">
        <v>47</v>
      </c>
      <c r="J92" s="20" t="s">
        <v>290</v>
      </c>
      <c r="K92" s="20">
        <v>45.4</v>
      </c>
    </row>
    <row r="93" spans="1:11">
      <c r="A93" s="99"/>
      <c r="B93" s="6" t="s">
        <v>291</v>
      </c>
      <c r="C93" s="20">
        <v>16691</v>
      </c>
      <c r="D93" s="20" t="s">
        <v>292</v>
      </c>
      <c r="E93" s="20" t="s">
        <v>293</v>
      </c>
      <c r="F93" s="20" t="s">
        <v>294</v>
      </c>
      <c r="G93" s="20" t="s">
        <v>295</v>
      </c>
      <c r="H93" s="20" t="s">
        <v>296</v>
      </c>
      <c r="I93" s="20">
        <v>17506</v>
      </c>
      <c r="J93" s="20" t="s">
        <v>297</v>
      </c>
      <c r="K93" s="20">
        <v>17270</v>
      </c>
    </row>
    <row r="94" spans="1:11">
      <c r="A94" s="99"/>
      <c r="B94" s="6" t="s">
        <v>298</v>
      </c>
      <c r="C94" s="20">
        <v>5574</v>
      </c>
      <c r="D94" s="20" t="s">
        <v>299</v>
      </c>
      <c r="E94" s="20" t="s">
        <v>300</v>
      </c>
      <c r="F94" s="20" t="s">
        <v>301</v>
      </c>
      <c r="G94" s="20" t="s">
        <v>302</v>
      </c>
      <c r="H94" s="20" t="s">
        <v>303</v>
      </c>
      <c r="I94" s="20">
        <v>7237</v>
      </c>
      <c r="J94" s="20" t="s">
        <v>304</v>
      </c>
      <c r="K94" s="20">
        <v>7261</v>
      </c>
    </row>
    <row r="95" spans="1:11">
      <c r="A95" s="99"/>
      <c r="B95" s="6" t="s">
        <v>305</v>
      </c>
      <c r="C95" s="20">
        <v>-15</v>
      </c>
      <c r="D95" s="20" t="s">
        <v>306</v>
      </c>
      <c r="E95" s="20" t="s">
        <v>307</v>
      </c>
      <c r="F95" s="20" t="s">
        <v>308</v>
      </c>
      <c r="G95" s="20" t="s">
        <v>309</v>
      </c>
      <c r="H95" s="20" t="s">
        <v>310</v>
      </c>
      <c r="I95" s="20">
        <v>6.3</v>
      </c>
      <c r="J95" s="20" t="s">
        <v>267</v>
      </c>
      <c r="K95" s="20">
        <v>-1.9</v>
      </c>
    </row>
    <row r="96" spans="1:11">
      <c r="A96" s="99"/>
      <c r="B96" s="6" t="s">
        <v>311</v>
      </c>
      <c r="C96" s="20">
        <v>58.5</v>
      </c>
      <c r="D96" s="20" t="s">
        <v>312</v>
      </c>
      <c r="E96" s="20" t="s">
        <v>313</v>
      </c>
      <c r="F96" s="20" t="s">
        <v>314</v>
      </c>
      <c r="G96" s="20" t="s">
        <v>315</v>
      </c>
      <c r="H96" s="20" t="s">
        <v>316</v>
      </c>
      <c r="I96" s="20">
        <v>53.7</v>
      </c>
      <c r="J96" s="20" t="s">
        <v>317</v>
      </c>
      <c r="K96" s="20">
        <v>54.9</v>
      </c>
    </row>
    <row r="97" spans="1:11" ht="15.75" thickBot="1">
      <c r="A97" s="100"/>
      <c r="B97" s="8" t="s">
        <v>318</v>
      </c>
      <c r="C97" s="20">
        <v>0.46539999999999998</v>
      </c>
      <c r="D97" s="20" t="s">
        <v>319</v>
      </c>
      <c r="E97" s="20" t="s">
        <v>320</v>
      </c>
      <c r="F97" s="20" t="s">
        <v>321</v>
      </c>
      <c r="G97" s="20" t="s">
        <v>322</v>
      </c>
      <c r="H97" s="20" t="s">
        <v>323</v>
      </c>
      <c r="I97" s="20" t="s">
        <v>324</v>
      </c>
      <c r="J97" s="20" t="s">
        <v>325</v>
      </c>
      <c r="K97" s="20">
        <v>0.44330000000000003</v>
      </c>
    </row>
    <row r="98" spans="1:11">
      <c r="A98" s="101" t="s">
        <v>326</v>
      </c>
      <c r="B98" s="5" t="s">
        <v>327</v>
      </c>
      <c r="C98" s="21">
        <v>539</v>
      </c>
      <c r="D98" s="21">
        <v>532</v>
      </c>
      <c r="E98" s="21">
        <v>527</v>
      </c>
      <c r="F98" s="21">
        <v>524</v>
      </c>
      <c r="G98" s="21">
        <v>541</v>
      </c>
      <c r="H98" s="21">
        <v>531</v>
      </c>
      <c r="I98" s="21">
        <v>550</v>
      </c>
      <c r="J98" s="21">
        <v>592</v>
      </c>
      <c r="K98" s="21">
        <v>615</v>
      </c>
    </row>
    <row r="99" spans="1:11">
      <c r="A99" s="102"/>
      <c r="B99" s="6" t="s">
        <v>328</v>
      </c>
      <c r="C99" s="21">
        <v>323</v>
      </c>
      <c r="D99" s="21">
        <v>312</v>
      </c>
      <c r="E99" s="21">
        <v>307</v>
      </c>
      <c r="F99" s="21">
        <v>307</v>
      </c>
      <c r="G99" s="21">
        <v>321</v>
      </c>
      <c r="H99" s="21">
        <v>312</v>
      </c>
      <c r="I99" s="21">
        <v>324</v>
      </c>
      <c r="J99" s="21">
        <v>336</v>
      </c>
      <c r="K99" s="21">
        <v>345</v>
      </c>
    </row>
    <row r="100" spans="1:11">
      <c r="A100" s="102"/>
      <c r="B100" s="6" t="s">
        <v>329</v>
      </c>
      <c r="C100" s="21">
        <v>294</v>
      </c>
      <c r="D100" s="21">
        <v>298</v>
      </c>
      <c r="E100" s="21">
        <v>289</v>
      </c>
      <c r="F100" s="21">
        <v>285</v>
      </c>
      <c r="G100" s="21">
        <v>290</v>
      </c>
      <c r="H100" s="21">
        <v>284</v>
      </c>
      <c r="I100" s="21">
        <v>292</v>
      </c>
      <c r="J100" s="21">
        <v>329</v>
      </c>
      <c r="K100" s="21">
        <v>343</v>
      </c>
    </row>
    <row r="101" spans="1:11">
      <c r="A101" s="102"/>
      <c r="B101" s="6" t="s">
        <v>330</v>
      </c>
      <c r="C101" s="21">
        <v>41</v>
      </c>
      <c r="D101" s="21" t="s">
        <v>331</v>
      </c>
      <c r="E101" s="21" t="s">
        <v>332</v>
      </c>
      <c r="F101" s="21" t="s">
        <v>332</v>
      </c>
      <c r="G101" s="21" t="s">
        <v>332</v>
      </c>
      <c r="H101" s="21" t="s">
        <v>333</v>
      </c>
      <c r="I101" s="21">
        <v>45</v>
      </c>
      <c r="J101" s="21" t="s">
        <v>334</v>
      </c>
      <c r="K101" s="21">
        <v>49</v>
      </c>
    </row>
    <row r="102" spans="1:11">
      <c r="A102" s="102"/>
      <c r="B102" s="6" t="s">
        <v>335</v>
      </c>
      <c r="C102" s="21">
        <v>253</v>
      </c>
      <c r="D102" s="21" t="s">
        <v>336</v>
      </c>
      <c r="E102" s="21" t="s">
        <v>337</v>
      </c>
      <c r="F102" s="21" t="s">
        <v>338</v>
      </c>
      <c r="G102" s="21" t="s">
        <v>339</v>
      </c>
      <c r="H102" s="21" t="s">
        <v>339</v>
      </c>
      <c r="I102" s="21">
        <v>247</v>
      </c>
      <c r="J102" s="21" t="s">
        <v>340</v>
      </c>
      <c r="K102" s="21">
        <v>294</v>
      </c>
    </row>
    <row r="103" spans="1:11">
      <c r="A103" s="102"/>
      <c r="B103" s="6" t="s">
        <v>341</v>
      </c>
      <c r="C103" s="21">
        <v>6012</v>
      </c>
      <c r="D103" s="21">
        <v>6058</v>
      </c>
      <c r="E103" s="21">
        <v>6083</v>
      </c>
      <c r="F103" s="21">
        <v>6250</v>
      </c>
      <c r="G103" s="21">
        <v>6433</v>
      </c>
      <c r="H103" s="21">
        <v>6424</v>
      </c>
      <c r="I103" s="21">
        <v>6662</v>
      </c>
      <c r="J103" s="21">
        <v>6963</v>
      </c>
      <c r="K103" s="21">
        <v>7258</v>
      </c>
    </row>
    <row r="104" spans="1:11">
      <c r="A104" s="102"/>
      <c r="B104" s="6" t="s">
        <v>342</v>
      </c>
      <c r="C104" s="21">
        <v>4014</v>
      </c>
      <c r="D104" s="21">
        <v>3863</v>
      </c>
      <c r="E104" s="21">
        <v>3841</v>
      </c>
      <c r="F104" s="21">
        <v>3957</v>
      </c>
      <c r="G104" s="21">
        <v>4117</v>
      </c>
      <c r="H104" s="21">
        <v>4104</v>
      </c>
      <c r="I104" s="21">
        <v>4250</v>
      </c>
      <c r="J104" s="21">
        <v>4419</v>
      </c>
      <c r="K104" s="21">
        <v>4576</v>
      </c>
    </row>
    <row r="105" spans="1:11">
      <c r="A105" s="102"/>
      <c r="B105" s="6" t="s">
        <v>343</v>
      </c>
      <c r="C105" s="21">
        <v>1998</v>
      </c>
      <c r="D105" s="21">
        <v>2195</v>
      </c>
      <c r="E105" s="21">
        <v>2242</v>
      </c>
      <c r="F105" s="21">
        <v>2293</v>
      </c>
      <c r="G105" s="21">
        <v>2316</v>
      </c>
      <c r="H105" s="21">
        <v>2320</v>
      </c>
      <c r="I105" s="21">
        <v>2412</v>
      </c>
      <c r="J105" s="21">
        <v>2544</v>
      </c>
      <c r="K105" s="21">
        <v>2682</v>
      </c>
    </row>
    <row r="106" spans="1:11">
      <c r="A106" s="102"/>
      <c r="B106" s="6" t="s">
        <v>344</v>
      </c>
      <c r="C106" s="21">
        <v>426</v>
      </c>
      <c r="D106" s="21" t="s">
        <v>345</v>
      </c>
      <c r="E106" s="21" t="s">
        <v>346</v>
      </c>
      <c r="F106" s="21" t="s">
        <v>347</v>
      </c>
      <c r="G106" s="21" t="s">
        <v>348</v>
      </c>
      <c r="H106" s="21" t="s">
        <v>349</v>
      </c>
      <c r="I106" s="21">
        <v>553</v>
      </c>
      <c r="J106" s="21" t="s">
        <v>350</v>
      </c>
      <c r="K106" s="21">
        <v>641</v>
      </c>
    </row>
    <row r="107" spans="1:11">
      <c r="A107" s="102"/>
      <c r="B107" s="6" t="s">
        <v>351</v>
      </c>
      <c r="C107" s="21">
        <v>1572</v>
      </c>
      <c r="D107" s="21">
        <v>1644</v>
      </c>
      <c r="E107" s="21">
        <v>1674</v>
      </c>
      <c r="F107" s="21">
        <v>1716</v>
      </c>
      <c r="G107" s="21">
        <v>1742</v>
      </c>
      <c r="H107" s="21">
        <v>1774</v>
      </c>
      <c r="I107" s="21">
        <v>1859</v>
      </c>
      <c r="J107" s="21">
        <v>1960</v>
      </c>
      <c r="K107" s="21">
        <v>2041</v>
      </c>
    </row>
    <row r="108" spans="1:11">
      <c r="A108" s="102"/>
      <c r="B108" s="6" t="s">
        <v>352</v>
      </c>
      <c r="C108" s="21">
        <v>154622</v>
      </c>
      <c r="D108" s="21">
        <v>156655</v>
      </c>
      <c r="E108" s="21">
        <v>159267</v>
      </c>
      <c r="F108" s="21">
        <v>163913</v>
      </c>
      <c r="G108" s="21">
        <v>168258</v>
      </c>
      <c r="H108" s="21">
        <v>166063</v>
      </c>
      <c r="I108" s="21">
        <v>170841</v>
      </c>
      <c r="J108" s="21">
        <v>176127</v>
      </c>
      <c r="K108" s="21">
        <v>180297</v>
      </c>
    </row>
    <row r="109" spans="1:11">
      <c r="A109" s="102"/>
      <c r="B109" s="6" t="s">
        <v>353</v>
      </c>
      <c r="C109" s="21">
        <v>100753</v>
      </c>
      <c r="D109" s="21">
        <v>96753</v>
      </c>
      <c r="E109" s="21">
        <v>97299</v>
      </c>
      <c r="F109" s="21">
        <v>100987</v>
      </c>
      <c r="G109" s="21">
        <v>104622</v>
      </c>
      <c r="H109" s="21">
        <v>103755</v>
      </c>
      <c r="I109" s="21">
        <v>106829</v>
      </c>
      <c r="J109" s="21">
        <v>110124</v>
      </c>
      <c r="K109" s="21">
        <v>112143</v>
      </c>
    </row>
    <row r="110" spans="1:11">
      <c r="A110" s="102"/>
      <c r="B110" s="6" t="s">
        <v>354</v>
      </c>
      <c r="C110" s="21">
        <v>53869</v>
      </c>
      <c r="D110" s="21">
        <v>59902</v>
      </c>
      <c r="E110" s="21">
        <v>61968</v>
      </c>
      <c r="F110" s="21">
        <v>62926</v>
      </c>
      <c r="G110" s="21">
        <v>63636</v>
      </c>
      <c r="H110" s="21">
        <v>62308</v>
      </c>
      <c r="I110" s="21">
        <v>64012</v>
      </c>
      <c r="J110" s="21">
        <v>66003</v>
      </c>
      <c r="K110" s="21">
        <v>68154</v>
      </c>
    </row>
    <row r="111" spans="1:11">
      <c r="A111" s="102"/>
      <c r="B111" s="6" t="s">
        <v>355</v>
      </c>
      <c r="C111" s="21">
        <v>11663</v>
      </c>
      <c r="D111" s="21" t="s">
        <v>356</v>
      </c>
      <c r="E111" s="21" t="s">
        <v>357</v>
      </c>
      <c r="F111" s="21" t="s">
        <v>358</v>
      </c>
      <c r="G111" s="21" t="s">
        <v>359</v>
      </c>
      <c r="H111" s="21" t="s">
        <v>360</v>
      </c>
      <c r="I111" s="21">
        <v>15843</v>
      </c>
      <c r="J111" s="21" t="s">
        <v>361</v>
      </c>
      <c r="K111" s="21">
        <v>17008</v>
      </c>
    </row>
    <row r="112" spans="1:11">
      <c r="A112" s="102"/>
      <c r="B112" s="6" t="s">
        <v>362</v>
      </c>
      <c r="C112" s="21">
        <v>42206</v>
      </c>
      <c r="D112" s="21">
        <v>43694</v>
      </c>
      <c r="E112" s="21">
        <v>45096</v>
      </c>
      <c r="F112" s="21">
        <v>46169</v>
      </c>
      <c r="G112" s="21">
        <v>46975</v>
      </c>
      <c r="H112" s="21">
        <v>46762</v>
      </c>
      <c r="I112" s="21">
        <v>48169</v>
      </c>
      <c r="J112" s="21">
        <v>49735</v>
      </c>
      <c r="K112" s="21">
        <v>51146</v>
      </c>
    </row>
    <row r="113" spans="1:11">
      <c r="A113" s="102"/>
      <c r="B113" s="6" t="s">
        <v>363</v>
      </c>
      <c r="C113" s="20">
        <v>25.718895542248834</v>
      </c>
      <c r="D113" s="20">
        <v>25.859194453615054</v>
      </c>
      <c r="E113" s="20">
        <v>26.182311359526551</v>
      </c>
      <c r="F113" s="20">
        <v>26.22608</v>
      </c>
      <c r="G113" s="20">
        <v>26.155448468832581</v>
      </c>
      <c r="H113" s="20">
        <v>25.850404732254049</v>
      </c>
      <c r="I113" s="20">
        <v>25.644100870609428</v>
      </c>
      <c r="J113" s="20">
        <v>25.294700560103404</v>
      </c>
      <c r="K113" s="20">
        <v>24.847987872105843</v>
      </c>
    </row>
    <row r="114" spans="1:11">
      <c r="A114" s="102"/>
      <c r="B114" s="6" t="s">
        <v>364</v>
      </c>
      <c r="C114" s="20">
        <v>25.100398604882908</v>
      </c>
      <c r="D114" s="20">
        <v>25.046078177582189</v>
      </c>
      <c r="E114" s="20">
        <v>25.33168445717261</v>
      </c>
      <c r="F114" s="20">
        <v>25.521101844831943</v>
      </c>
      <c r="G114" s="20">
        <v>25.412193344668449</v>
      </c>
      <c r="H114" s="20">
        <v>25.281432748538013</v>
      </c>
      <c r="I114" s="20">
        <v>25.136235294117647</v>
      </c>
      <c r="J114" s="20">
        <v>24.920570264765786</v>
      </c>
      <c r="K114" s="20">
        <v>24.506774475524477</v>
      </c>
    </row>
    <row r="115" spans="1:11">
      <c r="A115" s="102"/>
      <c r="B115" s="6" t="s">
        <v>365</v>
      </c>
      <c r="C115" s="20">
        <v>26.961461461461461</v>
      </c>
      <c r="D115" s="20">
        <v>27.290205011389521</v>
      </c>
      <c r="E115" s="20">
        <v>27.639607493309544</v>
      </c>
      <c r="F115" s="20">
        <v>27.442651548190145</v>
      </c>
      <c r="G115" s="20">
        <v>27.476683937823836</v>
      </c>
      <c r="H115" s="20">
        <v>26.856896551724137</v>
      </c>
      <c r="I115" s="20">
        <v>26.538971807628524</v>
      </c>
      <c r="J115" s="20">
        <v>25.944575471698112</v>
      </c>
      <c r="K115" s="20">
        <v>25.411633109619686</v>
      </c>
    </row>
    <row r="116" spans="1:11">
      <c r="A116" s="102"/>
      <c r="B116" s="6" t="s">
        <v>366</v>
      </c>
      <c r="C116" s="20">
        <v>27</v>
      </c>
      <c r="D116" s="20" t="s">
        <v>367</v>
      </c>
      <c r="E116" s="20" t="s">
        <v>368</v>
      </c>
      <c r="F116" s="20" t="s">
        <v>367</v>
      </c>
      <c r="G116" s="20" t="s">
        <v>367</v>
      </c>
      <c r="H116" s="20" t="s">
        <v>369</v>
      </c>
      <c r="I116" s="20">
        <v>29</v>
      </c>
      <c r="J116" s="20" t="s">
        <v>369</v>
      </c>
      <c r="K116" s="20">
        <v>27</v>
      </c>
    </row>
    <row r="117" spans="1:11">
      <c r="A117" s="102"/>
      <c r="B117" s="6" t="s">
        <v>370</v>
      </c>
      <c r="C117" s="20">
        <v>26.848600508905854</v>
      </c>
      <c r="D117" s="20">
        <v>26.577858880778589</v>
      </c>
      <c r="E117" s="20">
        <v>26.939068100358423</v>
      </c>
      <c r="F117" s="20">
        <v>26.905011655011656</v>
      </c>
      <c r="G117" s="20">
        <v>26.966130884041331</v>
      </c>
      <c r="H117" s="20">
        <v>26.359639233370913</v>
      </c>
      <c r="I117" s="20">
        <v>25.911242603550296</v>
      </c>
      <c r="J117" s="20">
        <v>25.375</v>
      </c>
      <c r="K117" s="20">
        <v>25.059284664380204</v>
      </c>
    </row>
    <row r="118" spans="1:11">
      <c r="A118" s="102"/>
      <c r="B118" s="6" t="s">
        <v>371</v>
      </c>
      <c r="C118" s="20">
        <v>37.700000000000003</v>
      </c>
      <c r="D118" s="20" t="s">
        <v>223</v>
      </c>
      <c r="E118" s="20" t="s">
        <v>372</v>
      </c>
      <c r="F118" s="20" t="s">
        <v>372</v>
      </c>
      <c r="G118" s="20" t="s">
        <v>373</v>
      </c>
      <c r="H118" s="20" t="s">
        <v>374</v>
      </c>
      <c r="I118" s="20">
        <v>31.9</v>
      </c>
      <c r="J118" s="20" t="s">
        <v>375</v>
      </c>
      <c r="K118" s="20">
        <v>30.8</v>
      </c>
    </row>
    <row r="119" spans="1:11" ht="25.5" thickBot="1">
      <c r="A119" s="103"/>
      <c r="B119" s="8" t="s">
        <v>376</v>
      </c>
      <c r="C119" s="20">
        <v>32.799999999999997</v>
      </c>
      <c r="D119" s="20" t="s">
        <v>377</v>
      </c>
      <c r="E119" s="20" t="s">
        <v>378</v>
      </c>
      <c r="F119" s="20" t="s">
        <v>379</v>
      </c>
      <c r="G119" s="20" t="s">
        <v>221</v>
      </c>
      <c r="H119" s="20" t="s">
        <v>380</v>
      </c>
      <c r="I119" s="20">
        <v>28.1</v>
      </c>
      <c r="J119" s="20" t="s">
        <v>381</v>
      </c>
      <c r="K119" s="20">
        <v>27.1</v>
      </c>
    </row>
    <row r="120" spans="1:11">
      <c r="A120" s="80" t="s">
        <v>382</v>
      </c>
      <c r="B120" s="5" t="s">
        <v>383</v>
      </c>
      <c r="C120" s="21">
        <v>54823</v>
      </c>
      <c r="D120" s="21">
        <v>56448.173999999999</v>
      </c>
      <c r="E120" s="21">
        <v>57510.504999999997</v>
      </c>
      <c r="F120" s="21">
        <v>60117.74</v>
      </c>
      <c r="G120" s="21">
        <v>61264.192999999999</v>
      </c>
      <c r="H120" s="21">
        <v>60653.536</v>
      </c>
      <c r="I120" s="21">
        <v>56948</v>
      </c>
      <c r="J120" s="21" t="s">
        <v>384</v>
      </c>
      <c r="K120" s="21">
        <v>57465</v>
      </c>
    </row>
    <row r="121" spans="1:11">
      <c r="A121" s="81"/>
      <c r="B121" s="6" t="s">
        <v>385</v>
      </c>
      <c r="C121" s="21">
        <v>5325</v>
      </c>
      <c r="D121" s="21">
        <v>6949.6719999999996</v>
      </c>
      <c r="E121" s="21">
        <v>6170.9290000000001</v>
      </c>
      <c r="F121" s="21">
        <v>7397.7349999999997</v>
      </c>
      <c r="G121" s="21">
        <v>7033.1310000000003</v>
      </c>
      <c r="H121" s="21">
        <v>8159.9679999999998</v>
      </c>
      <c r="I121" s="21">
        <v>8170</v>
      </c>
      <c r="J121" s="21" t="s">
        <v>386</v>
      </c>
      <c r="K121" s="21">
        <v>7962</v>
      </c>
    </row>
    <row r="122" spans="1:11">
      <c r="A122" s="81"/>
      <c r="B122" s="6" t="s">
        <v>387</v>
      </c>
      <c r="C122" s="20">
        <v>9.6999999999999993</v>
      </c>
      <c r="D122" s="20">
        <v>12.311597537238317</v>
      </c>
      <c r="E122" s="20">
        <v>10.730090093975004</v>
      </c>
      <c r="F122" s="20">
        <v>12.305411015118001</v>
      </c>
      <c r="G122" s="20">
        <v>11.480002682806905</v>
      </c>
      <c r="H122" s="20">
        <v>13.453408553130355</v>
      </c>
      <c r="I122" s="20">
        <v>14.3</v>
      </c>
      <c r="J122" s="20" t="s">
        <v>388</v>
      </c>
      <c r="K122" s="20">
        <v>13.9</v>
      </c>
    </row>
    <row r="123" spans="1:11">
      <c r="A123" s="81"/>
      <c r="B123" s="6" t="s">
        <v>389</v>
      </c>
      <c r="C123" s="21">
        <v>49499</v>
      </c>
      <c r="D123" s="21">
        <v>49498.502</v>
      </c>
      <c r="E123" s="21">
        <v>51339.576000000001</v>
      </c>
      <c r="F123" s="21">
        <v>52720.004999999997</v>
      </c>
      <c r="G123" s="21">
        <v>54231.061999999998</v>
      </c>
      <c r="H123" s="21">
        <v>52493.567999999999</v>
      </c>
      <c r="I123" s="21">
        <v>48778</v>
      </c>
      <c r="J123" s="21" t="s">
        <v>390</v>
      </c>
      <c r="K123" s="21">
        <v>49503</v>
      </c>
    </row>
    <row r="124" spans="1:11">
      <c r="A124" s="81"/>
      <c r="B124" s="6" t="s">
        <v>391</v>
      </c>
      <c r="C124" s="21">
        <v>47004</v>
      </c>
      <c r="D124" s="21">
        <v>47004.466</v>
      </c>
      <c r="E124" s="21">
        <v>48970.381000000001</v>
      </c>
      <c r="F124" s="21">
        <v>50381.555999999997</v>
      </c>
      <c r="G124" s="21">
        <v>51917.733999999997</v>
      </c>
      <c r="H124" s="21">
        <v>50640.014000000003</v>
      </c>
      <c r="I124" s="21">
        <v>47139</v>
      </c>
      <c r="J124" s="21" t="s">
        <v>392</v>
      </c>
      <c r="K124" s="21">
        <v>46430</v>
      </c>
    </row>
    <row r="125" spans="1:11">
      <c r="A125" s="81"/>
      <c r="B125" s="6" t="s">
        <v>393</v>
      </c>
      <c r="C125" s="21">
        <v>2184</v>
      </c>
      <c r="D125" s="21">
        <v>2184.4589999999998</v>
      </c>
      <c r="E125" s="21">
        <v>2009.771</v>
      </c>
      <c r="F125" s="21">
        <v>1966.5889999999999</v>
      </c>
      <c r="G125" s="21">
        <v>1897.57</v>
      </c>
      <c r="H125" s="21">
        <v>1471.097</v>
      </c>
      <c r="I125" s="21">
        <v>1336</v>
      </c>
      <c r="J125" s="21" t="s">
        <v>394</v>
      </c>
      <c r="K125" s="21">
        <v>2730</v>
      </c>
    </row>
    <row r="126" spans="1:11">
      <c r="A126" s="81"/>
      <c r="B126" s="6" t="s">
        <v>395</v>
      </c>
      <c r="C126" s="21">
        <v>310</v>
      </c>
      <c r="D126" s="21" t="s">
        <v>396</v>
      </c>
      <c r="E126" s="21" t="s">
        <v>397</v>
      </c>
      <c r="F126" s="21" t="s">
        <v>398</v>
      </c>
      <c r="G126" s="21" t="s">
        <v>399</v>
      </c>
      <c r="H126" s="21">
        <v>382.45699999999999</v>
      </c>
      <c r="I126" s="21">
        <v>303</v>
      </c>
      <c r="J126" s="21" t="s">
        <v>400</v>
      </c>
      <c r="K126" s="21">
        <v>343</v>
      </c>
    </row>
    <row r="127" spans="1:11">
      <c r="A127" s="81"/>
      <c r="B127" s="6" t="s">
        <v>401</v>
      </c>
      <c r="C127" s="20">
        <v>95</v>
      </c>
      <c r="D127" s="20">
        <v>94.961390952800954</v>
      </c>
      <c r="E127" s="20">
        <v>95.385246266934502</v>
      </c>
      <c r="F127" s="20">
        <v>95.564399130842276</v>
      </c>
      <c r="G127" s="20">
        <v>95.734311822991785</v>
      </c>
      <c r="H127" s="20">
        <v>96.46898835301117</v>
      </c>
      <c r="I127" s="20">
        <v>96.6</v>
      </c>
      <c r="J127" s="20" t="s">
        <v>402</v>
      </c>
      <c r="K127" s="20">
        <v>93.8</v>
      </c>
    </row>
    <row r="128" spans="1:11">
      <c r="A128" s="81"/>
      <c r="B128" s="6" t="s">
        <v>403</v>
      </c>
      <c r="C128" s="20">
        <v>4.4000000000000004</v>
      </c>
      <c r="D128" s="20">
        <v>4.4131820393271699</v>
      </c>
      <c r="E128" s="20">
        <v>3.9146622480871285</v>
      </c>
      <c r="F128" s="20">
        <v>3.7302519223964414</v>
      </c>
      <c r="G128" s="20">
        <v>3.4990463583398017</v>
      </c>
      <c r="H128" s="20" t="s">
        <v>404</v>
      </c>
      <c r="I128" s="20">
        <v>2.7</v>
      </c>
      <c r="J128" s="20" t="s">
        <v>405</v>
      </c>
      <c r="K128" s="20">
        <v>5.5</v>
      </c>
    </row>
    <row r="129" spans="1:11">
      <c r="A129" s="81"/>
      <c r="B129" s="6" t="s">
        <v>406</v>
      </c>
      <c r="C129" s="20">
        <v>0.6</v>
      </c>
      <c r="D129" s="20" t="s">
        <v>407</v>
      </c>
      <c r="E129" s="20" t="s">
        <v>310</v>
      </c>
      <c r="F129" s="20" t="s">
        <v>310</v>
      </c>
      <c r="G129" s="20" t="s">
        <v>408</v>
      </c>
      <c r="H129" s="20" t="s">
        <v>310</v>
      </c>
      <c r="I129" s="20">
        <v>0.6</v>
      </c>
      <c r="J129" s="20" t="s">
        <v>408</v>
      </c>
      <c r="K129" s="20">
        <v>0.7</v>
      </c>
    </row>
    <row r="130" spans="1:11">
      <c r="A130" s="81"/>
      <c r="B130" s="6" t="s">
        <v>409</v>
      </c>
      <c r="C130" s="21">
        <v>30229</v>
      </c>
      <c r="D130" s="21">
        <v>30229.39</v>
      </c>
      <c r="E130" s="21">
        <v>30856</v>
      </c>
      <c r="F130" s="21">
        <v>32294.65</v>
      </c>
      <c r="G130" s="21">
        <v>33615.08</v>
      </c>
      <c r="H130" s="21">
        <v>33193.587</v>
      </c>
      <c r="I130" s="21">
        <v>31244</v>
      </c>
      <c r="J130" s="21" t="s">
        <v>410</v>
      </c>
      <c r="K130" s="21">
        <v>29584</v>
      </c>
    </row>
    <row r="131" spans="1:11">
      <c r="A131" s="81"/>
      <c r="B131" s="6" t="s">
        <v>411</v>
      </c>
      <c r="C131" s="21">
        <v>2870</v>
      </c>
      <c r="D131" s="21">
        <v>2869.6669999999999</v>
      </c>
      <c r="E131" s="21">
        <v>2751.9960000000001</v>
      </c>
      <c r="F131" s="21">
        <v>2779.6219999999998</v>
      </c>
      <c r="G131" s="21">
        <v>2745.1950000000002</v>
      </c>
      <c r="H131" s="21">
        <v>2479.241</v>
      </c>
      <c r="I131" s="21">
        <v>2249</v>
      </c>
      <c r="J131" s="21" t="s">
        <v>412</v>
      </c>
      <c r="K131" s="21">
        <v>448</v>
      </c>
    </row>
    <row r="132" spans="1:11">
      <c r="A132" s="81"/>
      <c r="B132" s="6" t="s">
        <v>413</v>
      </c>
      <c r="C132" s="21">
        <v>1581</v>
      </c>
      <c r="D132" s="21">
        <v>1581.079</v>
      </c>
      <c r="E132" s="21">
        <v>2189.3739999999998</v>
      </c>
      <c r="F132" s="21">
        <v>1684.424</v>
      </c>
      <c r="G132" s="21">
        <v>2024.443</v>
      </c>
      <c r="H132" s="21">
        <v>1766.049</v>
      </c>
      <c r="I132" s="21">
        <v>1650</v>
      </c>
      <c r="J132" s="21" t="s">
        <v>414</v>
      </c>
      <c r="K132" s="21">
        <v>1378</v>
      </c>
    </row>
    <row r="133" spans="1:11">
      <c r="A133" s="81"/>
      <c r="B133" s="6" t="s">
        <v>415</v>
      </c>
      <c r="C133" s="21">
        <v>378</v>
      </c>
      <c r="D133" s="21">
        <v>377.899</v>
      </c>
      <c r="E133" s="21">
        <v>515.24</v>
      </c>
      <c r="F133" s="21">
        <v>590.45100000000002</v>
      </c>
      <c r="G133" s="21">
        <v>619.23900000000003</v>
      </c>
      <c r="H133" s="21">
        <v>634.33500000000004</v>
      </c>
      <c r="I133" s="21">
        <v>567</v>
      </c>
      <c r="J133" s="21" t="s">
        <v>416</v>
      </c>
      <c r="K133" s="21">
        <v>313</v>
      </c>
    </row>
    <row r="134" spans="1:11">
      <c r="A134" s="81"/>
      <c r="B134" s="6" t="s">
        <v>417</v>
      </c>
      <c r="C134" s="20">
        <v>64.3</v>
      </c>
      <c r="D134" s="20">
        <v>64.311740080187278</v>
      </c>
      <c r="E134" s="20">
        <v>63.00951589492432</v>
      </c>
      <c r="F134" s="20">
        <v>64.100144108292326</v>
      </c>
      <c r="G134" s="20">
        <v>64.746816569459682</v>
      </c>
      <c r="H134" s="20">
        <v>65.548139461414848</v>
      </c>
      <c r="I134" s="20">
        <v>66.3</v>
      </c>
      <c r="J134" s="20" t="s">
        <v>418</v>
      </c>
      <c r="K134" s="20">
        <v>63.7</v>
      </c>
    </row>
    <row r="135" spans="1:11">
      <c r="A135" s="81"/>
      <c r="B135" s="6" t="s">
        <v>419</v>
      </c>
      <c r="C135" s="20">
        <v>6.1</v>
      </c>
      <c r="D135" s="20">
        <v>6.1050943542258302</v>
      </c>
      <c r="E135" s="20">
        <v>5.6197153132216799</v>
      </c>
      <c r="F135" s="20">
        <v>5.5171420271338976</v>
      </c>
      <c r="G135" s="20">
        <v>5.2875863187711545</v>
      </c>
      <c r="H135" s="20">
        <v>4.895814207318347</v>
      </c>
      <c r="I135" s="20">
        <v>4.8</v>
      </c>
      <c r="J135" s="20" t="s">
        <v>261</v>
      </c>
      <c r="K135" s="20">
        <v>1</v>
      </c>
    </row>
    <row r="136" spans="1:11">
      <c r="A136" s="81"/>
      <c r="B136" s="6" t="s">
        <v>420</v>
      </c>
      <c r="C136" s="20">
        <v>3.4</v>
      </c>
      <c r="D136" s="20">
        <v>3.3636782513389258</v>
      </c>
      <c r="E136" s="20">
        <v>4.4708126734811398</v>
      </c>
      <c r="F136" s="20">
        <v>3.3433346123728294</v>
      </c>
      <c r="G136" s="20">
        <v>3.8993285030506151</v>
      </c>
      <c r="H136" s="20">
        <v>3.4874575666586507</v>
      </c>
      <c r="I136" s="20">
        <v>3.5</v>
      </c>
      <c r="J136" s="20" t="s">
        <v>421</v>
      </c>
      <c r="K136" s="20">
        <v>3</v>
      </c>
    </row>
    <row r="137" spans="1:11">
      <c r="A137" s="81"/>
      <c r="B137" s="6" t="s">
        <v>422</v>
      </c>
      <c r="C137" s="20">
        <v>0.8</v>
      </c>
      <c r="D137" s="20">
        <v>0.80396403184327203</v>
      </c>
      <c r="E137" s="20">
        <v>1.0521461942474983</v>
      </c>
      <c r="F137" s="20">
        <v>1.1719586429605311</v>
      </c>
      <c r="G137" s="20">
        <v>1.1927311773661</v>
      </c>
      <c r="H137" s="20">
        <v>1.2526359096188244</v>
      </c>
      <c r="I137" s="20">
        <v>1.2</v>
      </c>
      <c r="J137" s="20" t="s">
        <v>408</v>
      </c>
      <c r="K137" s="20">
        <v>0.7</v>
      </c>
    </row>
    <row r="138" spans="1:11">
      <c r="A138" s="81"/>
      <c r="B138" s="6" t="s">
        <v>423</v>
      </c>
      <c r="C138" s="20">
        <v>67.8</v>
      </c>
      <c r="D138" s="20">
        <v>66.543877978617374</v>
      </c>
      <c r="E138" s="20">
        <v>68.01951951951952</v>
      </c>
      <c r="F138" s="20">
        <v>68.702527787664195</v>
      </c>
      <c r="G138" s="20">
        <v>69.443921452179652</v>
      </c>
      <c r="H138" s="20">
        <v>66.315811942866802</v>
      </c>
      <c r="I138" s="20">
        <v>61</v>
      </c>
      <c r="J138" s="20" t="s">
        <v>424</v>
      </c>
      <c r="K138" s="20">
        <v>57.7</v>
      </c>
    </row>
    <row r="139" spans="1:11">
      <c r="A139" s="81"/>
      <c r="B139" s="6" t="s">
        <v>425</v>
      </c>
      <c r="C139" s="20">
        <v>43.6</v>
      </c>
      <c r="D139" s="20">
        <v>42.795525844885383</v>
      </c>
      <c r="E139" s="20">
        <v>42.858769963302805</v>
      </c>
      <c r="F139" s="20">
        <v>44.03841931793233</v>
      </c>
      <c r="G139" s="20">
        <v>44.962728441282415</v>
      </c>
      <c r="H139" s="20">
        <v>43.468780897279927</v>
      </c>
      <c r="I139" s="20">
        <v>40.4</v>
      </c>
      <c r="J139" s="20" t="s">
        <v>426</v>
      </c>
      <c r="K139" s="20">
        <v>36.799999999999997</v>
      </c>
    </row>
    <row r="140" spans="1:11">
      <c r="A140" s="81"/>
      <c r="B140" s="6" t="s">
        <v>427</v>
      </c>
      <c r="C140" s="20">
        <v>4.0999999999999996</v>
      </c>
      <c r="D140" s="20">
        <v>4.0625665375554956</v>
      </c>
      <c r="E140" s="20">
        <v>3.8225033544182478</v>
      </c>
      <c r="F140" s="20">
        <v>3.790416034276566</v>
      </c>
      <c r="G140" s="20">
        <v>3.6719072899236376</v>
      </c>
      <c r="H140" s="20">
        <v>3.2466989427973898</v>
      </c>
      <c r="I140" s="20">
        <v>2.9</v>
      </c>
      <c r="J140" s="20" t="s">
        <v>428</v>
      </c>
      <c r="K140" s="20">
        <v>0.6</v>
      </c>
    </row>
    <row r="141" spans="1:11">
      <c r="A141" s="81"/>
      <c r="B141" s="6" t="s">
        <v>429</v>
      </c>
      <c r="C141" s="20">
        <v>2.2999999999999998</v>
      </c>
      <c r="D141" s="20">
        <v>2.2383219511642656</v>
      </c>
      <c r="E141" s="20">
        <v>3.041025299119656</v>
      </c>
      <c r="F141" s="20">
        <v>2.2969553911000382</v>
      </c>
      <c r="G141" s="20">
        <v>2.7078466228209215</v>
      </c>
      <c r="H141" s="20">
        <v>2.3127358014926291</v>
      </c>
      <c r="I141" s="20">
        <v>2.1</v>
      </c>
      <c r="J141" s="20" t="s">
        <v>430</v>
      </c>
      <c r="K141" s="20">
        <v>1.7</v>
      </c>
    </row>
    <row r="142" spans="1:11" ht="15.75" thickBot="1">
      <c r="A142" s="82"/>
      <c r="B142" s="8" t="s">
        <v>431</v>
      </c>
      <c r="C142" s="20">
        <v>0.5</v>
      </c>
      <c r="D142" s="20">
        <v>0.53498884434175953</v>
      </c>
      <c r="E142" s="20">
        <v>0.71566478597005889</v>
      </c>
      <c r="F142" s="20">
        <v>0.80516521233989113</v>
      </c>
      <c r="G142" s="20">
        <v>0.82827930194577204</v>
      </c>
      <c r="H142" s="20">
        <v>0.83069567415163847</v>
      </c>
      <c r="I142" s="20">
        <v>0.7</v>
      </c>
      <c r="J142" s="20" t="s">
        <v>261</v>
      </c>
      <c r="K142" s="20">
        <v>0.4</v>
      </c>
    </row>
    <row r="143" spans="1:11">
      <c r="A143" s="83" t="s">
        <v>432</v>
      </c>
      <c r="B143" s="5" t="s">
        <v>433</v>
      </c>
      <c r="C143" s="20">
        <v>308.2</v>
      </c>
      <c r="D143" s="20" t="s">
        <v>434</v>
      </c>
      <c r="E143" s="20" t="s">
        <v>435</v>
      </c>
      <c r="F143" s="20" t="s">
        <v>436</v>
      </c>
      <c r="G143" s="20" t="s">
        <v>437</v>
      </c>
      <c r="H143" s="20">
        <v>372.29599999999999</v>
      </c>
      <c r="I143" s="20">
        <v>554.1</v>
      </c>
      <c r="J143" s="20" t="s">
        <v>438</v>
      </c>
      <c r="K143" s="20">
        <v>698.5</v>
      </c>
    </row>
    <row r="144" spans="1:11">
      <c r="A144" s="84"/>
      <c r="B144" s="6" t="s">
        <v>439</v>
      </c>
      <c r="C144" s="20">
        <v>236</v>
      </c>
      <c r="D144" s="20" t="s">
        <v>440</v>
      </c>
      <c r="E144" s="20" t="s">
        <v>441</v>
      </c>
      <c r="F144" s="20" t="s">
        <v>442</v>
      </c>
      <c r="G144" s="20" t="s">
        <v>443</v>
      </c>
      <c r="H144" s="20">
        <v>240.744</v>
      </c>
      <c r="I144" s="20">
        <v>320.60000000000002</v>
      </c>
      <c r="J144" s="20" t="s">
        <v>444</v>
      </c>
      <c r="K144" s="20">
        <v>516.1</v>
      </c>
    </row>
    <row r="145" spans="1:11">
      <c r="A145" s="84"/>
      <c r="B145" s="6" t="s">
        <v>445</v>
      </c>
      <c r="C145" s="20">
        <v>1723</v>
      </c>
      <c r="D145" s="20" t="s">
        <v>446</v>
      </c>
      <c r="E145" s="20" t="s">
        <v>447</v>
      </c>
      <c r="F145" s="20" t="s">
        <v>448</v>
      </c>
      <c r="G145" s="20" t="s">
        <v>449</v>
      </c>
      <c r="H145" s="20" t="s">
        <v>450</v>
      </c>
      <c r="I145" s="20">
        <v>2196</v>
      </c>
      <c r="J145" s="20" t="s">
        <v>451</v>
      </c>
      <c r="K145" s="20">
        <v>2359</v>
      </c>
    </row>
    <row r="146" spans="1:11">
      <c r="A146" s="84"/>
      <c r="B146" s="6" t="s">
        <v>452</v>
      </c>
      <c r="C146" s="20">
        <v>271.89999999999998</v>
      </c>
      <c r="D146" s="20">
        <v>312.89999999999998</v>
      </c>
      <c r="E146" s="20">
        <v>426.7</v>
      </c>
      <c r="F146" s="20">
        <v>343.4</v>
      </c>
      <c r="G146" s="20">
        <v>408.6</v>
      </c>
      <c r="H146" s="20">
        <v>397.70299999999997</v>
      </c>
      <c r="I146" s="20">
        <v>424.98599999999999</v>
      </c>
      <c r="J146" s="20">
        <v>395.83800000000008</v>
      </c>
      <c r="K146" s="20">
        <v>354.55</v>
      </c>
    </row>
    <row r="147" spans="1:11">
      <c r="A147" s="84"/>
      <c r="B147" s="6" t="s">
        <v>453</v>
      </c>
      <c r="C147" s="20">
        <v>230.9</v>
      </c>
      <c r="D147" s="20">
        <v>211.8</v>
      </c>
      <c r="E147" s="20">
        <v>305.60000000000002</v>
      </c>
      <c r="F147" s="20" t="s">
        <v>454</v>
      </c>
      <c r="G147" s="20" t="s">
        <v>455</v>
      </c>
      <c r="H147" s="20">
        <v>318.767</v>
      </c>
      <c r="I147" s="20">
        <v>306</v>
      </c>
      <c r="J147" s="20" t="s">
        <v>456</v>
      </c>
      <c r="K147" s="20">
        <v>232.2</v>
      </c>
    </row>
    <row r="148" spans="1:11">
      <c r="A148" s="84"/>
      <c r="B148" s="6" t="s">
        <v>457</v>
      </c>
      <c r="C148" s="20">
        <v>1761</v>
      </c>
      <c r="D148" s="20" t="s">
        <v>458</v>
      </c>
      <c r="E148" s="20" t="s">
        <v>459</v>
      </c>
      <c r="F148" s="20" t="s">
        <v>460</v>
      </c>
      <c r="G148" s="20" t="s">
        <v>461</v>
      </c>
      <c r="H148" s="20" t="s">
        <v>462</v>
      </c>
      <c r="I148" s="20">
        <v>1945</v>
      </c>
      <c r="J148" s="20" t="s">
        <v>463</v>
      </c>
      <c r="K148" s="20">
        <v>1361</v>
      </c>
    </row>
    <row r="149" spans="1:11" ht="15.75" thickBot="1">
      <c r="A149" s="85"/>
      <c r="B149" s="8" t="s">
        <v>464</v>
      </c>
      <c r="C149" s="20">
        <v>178707</v>
      </c>
      <c r="D149" s="20">
        <v>183844</v>
      </c>
      <c r="E149" s="20">
        <v>185515</v>
      </c>
      <c r="F149" s="20">
        <v>185657</v>
      </c>
      <c r="G149" s="20">
        <v>188767</v>
      </c>
      <c r="H149" s="20">
        <v>192639</v>
      </c>
      <c r="I149" s="20">
        <v>195252</v>
      </c>
      <c r="J149" s="20">
        <v>197812</v>
      </c>
      <c r="K149" s="20">
        <v>200527</v>
      </c>
    </row>
    <row r="150" spans="1:11" ht="24.75">
      <c r="A150" s="86" t="s">
        <v>465</v>
      </c>
      <c r="B150" s="5" t="s">
        <v>466</v>
      </c>
      <c r="C150" s="20">
        <v>7.9</v>
      </c>
      <c r="D150" s="20" t="s">
        <v>467</v>
      </c>
      <c r="E150" s="20" t="s">
        <v>468</v>
      </c>
      <c r="F150" s="20" t="s">
        <v>469</v>
      </c>
      <c r="G150" s="20" t="s">
        <v>92</v>
      </c>
      <c r="H150" s="20">
        <v>20.457999999999998</v>
      </c>
      <c r="I150" s="20">
        <v>0.1</v>
      </c>
      <c r="J150" s="20" t="s">
        <v>470</v>
      </c>
      <c r="K150" s="20">
        <v>8.6999999999999993</v>
      </c>
    </row>
    <row r="151" spans="1:11" ht="24.75">
      <c r="A151" s="87"/>
      <c r="B151" s="6" t="s">
        <v>471</v>
      </c>
      <c r="C151" s="20">
        <v>79.7</v>
      </c>
      <c r="D151" s="20" t="s">
        <v>472</v>
      </c>
      <c r="E151" s="20" t="s">
        <v>473</v>
      </c>
      <c r="F151" s="20" t="s">
        <v>474</v>
      </c>
      <c r="G151" s="20" t="s">
        <v>475</v>
      </c>
      <c r="H151" s="20">
        <v>244.434</v>
      </c>
      <c r="I151" s="20">
        <v>1</v>
      </c>
      <c r="J151" s="20" t="s">
        <v>476</v>
      </c>
      <c r="K151" s="20">
        <v>173.4</v>
      </c>
    </row>
    <row r="152" spans="1:11">
      <c r="A152" s="87"/>
      <c r="B152" s="6" t="s">
        <v>477</v>
      </c>
      <c r="C152" s="20">
        <v>40.1</v>
      </c>
      <c r="D152" s="20" t="s">
        <v>478</v>
      </c>
      <c r="E152" s="20" t="s">
        <v>479</v>
      </c>
      <c r="F152" s="20" t="s">
        <v>92</v>
      </c>
      <c r="G152" s="20" t="s">
        <v>92</v>
      </c>
      <c r="H152" s="20">
        <v>15.833</v>
      </c>
      <c r="I152" s="20">
        <v>0.1</v>
      </c>
      <c r="J152" s="20" t="s">
        <v>480</v>
      </c>
      <c r="K152" s="20">
        <v>2.4</v>
      </c>
    </row>
    <row r="153" spans="1:11">
      <c r="A153" s="87"/>
      <c r="B153" s="6" t="s">
        <v>481</v>
      </c>
      <c r="C153" s="20">
        <v>14.3</v>
      </c>
      <c r="D153" s="20" t="s">
        <v>482</v>
      </c>
      <c r="E153" s="20" t="s">
        <v>483</v>
      </c>
      <c r="F153" s="20" t="s">
        <v>484</v>
      </c>
      <c r="G153" s="20" t="s">
        <v>484</v>
      </c>
      <c r="H153" s="20">
        <v>0.24</v>
      </c>
      <c r="I153" s="20">
        <v>1</v>
      </c>
      <c r="J153" s="20" t="s">
        <v>485</v>
      </c>
      <c r="K153" s="20">
        <v>8.4</v>
      </c>
    </row>
    <row r="154" spans="1:11">
      <c r="A154" s="87"/>
      <c r="B154" s="6" t="s">
        <v>486</v>
      </c>
      <c r="C154" s="20">
        <v>4.3</v>
      </c>
      <c r="D154" s="20" t="s">
        <v>470</v>
      </c>
      <c r="E154" s="20" t="s">
        <v>408</v>
      </c>
      <c r="F154" s="20" t="s">
        <v>65</v>
      </c>
      <c r="G154" s="20" t="s">
        <v>65</v>
      </c>
      <c r="H154" s="20" t="s">
        <v>487</v>
      </c>
      <c r="I154" s="20">
        <v>27.3</v>
      </c>
      <c r="J154" s="20" t="s">
        <v>310</v>
      </c>
      <c r="K154" s="20" t="s">
        <v>487</v>
      </c>
    </row>
    <row r="155" spans="1:11" ht="24.75">
      <c r="A155" s="87"/>
      <c r="B155" s="6" t="s">
        <v>488</v>
      </c>
      <c r="C155" s="20">
        <v>19.8</v>
      </c>
      <c r="D155" s="20" t="s">
        <v>468</v>
      </c>
      <c r="E155" s="20" t="s">
        <v>109</v>
      </c>
      <c r="F155" s="20" t="s">
        <v>479</v>
      </c>
      <c r="G155" s="20" t="s">
        <v>489</v>
      </c>
      <c r="H155" s="20">
        <v>6.1269999999999998</v>
      </c>
      <c r="I155" s="20">
        <v>2.1</v>
      </c>
      <c r="J155" s="20" t="s">
        <v>490</v>
      </c>
      <c r="K155" s="20" t="s">
        <v>487</v>
      </c>
    </row>
    <row r="156" spans="1:11" ht="24.75">
      <c r="A156" s="87"/>
      <c r="B156" s="6" t="s">
        <v>491</v>
      </c>
      <c r="C156" s="20">
        <v>268.10000000000002</v>
      </c>
      <c r="D156" s="20" t="s">
        <v>492</v>
      </c>
      <c r="E156" s="20" t="s">
        <v>493</v>
      </c>
      <c r="F156" s="20" t="s">
        <v>494</v>
      </c>
      <c r="G156" s="20" t="s">
        <v>495</v>
      </c>
      <c r="H156" s="20">
        <v>72.542000000000002</v>
      </c>
      <c r="I156" s="20">
        <v>25</v>
      </c>
      <c r="J156" s="20" t="s">
        <v>496</v>
      </c>
      <c r="K156" s="20" t="s">
        <v>487</v>
      </c>
    </row>
    <row r="157" spans="1:11">
      <c r="A157" s="87"/>
      <c r="B157" s="6" t="s">
        <v>497</v>
      </c>
      <c r="C157" s="20">
        <v>39.1</v>
      </c>
      <c r="D157" s="20" t="s">
        <v>478</v>
      </c>
      <c r="E157" s="20" t="s">
        <v>498</v>
      </c>
      <c r="F157" s="20" t="s">
        <v>147</v>
      </c>
      <c r="G157" s="20" t="s">
        <v>147</v>
      </c>
      <c r="H157" s="20">
        <v>0.55000000000000004</v>
      </c>
      <c r="I157" s="20">
        <v>0.8</v>
      </c>
      <c r="J157" s="20" t="s">
        <v>499</v>
      </c>
      <c r="K157" s="20">
        <v>9.3000000000000007</v>
      </c>
    </row>
    <row r="158" spans="1:11">
      <c r="A158" s="87"/>
      <c r="B158" s="6" t="s">
        <v>500</v>
      </c>
      <c r="C158" s="20">
        <v>8.9</v>
      </c>
      <c r="D158" s="20" t="s">
        <v>467</v>
      </c>
      <c r="E158" s="20" t="s">
        <v>307</v>
      </c>
      <c r="F158" s="20" t="s">
        <v>484</v>
      </c>
      <c r="G158" s="20" t="s">
        <v>484</v>
      </c>
      <c r="H158" s="20">
        <v>0.02</v>
      </c>
      <c r="I158" s="20">
        <v>6.2</v>
      </c>
      <c r="J158" s="20" t="s">
        <v>501</v>
      </c>
      <c r="K158" s="20">
        <v>4.9000000000000004</v>
      </c>
    </row>
    <row r="159" spans="1:11" ht="15.75" thickBot="1">
      <c r="A159" s="88"/>
      <c r="B159" s="8" t="s">
        <v>502</v>
      </c>
      <c r="C159" s="20">
        <v>2.7</v>
      </c>
      <c r="D159" s="20" t="s">
        <v>421</v>
      </c>
      <c r="E159" s="20" t="s">
        <v>503</v>
      </c>
      <c r="F159" s="20" t="s">
        <v>65</v>
      </c>
      <c r="G159" s="20" t="s">
        <v>65</v>
      </c>
      <c r="H159" s="20" t="s">
        <v>487</v>
      </c>
      <c r="I159" s="20">
        <v>23.9</v>
      </c>
      <c r="J159" s="20" t="s">
        <v>310</v>
      </c>
      <c r="K159" s="20" t="s">
        <v>487</v>
      </c>
    </row>
    <row r="160" spans="1:11" ht="63" thickBot="1">
      <c r="A160" s="2" t="s">
        <v>504</v>
      </c>
      <c r="B160" s="10" t="s">
        <v>505</v>
      </c>
      <c r="C160" s="20">
        <v>1.2870910028525648</v>
      </c>
      <c r="D160" s="20" t="s">
        <v>269</v>
      </c>
      <c r="E160" s="20" t="s">
        <v>269</v>
      </c>
      <c r="F160" s="20" t="s">
        <v>269</v>
      </c>
      <c r="G160" s="20" t="s">
        <v>269</v>
      </c>
      <c r="H160" s="20" t="s">
        <v>269</v>
      </c>
      <c r="I160" s="20">
        <v>1.4</v>
      </c>
      <c r="J160" s="20" t="s">
        <v>269</v>
      </c>
      <c r="K160" s="20">
        <v>1.3</v>
      </c>
    </row>
    <row r="161" spans="1:11">
      <c r="A161" s="64" t="s">
        <v>506</v>
      </c>
      <c r="B161" s="5" t="s">
        <v>507</v>
      </c>
      <c r="C161" s="21">
        <v>140369</v>
      </c>
      <c r="D161" s="21">
        <v>142911</v>
      </c>
      <c r="E161" s="21">
        <v>146451</v>
      </c>
      <c r="F161" s="21">
        <v>150814</v>
      </c>
      <c r="G161" s="21">
        <v>156171</v>
      </c>
      <c r="H161" s="21">
        <v>162525</v>
      </c>
      <c r="I161" s="21">
        <v>168742</v>
      </c>
      <c r="J161" s="21">
        <v>174764</v>
      </c>
      <c r="K161" s="21">
        <v>181965</v>
      </c>
    </row>
    <row r="162" spans="1:11">
      <c r="A162" s="65"/>
      <c r="B162" s="6" t="s">
        <v>508</v>
      </c>
      <c r="C162" s="21">
        <v>108936</v>
      </c>
      <c r="D162" s="21">
        <v>110725</v>
      </c>
      <c r="E162" s="21">
        <v>113063</v>
      </c>
      <c r="F162" s="21">
        <v>115444</v>
      </c>
      <c r="G162" s="21">
        <v>119801</v>
      </c>
      <c r="H162" s="21">
        <v>125038</v>
      </c>
      <c r="I162" s="21">
        <v>130367</v>
      </c>
      <c r="J162" s="21">
        <v>135800</v>
      </c>
      <c r="K162" s="21">
        <v>142511</v>
      </c>
    </row>
    <row r="163" spans="1:11">
      <c r="A163" s="65"/>
      <c r="B163" s="6" t="s">
        <v>509</v>
      </c>
      <c r="C163" s="20">
        <v>7.6</v>
      </c>
      <c r="D163" s="20">
        <v>7.8</v>
      </c>
      <c r="E163" s="20">
        <v>8.1789975500384742</v>
      </c>
      <c r="F163" s="20">
        <v>8.4184539690239415</v>
      </c>
      <c r="G163" s="20">
        <v>8.5497116050784214</v>
      </c>
      <c r="H163" s="20">
        <v>8.6308722148466863</v>
      </c>
      <c r="I163" s="20">
        <v>8.3117895959512147</v>
      </c>
      <c r="J163" s="20">
        <v>8.5824594992636225</v>
      </c>
      <c r="K163" s="20">
        <v>8.5628267291647671</v>
      </c>
    </row>
    <row r="164" spans="1:11">
      <c r="A164" s="65"/>
      <c r="B164" s="6" t="s">
        <v>510</v>
      </c>
      <c r="C164" s="20">
        <v>1142</v>
      </c>
      <c r="D164" s="20" t="s">
        <v>511</v>
      </c>
      <c r="E164" s="20" t="s">
        <v>512</v>
      </c>
      <c r="F164" s="20" t="s">
        <v>513</v>
      </c>
      <c r="G164" s="20" t="s">
        <v>514</v>
      </c>
      <c r="H164" s="20" t="s">
        <v>515</v>
      </c>
      <c r="I164" s="20">
        <v>1032</v>
      </c>
      <c r="J164" s="20" t="s">
        <v>516</v>
      </c>
      <c r="K164" s="20">
        <v>1067</v>
      </c>
    </row>
    <row r="165" spans="1:11">
      <c r="A165" s="65"/>
      <c r="B165" s="6" t="s">
        <v>517</v>
      </c>
      <c r="C165" s="20">
        <v>1.7</v>
      </c>
      <c r="D165" s="20" t="s">
        <v>503</v>
      </c>
      <c r="E165" s="20" t="s">
        <v>503</v>
      </c>
      <c r="F165" s="20" t="s">
        <v>503</v>
      </c>
      <c r="G165" s="20" t="s">
        <v>518</v>
      </c>
      <c r="H165" s="20" t="s">
        <v>484</v>
      </c>
      <c r="I165" s="20">
        <v>1.3</v>
      </c>
      <c r="J165" s="20" t="s">
        <v>273</v>
      </c>
      <c r="K165" s="20">
        <v>1.3</v>
      </c>
    </row>
    <row r="166" spans="1:11" ht="15.75" thickBot="1">
      <c r="A166" s="66"/>
      <c r="B166" s="11" t="s">
        <v>519</v>
      </c>
      <c r="C166" s="20">
        <v>8.1</v>
      </c>
      <c r="D166" s="20" t="s">
        <v>520</v>
      </c>
      <c r="E166" s="20" t="s">
        <v>521</v>
      </c>
      <c r="F166" s="20" t="s">
        <v>521</v>
      </c>
      <c r="G166" s="20" t="s">
        <v>153</v>
      </c>
      <c r="H166" s="20" t="s">
        <v>522</v>
      </c>
      <c r="I166" s="20">
        <v>6.2</v>
      </c>
      <c r="J166" s="20" t="s">
        <v>523</v>
      </c>
      <c r="K166" s="20">
        <v>6</v>
      </c>
    </row>
    <row r="167" spans="1:11">
      <c r="A167" s="67" t="s">
        <v>524</v>
      </c>
      <c r="B167" s="5" t="s">
        <v>525</v>
      </c>
      <c r="C167" s="21">
        <v>3457480</v>
      </c>
      <c r="D167" s="21">
        <v>3052809</v>
      </c>
      <c r="E167" s="21">
        <v>3825975</v>
      </c>
      <c r="F167" s="21" t="s">
        <v>526</v>
      </c>
      <c r="G167" s="21" t="s">
        <v>527</v>
      </c>
      <c r="H167" s="21" t="s">
        <v>528</v>
      </c>
      <c r="I167" s="21">
        <v>3915829</v>
      </c>
      <c r="J167" s="21" t="s">
        <v>529</v>
      </c>
      <c r="K167" s="21">
        <v>4719516</v>
      </c>
    </row>
    <row r="168" spans="1:11">
      <c r="A168" s="49"/>
      <c r="B168" s="12" t="s">
        <v>530</v>
      </c>
      <c r="C168" s="20">
        <v>-7.7603951832070024</v>
      </c>
      <c r="D168" s="20">
        <v>-11.349616567313948</v>
      </c>
      <c r="E168" s="20">
        <v>23.722808417580854</v>
      </c>
      <c r="F168" s="20" t="s">
        <v>531</v>
      </c>
      <c r="G168" s="20" t="s">
        <v>490</v>
      </c>
      <c r="H168" s="20" t="s">
        <v>532</v>
      </c>
      <c r="I168" s="20">
        <v>2.1</v>
      </c>
      <c r="J168" s="20" t="s">
        <v>533</v>
      </c>
      <c r="K168" s="20">
        <v>8.3000000000000007</v>
      </c>
    </row>
    <row r="169" spans="1:11">
      <c r="A169" s="68" t="s">
        <v>534</v>
      </c>
      <c r="B169" s="6" t="s">
        <v>535</v>
      </c>
      <c r="C169" s="20">
        <v>2666342</v>
      </c>
      <c r="D169" s="20">
        <v>2545220</v>
      </c>
      <c r="E169" s="20">
        <v>3142285</v>
      </c>
      <c r="F169" s="20" t="s">
        <v>536</v>
      </c>
      <c r="G169" s="20" t="s">
        <v>537</v>
      </c>
      <c r="H169" s="20" t="s">
        <v>538</v>
      </c>
      <c r="I169" s="20">
        <v>3438687</v>
      </c>
      <c r="J169" s="20" t="s">
        <v>539</v>
      </c>
      <c r="K169" s="20">
        <v>3810377</v>
      </c>
    </row>
    <row r="170" spans="1:11">
      <c r="A170" s="69"/>
      <c r="B170" s="6" t="s">
        <v>540</v>
      </c>
      <c r="C170" s="20">
        <v>-7.0306073941297287</v>
      </c>
      <c r="D170" s="20">
        <v>-4.1592651254687922</v>
      </c>
      <c r="E170" s="20">
        <v>21.878617748899543</v>
      </c>
      <c r="F170" s="20" t="s">
        <v>541</v>
      </c>
      <c r="G170" s="20" t="s">
        <v>542</v>
      </c>
      <c r="H170" s="20" t="s">
        <v>543</v>
      </c>
      <c r="I170" s="20">
        <v>4.0999999999999996</v>
      </c>
      <c r="J170" s="20" t="s">
        <v>544</v>
      </c>
      <c r="K170" s="20">
        <v>2.2000000000000002</v>
      </c>
    </row>
    <row r="171" spans="1:11">
      <c r="A171" s="69"/>
      <c r="B171" s="6" t="s">
        <v>545</v>
      </c>
      <c r="C171" s="20">
        <v>389573</v>
      </c>
      <c r="D171" s="20">
        <v>376537</v>
      </c>
      <c r="E171" s="20">
        <v>408691</v>
      </c>
      <c r="F171" s="20" t="s">
        <v>546</v>
      </c>
      <c r="G171" s="20" t="s">
        <v>547</v>
      </c>
      <c r="H171" s="20" t="s">
        <v>548</v>
      </c>
      <c r="I171" s="20">
        <v>513760</v>
      </c>
      <c r="J171" s="20" t="s">
        <v>549</v>
      </c>
      <c r="K171" s="20">
        <v>599779</v>
      </c>
    </row>
    <row r="172" spans="1:11">
      <c r="A172" s="69"/>
      <c r="B172" s="6" t="s">
        <v>550</v>
      </c>
      <c r="C172" s="20">
        <v>-5.4</v>
      </c>
      <c r="D172" s="20" t="s">
        <v>551</v>
      </c>
      <c r="E172" s="20" t="s">
        <v>552</v>
      </c>
      <c r="F172" s="20" t="s">
        <v>553</v>
      </c>
      <c r="G172" s="20" t="s">
        <v>146</v>
      </c>
      <c r="H172" s="20" t="s">
        <v>554</v>
      </c>
      <c r="I172" s="20">
        <v>-0.2</v>
      </c>
      <c r="J172" s="20" t="s">
        <v>555</v>
      </c>
      <c r="K172" s="20">
        <v>4.8</v>
      </c>
    </row>
    <row r="173" spans="1:11">
      <c r="A173" s="69"/>
      <c r="B173" s="6" t="s">
        <v>556</v>
      </c>
      <c r="C173" s="20">
        <v>229878</v>
      </c>
      <c r="D173" s="20" t="s">
        <v>557</v>
      </c>
      <c r="E173" s="20" t="s">
        <v>558</v>
      </c>
      <c r="F173" s="20" t="s">
        <v>559</v>
      </c>
      <c r="G173" s="20" t="s">
        <v>560</v>
      </c>
      <c r="H173" s="20" t="s">
        <v>561</v>
      </c>
      <c r="I173" s="20">
        <v>301258</v>
      </c>
      <c r="J173" s="20" t="s">
        <v>562</v>
      </c>
      <c r="K173" s="20">
        <v>356892</v>
      </c>
    </row>
    <row r="174" spans="1:11">
      <c r="A174" s="69"/>
      <c r="B174" s="6" t="s">
        <v>563</v>
      </c>
      <c r="C174" s="20">
        <v>1.8</v>
      </c>
      <c r="D174" s="20" t="s">
        <v>564</v>
      </c>
      <c r="E174" s="20" t="s">
        <v>565</v>
      </c>
      <c r="F174" s="20" t="s">
        <v>566</v>
      </c>
      <c r="G174" s="20" t="s">
        <v>567</v>
      </c>
      <c r="H174" s="20" t="s">
        <v>568</v>
      </c>
      <c r="I174" s="20">
        <v>1.5</v>
      </c>
      <c r="J174" s="20" t="s">
        <v>533</v>
      </c>
      <c r="K174" s="20">
        <v>6.4</v>
      </c>
    </row>
    <row r="175" spans="1:11">
      <c r="A175" s="69"/>
      <c r="B175" s="6" t="s">
        <v>569</v>
      </c>
      <c r="C175" s="20" t="s">
        <v>487</v>
      </c>
      <c r="D175" s="20" t="s">
        <v>487</v>
      </c>
      <c r="E175" s="20" t="s">
        <v>487</v>
      </c>
      <c r="F175" s="20" t="s">
        <v>487</v>
      </c>
      <c r="G175" s="20" t="s">
        <v>570</v>
      </c>
      <c r="H175" s="20" t="s">
        <v>487</v>
      </c>
      <c r="I175" s="20" t="s">
        <v>487</v>
      </c>
      <c r="J175" s="20" t="s">
        <v>487</v>
      </c>
      <c r="K175" s="20" t="s">
        <v>487</v>
      </c>
    </row>
    <row r="176" spans="1:11">
      <c r="A176" s="69"/>
      <c r="B176" s="6" t="s">
        <v>571</v>
      </c>
      <c r="C176" s="20" t="s">
        <v>487</v>
      </c>
      <c r="D176" s="20" t="s">
        <v>487</v>
      </c>
      <c r="E176" s="20" t="s">
        <v>487</v>
      </c>
      <c r="F176" s="20" t="s">
        <v>487</v>
      </c>
      <c r="G176" s="20" t="s">
        <v>487</v>
      </c>
      <c r="H176" s="20" t="s">
        <v>487</v>
      </c>
      <c r="I176" s="20" t="s">
        <v>487</v>
      </c>
      <c r="J176" s="20" t="s">
        <v>487</v>
      </c>
      <c r="K176" s="20" t="s">
        <v>487</v>
      </c>
    </row>
    <row r="177" spans="1:11">
      <c r="A177" s="69"/>
      <c r="B177" s="6" t="s">
        <v>572</v>
      </c>
      <c r="C177" s="20">
        <v>1833282</v>
      </c>
      <c r="D177" s="20">
        <v>1709788</v>
      </c>
      <c r="E177" s="20">
        <v>2295473</v>
      </c>
      <c r="F177" s="20" t="s">
        <v>573</v>
      </c>
      <c r="G177" s="20" t="s">
        <v>574</v>
      </c>
      <c r="H177" s="20" t="s">
        <v>575</v>
      </c>
      <c r="I177" s="20">
        <v>2439321</v>
      </c>
      <c r="J177" s="20" t="s">
        <v>576</v>
      </c>
      <c r="K177" s="20">
        <v>2642947</v>
      </c>
    </row>
    <row r="178" spans="1:11">
      <c r="A178" s="69"/>
      <c r="B178" s="6" t="s">
        <v>577</v>
      </c>
      <c r="C178" s="20">
        <v>0.75618027663155729</v>
      </c>
      <c r="D178" s="20">
        <v>-4.8810431128001097</v>
      </c>
      <c r="E178" s="20">
        <v>32.537019286188304</v>
      </c>
      <c r="F178" s="20" t="s">
        <v>578</v>
      </c>
      <c r="G178" s="20" t="s">
        <v>579</v>
      </c>
      <c r="H178" s="20" t="s">
        <v>580</v>
      </c>
      <c r="I178" s="20">
        <v>8.3000000000000007</v>
      </c>
      <c r="J178" s="20" t="s">
        <v>261</v>
      </c>
      <c r="K178" s="20">
        <v>1.4</v>
      </c>
    </row>
    <row r="179" spans="1:11">
      <c r="A179" s="69"/>
      <c r="B179" s="6" t="s">
        <v>581</v>
      </c>
      <c r="C179" s="20">
        <v>1033548</v>
      </c>
      <c r="D179" s="20" t="s">
        <v>582</v>
      </c>
      <c r="E179" s="20" t="s">
        <v>583</v>
      </c>
      <c r="F179" s="20" t="s">
        <v>584</v>
      </c>
      <c r="G179" s="20" t="s">
        <v>585</v>
      </c>
      <c r="H179" s="20" t="s">
        <v>586</v>
      </c>
      <c r="I179" s="20">
        <v>1507418</v>
      </c>
      <c r="J179" s="20" t="s">
        <v>587</v>
      </c>
      <c r="K179" s="20">
        <v>1658103</v>
      </c>
    </row>
    <row r="180" spans="1:11">
      <c r="A180" s="69"/>
      <c r="B180" s="6" t="s">
        <v>588</v>
      </c>
      <c r="C180" s="20">
        <v>-0.7</v>
      </c>
      <c r="D180" s="20" t="s">
        <v>88</v>
      </c>
      <c r="E180" s="20" t="s">
        <v>589</v>
      </c>
      <c r="F180" s="20" t="s">
        <v>590</v>
      </c>
      <c r="G180" s="20" t="s">
        <v>591</v>
      </c>
      <c r="H180" s="20" t="s">
        <v>592</v>
      </c>
      <c r="I180" s="20">
        <v>3.4</v>
      </c>
      <c r="J180" s="20" t="s">
        <v>485</v>
      </c>
      <c r="K180" s="20">
        <v>-2.2000000000000002</v>
      </c>
    </row>
    <row r="181" spans="1:11">
      <c r="A181" s="69"/>
      <c r="B181" s="6" t="s">
        <v>593</v>
      </c>
      <c r="C181" s="20">
        <v>508511</v>
      </c>
      <c r="D181" s="20" t="s">
        <v>594</v>
      </c>
      <c r="E181" s="20" t="s">
        <v>595</v>
      </c>
      <c r="F181" s="20" t="s">
        <v>596</v>
      </c>
      <c r="G181" s="20" t="s">
        <v>597</v>
      </c>
      <c r="H181" s="20" t="s">
        <v>598</v>
      </c>
      <c r="I181" s="20">
        <v>696788</v>
      </c>
      <c r="J181" s="20" t="s">
        <v>599</v>
      </c>
      <c r="K181" s="20">
        <v>763705</v>
      </c>
    </row>
    <row r="182" spans="1:11">
      <c r="A182" s="69"/>
      <c r="B182" s="7" t="s">
        <v>600</v>
      </c>
      <c r="C182" s="20" t="e">
        <v>#N/A</v>
      </c>
      <c r="D182" s="20" t="e">
        <v>#N/A</v>
      </c>
      <c r="E182" s="20" t="e">
        <v>#N/A</v>
      </c>
      <c r="F182" s="20" t="s">
        <v>601</v>
      </c>
      <c r="G182" s="20" t="s">
        <v>602</v>
      </c>
      <c r="H182" s="20" t="s">
        <v>603</v>
      </c>
      <c r="I182" s="20">
        <v>2.1</v>
      </c>
      <c r="J182" s="20" t="s">
        <v>62</v>
      </c>
      <c r="K182" s="20">
        <v>1.4</v>
      </c>
    </row>
    <row r="183" spans="1:11">
      <c r="A183" s="69"/>
      <c r="B183" s="6" t="s">
        <v>604</v>
      </c>
      <c r="C183" s="20" t="s">
        <v>487</v>
      </c>
      <c r="D183" s="20" t="s">
        <v>487</v>
      </c>
      <c r="E183" s="20" t="s">
        <v>487</v>
      </c>
      <c r="F183" s="20" t="s">
        <v>487</v>
      </c>
      <c r="G183" s="20" t="s">
        <v>487</v>
      </c>
      <c r="H183" s="20" t="s">
        <v>487</v>
      </c>
      <c r="I183" s="20" t="s">
        <v>487</v>
      </c>
      <c r="J183" s="20" t="s">
        <v>605</v>
      </c>
      <c r="K183" s="20">
        <v>63388</v>
      </c>
    </row>
    <row r="184" spans="1:11">
      <c r="A184" s="69"/>
      <c r="B184" s="6" t="s">
        <v>606</v>
      </c>
      <c r="C184" s="20" t="s">
        <v>487</v>
      </c>
      <c r="D184" s="20" t="s">
        <v>487</v>
      </c>
      <c r="E184" s="20" t="s">
        <v>487</v>
      </c>
      <c r="F184" s="20" t="s">
        <v>487</v>
      </c>
      <c r="G184" s="20" t="s">
        <v>487</v>
      </c>
      <c r="H184" s="20" t="s">
        <v>487</v>
      </c>
      <c r="I184" s="20" t="s">
        <v>487</v>
      </c>
      <c r="J184" s="20" t="s">
        <v>482</v>
      </c>
      <c r="K184" s="20">
        <v>8.5</v>
      </c>
    </row>
    <row r="185" spans="1:11">
      <c r="A185" s="69"/>
      <c r="B185" s="6" t="s">
        <v>607</v>
      </c>
      <c r="C185" s="20" t="s">
        <v>487</v>
      </c>
      <c r="D185" s="20" t="s">
        <v>487</v>
      </c>
      <c r="E185" s="20" t="s">
        <v>487</v>
      </c>
      <c r="F185" s="20" t="s">
        <v>487</v>
      </c>
      <c r="G185" s="20" t="s">
        <v>487</v>
      </c>
      <c r="H185" s="20" t="s">
        <v>487</v>
      </c>
      <c r="I185" s="20" t="s">
        <v>487</v>
      </c>
      <c r="J185" s="20" t="s">
        <v>608</v>
      </c>
      <c r="K185" s="20">
        <v>13420</v>
      </c>
    </row>
    <row r="186" spans="1:11">
      <c r="A186" s="69"/>
      <c r="B186" s="6" t="s">
        <v>609</v>
      </c>
      <c r="C186" s="20" t="s">
        <v>487</v>
      </c>
      <c r="D186" s="20" t="s">
        <v>487</v>
      </c>
      <c r="E186" s="20" t="s">
        <v>487</v>
      </c>
      <c r="F186" s="20" t="s">
        <v>487</v>
      </c>
      <c r="G186" s="20" t="s">
        <v>487</v>
      </c>
      <c r="H186" s="20" t="s">
        <v>487</v>
      </c>
      <c r="I186" s="20" t="s">
        <v>487</v>
      </c>
      <c r="J186" s="20" t="s">
        <v>610</v>
      </c>
      <c r="K186" s="20">
        <v>-3.7</v>
      </c>
    </row>
    <row r="187" spans="1:11">
      <c r="A187" s="69"/>
      <c r="B187" s="7" t="s">
        <v>611</v>
      </c>
      <c r="C187" s="20" t="e">
        <v>#N/A</v>
      </c>
      <c r="D187" s="20" t="e">
        <v>#N/A</v>
      </c>
      <c r="E187" s="20" t="e">
        <v>#N/A</v>
      </c>
      <c r="F187" s="20" t="e">
        <v>#N/A</v>
      </c>
      <c r="G187" s="20" t="e">
        <v>#N/A</v>
      </c>
      <c r="H187" s="20" t="e">
        <v>#N/A</v>
      </c>
      <c r="I187" s="20" t="e">
        <v>#N/A</v>
      </c>
      <c r="J187" s="20">
        <v>496399</v>
      </c>
      <c r="K187" s="20">
        <v>536391</v>
      </c>
    </row>
    <row r="188" spans="1:11">
      <c r="A188" s="69"/>
      <c r="B188" s="7" t="s">
        <v>612</v>
      </c>
      <c r="C188" s="20" t="e">
        <v>#N/A</v>
      </c>
      <c r="D188" s="20" t="e">
        <v>#N/A</v>
      </c>
      <c r="E188" s="20" t="e">
        <v>#N/A</v>
      </c>
      <c r="F188" s="20" t="e">
        <v>#N/A</v>
      </c>
      <c r="G188" s="20" t="e">
        <v>#N/A</v>
      </c>
      <c r="H188" s="20" t="e">
        <v>#N/A</v>
      </c>
      <c r="I188" s="20" t="e">
        <v>#N/A</v>
      </c>
      <c r="J188" s="20">
        <v>310570</v>
      </c>
      <c r="K188" s="20">
        <v>343472</v>
      </c>
    </row>
    <row r="189" spans="1:11">
      <c r="A189" s="69"/>
      <c r="B189" s="6" t="s">
        <v>613</v>
      </c>
      <c r="C189" s="20">
        <v>833060</v>
      </c>
      <c r="D189" s="20">
        <v>835432</v>
      </c>
      <c r="E189" s="20">
        <v>846812</v>
      </c>
      <c r="F189" s="20" t="s">
        <v>614</v>
      </c>
      <c r="G189" s="20" t="s">
        <v>615</v>
      </c>
      <c r="H189" s="20" t="s">
        <v>616</v>
      </c>
      <c r="I189" s="20">
        <v>999366</v>
      </c>
      <c r="J189" s="20" t="s">
        <v>617</v>
      </c>
      <c r="K189" s="20">
        <v>1167430</v>
      </c>
    </row>
    <row r="190" spans="1:11">
      <c r="A190" s="69"/>
      <c r="B190" s="6" t="s">
        <v>618</v>
      </c>
      <c r="C190" s="20">
        <v>-20.544051416661002</v>
      </c>
      <c r="D190" s="20">
        <v>-2.6473921573104908</v>
      </c>
      <c r="E190" s="20">
        <v>6.5224142193254231E-2</v>
      </c>
      <c r="F190" s="20" t="s">
        <v>84</v>
      </c>
      <c r="G190" s="20" t="s">
        <v>309</v>
      </c>
      <c r="H190" s="20" t="s">
        <v>619</v>
      </c>
      <c r="I190" s="20">
        <v>-4.8</v>
      </c>
      <c r="J190" s="20" t="s">
        <v>620</v>
      </c>
      <c r="K190" s="20">
        <v>4.0999999999999996</v>
      </c>
    </row>
    <row r="191" spans="1:11">
      <c r="A191" s="69"/>
      <c r="B191" s="6" t="s">
        <v>621</v>
      </c>
      <c r="C191" s="20">
        <v>226561</v>
      </c>
      <c r="D191" s="20" t="s">
        <v>622</v>
      </c>
      <c r="E191" s="20" t="s">
        <v>623</v>
      </c>
      <c r="F191" s="20" t="s">
        <v>624</v>
      </c>
      <c r="G191" s="20" t="s">
        <v>625</v>
      </c>
      <c r="H191" s="20" t="s">
        <v>626</v>
      </c>
      <c r="I191" s="20">
        <v>185000</v>
      </c>
      <c r="J191" s="20" t="s">
        <v>627</v>
      </c>
      <c r="K191" s="20">
        <v>214000</v>
      </c>
    </row>
    <row r="192" spans="1:11">
      <c r="A192" s="69"/>
      <c r="B192" s="6" t="s">
        <v>628</v>
      </c>
      <c r="C192" s="20">
        <v>-30.6</v>
      </c>
      <c r="D192" s="20" t="s">
        <v>629</v>
      </c>
      <c r="E192" s="20" t="s">
        <v>630</v>
      </c>
      <c r="F192" s="20" t="s">
        <v>631</v>
      </c>
      <c r="G192" s="20" t="s">
        <v>632</v>
      </c>
      <c r="H192" s="20" t="s">
        <v>633</v>
      </c>
      <c r="I192" s="20" t="s">
        <v>634</v>
      </c>
      <c r="J192" s="20" t="s">
        <v>635</v>
      </c>
      <c r="K192" s="20">
        <v>6</v>
      </c>
    </row>
    <row r="193" spans="1:11">
      <c r="A193" s="69"/>
      <c r="B193" s="6" t="s">
        <v>636</v>
      </c>
      <c r="C193" s="20">
        <v>13000</v>
      </c>
      <c r="D193" s="20" t="s">
        <v>487</v>
      </c>
      <c r="E193" s="20" t="s">
        <v>637</v>
      </c>
      <c r="F193" s="20" t="s">
        <v>638</v>
      </c>
      <c r="G193" s="20" t="s">
        <v>639</v>
      </c>
      <c r="H193" s="20" t="s">
        <v>640</v>
      </c>
      <c r="I193" s="20" t="s">
        <v>487</v>
      </c>
      <c r="J193" s="20" t="s">
        <v>641</v>
      </c>
      <c r="K193" s="20" t="s">
        <v>487</v>
      </c>
    </row>
    <row r="194" spans="1:11">
      <c r="A194" s="69"/>
      <c r="B194" s="6" t="s">
        <v>642</v>
      </c>
      <c r="C194" s="20" t="s">
        <v>643</v>
      </c>
      <c r="D194" s="20" t="s">
        <v>643</v>
      </c>
      <c r="E194" s="20" t="s">
        <v>487</v>
      </c>
      <c r="F194" s="20" t="s">
        <v>643</v>
      </c>
      <c r="G194" s="20" t="s">
        <v>644</v>
      </c>
      <c r="H194" s="20" t="s">
        <v>645</v>
      </c>
      <c r="I194" s="20" t="s">
        <v>643</v>
      </c>
      <c r="J194" s="20" t="s">
        <v>487</v>
      </c>
      <c r="K194" s="20" t="s">
        <v>643</v>
      </c>
    </row>
    <row r="195" spans="1:11">
      <c r="A195" s="69"/>
      <c r="B195" s="6" t="s">
        <v>646</v>
      </c>
      <c r="C195" s="20" t="s">
        <v>487</v>
      </c>
      <c r="D195" s="20" t="s">
        <v>487</v>
      </c>
      <c r="E195" s="20" t="s">
        <v>487</v>
      </c>
      <c r="F195" s="20" t="s">
        <v>487</v>
      </c>
      <c r="G195" s="20" t="s">
        <v>487</v>
      </c>
      <c r="H195" s="20" t="s">
        <v>487</v>
      </c>
      <c r="I195" s="20" t="s">
        <v>487</v>
      </c>
      <c r="J195" s="20" t="s">
        <v>487</v>
      </c>
      <c r="K195" s="20" t="s">
        <v>487</v>
      </c>
    </row>
    <row r="196" spans="1:11" ht="15.75" thickBot="1">
      <c r="A196" s="70"/>
      <c r="B196" s="11" t="s">
        <v>647</v>
      </c>
      <c r="C196" s="20" t="s">
        <v>487</v>
      </c>
      <c r="D196" s="20" t="s">
        <v>487</v>
      </c>
      <c r="E196" s="20" t="s">
        <v>487</v>
      </c>
      <c r="F196" s="20" t="s">
        <v>487</v>
      </c>
      <c r="G196" s="20" t="s">
        <v>487</v>
      </c>
      <c r="H196" s="20" t="s">
        <v>487</v>
      </c>
      <c r="I196" s="20" t="s">
        <v>487</v>
      </c>
      <c r="J196" s="20" t="s">
        <v>487</v>
      </c>
      <c r="K196" s="20" t="s">
        <v>487</v>
      </c>
    </row>
    <row r="197" spans="1:11">
      <c r="A197" s="77" t="s">
        <v>648</v>
      </c>
      <c r="B197" s="5" t="s">
        <v>649</v>
      </c>
      <c r="C197" s="21">
        <v>791138</v>
      </c>
      <c r="D197" s="21">
        <v>507589</v>
      </c>
      <c r="E197" s="21">
        <v>683690</v>
      </c>
      <c r="F197" s="21" t="s">
        <v>650</v>
      </c>
      <c r="G197" s="20" t="s">
        <v>651</v>
      </c>
      <c r="H197" s="20" t="s">
        <v>652</v>
      </c>
      <c r="I197" s="20">
        <v>477142</v>
      </c>
      <c r="J197" s="20" t="s">
        <v>653</v>
      </c>
      <c r="K197" s="20">
        <v>909139</v>
      </c>
    </row>
    <row r="198" spans="1:11">
      <c r="A198" s="78"/>
      <c r="B198" s="6" t="s">
        <v>654</v>
      </c>
      <c r="C198" s="20">
        <v>-10.137768619764586</v>
      </c>
      <c r="D198" s="20">
        <v>-35.582981725039041</v>
      </c>
      <c r="E198" s="20">
        <v>32.970193553470416</v>
      </c>
      <c r="F198" s="20" t="s">
        <v>261</v>
      </c>
      <c r="G198" s="20" t="s">
        <v>541</v>
      </c>
      <c r="H198" s="20" t="s">
        <v>644</v>
      </c>
      <c r="I198" s="20">
        <v>-10.3</v>
      </c>
      <c r="J198" s="20" t="s">
        <v>655</v>
      </c>
      <c r="K198" s="20">
        <v>44.2</v>
      </c>
    </row>
    <row r="199" spans="1:11" ht="24.75">
      <c r="A199" s="78"/>
      <c r="B199" s="6" t="s">
        <v>656</v>
      </c>
      <c r="C199" s="20">
        <v>38759</v>
      </c>
      <c r="D199" s="20" t="s">
        <v>657</v>
      </c>
      <c r="E199" s="20" t="s">
        <v>658</v>
      </c>
      <c r="F199" s="20" t="s">
        <v>659</v>
      </c>
      <c r="G199" s="20" t="s">
        <v>660</v>
      </c>
      <c r="H199" s="20" t="s">
        <v>661</v>
      </c>
      <c r="I199" s="20">
        <v>524</v>
      </c>
      <c r="J199" s="20" t="s">
        <v>487</v>
      </c>
      <c r="K199" s="20" t="s">
        <v>487</v>
      </c>
    </row>
    <row r="200" spans="1:11">
      <c r="A200" s="78"/>
      <c r="B200" s="6" t="s">
        <v>662</v>
      </c>
      <c r="C200" s="20">
        <v>21.7</v>
      </c>
      <c r="D200" s="20" t="s">
        <v>663</v>
      </c>
      <c r="E200" s="20" t="s">
        <v>664</v>
      </c>
      <c r="F200" s="20" t="s">
        <v>665</v>
      </c>
      <c r="G200" s="20" t="s">
        <v>666</v>
      </c>
      <c r="H200" s="20" t="s">
        <v>667</v>
      </c>
      <c r="I200" s="20">
        <v>-59.9</v>
      </c>
      <c r="J200" s="20" t="s">
        <v>643</v>
      </c>
      <c r="K200" s="20" t="s">
        <v>487</v>
      </c>
    </row>
    <row r="201" spans="1:11" ht="24.75">
      <c r="A201" s="78"/>
      <c r="B201" s="6" t="s">
        <v>668</v>
      </c>
      <c r="C201" s="20">
        <v>540816</v>
      </c>
      <c r="D201" s="20" t="s">
        <v>669</v>
      </c>
      <c r="E201" s="20" t="s">
        <v>670</v>
      </c>
      <c r="F201" s="20" t="s">
        <v>671</v>
      </c>
      <c r="G201" s="20" t="s">
        <v>672</v>
      </c>
      <c r="H201" s="20" t="s">
        <v>673</v>
      </c>
      <c r="I201" s="20">
        <v>134818</v>
      </c>
      <c r="J201" s="20" t="s">
        <v>674</v>
      </c>
      <c r="K201" s="20">
        <v>417734</v>
      </c>
    </row>
    <row r="202" spans="1:11" ht="24.75">
      <c r="A202" s="78"/>
      <c r="B202" s="6" t="s">
        <v>675</v>
      </c>
      <c r="C202" s="20">
        <v>-4.4000000000000004</v>
      </c>
      <c r="D202" s="20" t="s">
        <v>676</v>
      </c>
      <c r="E202" s="20" t="s">
        <v>677</v>
      </c>
      <c r="F202" s="20" t="s">
        <v>678</v>
      </c>
      <c r="G202" s="20" t="s">
        <v>532</v>
      </c>
      <c r="H202" s="20" t="s">
        <v>679</v>
      </c>
      <c r="I202" s="20">
        <v>-37.299999999999997</v>
      </c>
      <c r="J202" s="20" t="s">
        <v>680</v>
      </c>
      <c r="K202" s="20">
        <v>156.1</v>
      </c>
    </row>
    <row r="203" spans="1:11">
      <c r="A203" s="78"/>
      <c r="B203" s="6" t="s">
        <v>681</v>
      </c>
      <c r="C203" s="20">
        <v>104000</v>
      </c>
      <c r="D203" s="20" t="s">
        <v>682</v>
      </c>
      <c r="E203" s="20" t="s">
        <v>683</v>
      </c>
      <c r="F203" s="20" t="s">
        <v>684</v>
      </c>
      <c r="G203" s="20" t="s">
        <v>684</v>
      </c>
      <c r="H203" s="20" t="s">
        <v>684</v>
      </c>
      <c r="I203" s="20">
        <v>180000</v>
      </c>
      <c r="J203" s="20" t="s">
        <v>685</v>
      </c>
      <c r="K203" s="20">
        <v>180000</v>
      </c>
    </row>
    <row r="204" spans="1:11">
      <c r="A204" s="79"/>
      <c r="B204" s="11" t="s">
        <v>686</v>
      </c>
      <c r="C204" s="20">
        <v>-52.7</v>
      </c>
      <c r="D204" s="20" t="s">
        <v>687</v>
      </c>
      <c r="E204" s="20" t="s">
        <v>643</v>
      </c>
      <c r="F204" s="20" t="s">
        <v>688</v>
      </c>
      <c r="G204" s="20" t="s">
        <v>689</v>
      </c>
      <c r="H204" s="20" t="s">
        <v>690</v>
      </c>
      <c r="I204" s="20">
        <v>24.5</v>
      </c>
      <c r="J204" s="20" t="s">
        <v>691</v>
      </c>
      <c r="K204" s="20">
        <v>-3.4</v>
      </c>
    </row>
    <row r="205" spans="1:11">
      <c r="A205" s="48" t="s">
        <v>692</v>
      </c>
      <c r="B205" s="13" t="s">
        <v>693</v>
      </c>
      <c r="C205" s="20">
        <v>3607414</v>
      </c>
      <c r="D205" s="20">
        <v>3125393</v>
      </c>
      <c r="E205" s="20">
        <v>3795941</v>
      </c>
      <c r="F205" s="20" t="s">
        <v>694</v>
      </c>
      <c r="G205" s="20" t="s">
        <v>695</v>
      </c>
      <c r="H205" s="20" t="s">
        <v>696</v>
      </c>
      <c r="I205" s="20">
        <v>3861561</v>
      </c>
      <c r="J205" s="20" t="s">
        <v>697</v>
      </c>
      <c r="K205" s="20">
        <v>4696685</v>
      </c>
    </row>
    <row r="206" spans="1:11">
      <c r="A206" s="49"/>
      <c r="B206" s="14" t="s">
        <v>698</v>
      </c>
      <c r="C206" s="20">
        <v>-2.2519594412735988</v>
      </c>
      <c r="D206" s="20">
        <v>-13.014010060490266</v>
      </c>
      <c r="E206" s="20">
        <v>19.900803525104415</v>
      </c>
      <c r="F206" s="20" t="s">
        <v>699</v>
      </c>
      <c r="G206" s="20" t="s">
        <v>92</v>
      </c>
      <c r="H206" s="20" t="s">
        <v>700</v>
      </c>
      <c r="I206" s="20">
        <v>2.2999999999999998</v>
      </c>
      <c r="J206" s="20" t="s">
        <v>701</v>
      </c>
      <c r="K206" s="20">
        <v>10</v>
      </c>
    </row>
    <row r="207" spans="1:11">
      <c r="A207" s="50" t="s">
        <v>702</v>
      </c>
      <c r="B207" s="13" t="s">
        <v>703</v>
      </c>
      <c r="C207" s="20">
        <v>2778698</v>
      </c>
      <c r="D207" s="20">
        <v>2567843</v>
      </c>
      <c r="E207" s="20">
        <v>3128094</v>
      </c>
      <c r="F207" s="20" t="s">
        <v>704</v>
      </c>
      <c r="G207" s="20" t="s">
        <v>705</v>
      </c>
      <c r="H207" s="20" t="s">
        <v>706</v>
      </c>
      <c r="I207" s="20">
        <v>3433405</v>
      </c>
      <c r="J207" s="20" t="s">
        <v>707</v>
      </c>
      <c r="K207" s="20">
        <v>3806052</v>
      </c>
    </row>
    <row r="208" spans="1:11">
      <c r="A208" s="51"/>
      <c r="B208" s="13" t="s">
        <v>708</v>
      </c>
      <c r="C208" s="20">
        <v>-3.8322932442445556</v>
      </c>
      <c r="D208" s="20">
        <v>-7.2171346979787003</v>
      </c>
      <c r="E208" s="20">
        <v>20.259150477731659</v>
      </c>
      <c r="F208" s="20" t="s">
        <v>531</v>
      </c>
      <c r="G208" s="20" t="s">
        <v>146</v>
      </c>
      <c r="H208" s="20" t="s">
        <v>709</v>
      </c>
      <c r="I208" s="20">
        <v>4</v>
      </c>
      <c r="J208" s="20" t="s">
        <v>544</v>
      </c>
      <c r="K208" s="20">
        <v>2.2000000000000002</v>
      </c>
    </row>
    <row r="209" spans="1:11">
      <c r="A209" s="51"/>
      <c r="B209" s="13" t="s">
        <v>710</v>
      </c>
      <c r="C209" s="20">
        <v>646551</v>
      </c>
      <c r="D209" s="20">
        <v>665754</v>
      </c>
      <c r="E209" s="20">
        <v>617713</v>
      </c>
      <c r="F209" s="20" t="s">
        <v>711</v>
      </c>
      <c r="G209" s="20" t="s">
        <v>712</v>
      </c>
      <c r="H209" s="20" t="s">
        <v>713</v>
      </c>
      <c r="I209" s="20">
        <v>831390</v>
      </c>
      <c r="J209" s="20" t="s">
        <v>714</v>
      </c>
      <c r="K209" s="20">
        <v>956207</v>
      </c>
    </row>
    <row r="210" spans="1:11">
      <c r="A210" s="51"/>
      <c r="B210" s="13" t="s">
        <v>715</v>
      </c>
      <c r="C210" s="20">
        <v>-0.38297912825957514</v>
      </c>
      <c r="D210" s="20">
        <v>3.3836017334090362</v>
      </c>
      <c r="E210" s="20">
        <v>0.52889166902658769</v>
      </c>
      <c r="F210" s="20" t="s">
        <v>610</v>
      </c>
      <c r="G210" s="20" t="s">
        <v>716</v>
      </c>
      <c r="H210" s="20" t="s">
        <v>717</v>
      </c>
      <c r="I210" s="20">
        <v>0.6</v>
      </c>
      <c r="J210" s="20" t="s">
        <v>718</v>
      </c>
      <c r="K210" s="20">
        <v>2</v>
      </c>
    </row>
    <row r="211" spans="1:11">
      <c r="A211" s="51"/>
      <c r="B211" s="13" t="s">
        <v>719</v>
      </c>
      <c r="C211" s="20">
        <v>342748</v>
      </c>
      <c r="D211" s="20">
        <v>353798</v>
      </c>
      <c r="E211" s="20">
        <v>345583</v>
      </c>
      <c r="F211" s="20" t="s">
        <v>720</v>
      </c>
      <c r="G211" s="20" t="s">
        <v>721</v>
      </c>
      <c r="H211" s="20" t="s">
        <v>722</v>
      </c>
      <c r="I211" s="20">
        <v>431667</v>
      </c>
      <c r="J211" s="20" t="s">
        <v>723</v>
      </c>
      <c r="K211" s="20">
        <v>513348</v>
      </c>
    </row>
    <row r="212" spans="1:11">
      <c r="A212" s="51"/>
      <c r="B212" s="13" t="s">
        <v>724</v>
      </c>
      <c r="C212" s="20">
        <v>1</v>
      </c>
      <c r="D212" s="20" t="s">
        <v>725</v>
      </c>
      <c r="E212" s="20" t="s">
        <v>689</v>
      </c>
      <c r="F212" s="20" t="s">
        <v>718</v>
      </c>
      <c r="G212" s="20" t="s">
        <v>216</v>
      </c>
      <c r="H212" s="20" t="s">
        <v>726</v>
      </c>
      <c r="I212" s="20">
        <v>2.7</v>
      </c>
      <c r="J212" s="20" t="s">
        <v>620</v>
      </c>
      <c r="K212" s="20">
        <v>6.1</v>
      </c>
    </row>
    <row r="213" spans="1:11">
      <c r="A213" s="51"/>
      <c r="B213" s="13" t="s">
        <v>727</v>
      </c>
      <c r="C213" s="20" t="s">
        <v>487</v>
      </c>
      <c r="D213" s="20" t="s">
        <v>487</v>
      </c>
      <c r="E213" s="20" t="s">
        <v>487</v>
      </c>
      <c r="F213" s="20" t="s">
        <v>487</v>
      </c>
      <c r="G213" s="20" t="s">
        <v>487</v>
      </c>
      <c r="H213" s="20" t="s">
        <v>487</v>
      </c>
      <c r="I213" s="20" t="s">
        <v>487</v>
      </c>
      <c r="J213" s="20" t="s">
        <v>487</v>
      </c>
      <c r="K213" s="20" t="s">
        <v>487</v>
      </c>
    </row>
    <row r="214" spans="1:11">
      <c r="A214" s="51"/>
      <c r="B214" s="13" t="s">
        <v>728</v>
      </c>
      <c r="C214" s="20" t="s">
        <v>487</v>
      </c>
      <c r="D214" s="20" t="s">
        <v>487</v>
      </c>
      <c r="E214" s="20" t="s">
        <v>487</v>
      </c>
      <c r="F214" s="20" t="s">
        <v>487</v>
      </c>
      <c r="G214" s="20" t="s">
        <v>487</v>
      </c>
      <c r="H214" s="20" t="s">
        <v>487</v>
      </c>
      <c r="I214" s="20" t="s">
        <v>487</v>
      </c>
      <c r="J214" s="20" t="s">
        <v>487</v>
      </c>
      <c r="K214" s="20" t="s">
        <v>487</v>
      </c>
    </row>
    <row r="215" spans="1:11">
      <c r="A215" s="51"/>
      <c r="B215" s="13" t="s">
        <v>729</v>
      </c>
      <c r="C215" s="20">
        <v>1139544</v>
      </c>
      <c r="D215" s="20">
        <v>1127116</v>
      </c>
      <c r="E215" s="20">
        <v>1148397</v>
      </c>
      <c r="F215" s="20" t="s">
        <v>730</v>
      </c>
      <c r="G215" s="20" t="s">
        <v>731</v>
      </c>
      <c r="H215" s="20" t="s">
        <v>732</v>
      </c>
      <c r="I215" s="20">
        <v>1331909</v>
      </c>
      <c r="J215" s="20" t="s">
        <v>733</v>
      </c>
      <c r="K215" s="20">
        <v>1507543</v>
      </c>
    </row>
    <row r="216" spans="1:11">
      <c r="A216" s="51"/>
      <c r="B216" s="13" t="s">
        <v>734</v>
      </c>
      <c r="C216" s="20">
        <v>1.4923672835759794</v>
      </c>
      <c r="D216" s="20">
        <v>-0.69338522416646509</v>
      </c>
      <c r="E216" s="20">
        <v>0.58441850280070984</v>
      </c>
      <c r="F216" s="20" t="s">
        <v>428</v>
      </c>
      <c r="G216" s="20" t="s">
        <v>735</v>
      </c>
      <c r="H216" s="20" t="s">
        <v>736</v>
      </c>
      <c r="I216" s="20">
        <v>1.8</v>
      </c>
      <c r="J216" s="20" t="s">
        <v>405</v>
      </c>
      <c r="K216" s="20">
        <v>1.9</v>
      </c>
    </row>
    <row r="217" spans="1:11">
      <c r="A217" s="51"/>
      <c r="B217" s="13" t="s">
        <v>737</v>
      </c>
      <c r="C217" s="20">
        <v>405590</v>
      </c>
      <c r="D217" s="20">
        <v>421721</v>
      </c>
      <c r="E217" s="20">
        <v>361400</v>
      </c>
      <c r="F217" s="20" t="s">
        <v>738</v>
      </c>
      <c r="G217" s="20" t="s">
        <v>739</v>
      </c>
      <c r="H217" s="20" t="s">
        <v>740</v>
      </c>
      <c r="I217" s="20">
        <v>458351</v>
      </c>
      <c r="J217" s="20" t="s">
        <v>741</v>
      </c>
      <c r="K217" s="20">
        <v>536601</v>
      </c>
    </row>
    <row r="218" spans="1:11">
      <c r="A218" s="51"/>
      <c r="B218" s="13" t="s">
        <v>742</v>
      </c>
      <c r="C218" s="20">
        <v>-1.2783267661924058</v>
      </c>
      <c r="D218" s="20">
        <v>4.3947480545718953</v>
      </c>
      <c r="E218" s="20">
        <v>-1.5978121441766358</v>
      </c>
      <c r="F218" s="20" t="s">
        <v>743</v>
      </c>
      <c r="G218" s="20" t="s">
        <v>744</v>
      </c>
      <c r="H218" s="20" t="s">
        <v>404</v>
      </c>
      <c r="I218" s="20">
        <v>0</v>
      </c>
      <c r="J218" s="20" t="s">
        <v>501</v>
      </c>
      <c r="K218" s="20">
        <v>3.9</v>
      </c>
    </row>
    <row r="219" spans="1:11">
      <c r="A219" s="51"/>
      <c r="B219" s="13" t="s">
        <v>745</v>
      </c>
      <c r="C219" s="20">
        <v>65667</v>
      </c>
      <c r="D219" s="20">
        <v>69448</v>
      </c>
      <c r="E219" s="20">
        <v>57926</v>
      </c>
      <c r="F219" s="20" t="s">
        <v>746</v>
      </c>
      <c r="G219" s="20" t="s">
        <v>747</v>
      </c>
      <c r="H219" s="20" t="s">
        <v>748</v>
      </c>
      <c r="I219" s="20">
        <v>66417</v>
      </c>
      <c r="J219" s="20" t="s">
        <v>749</v>
      </c>
      <c r="K219" s="20">
        <v>78493</v>
      </c>
    </row>
    <row r="220" spans="1:11">
      <c r="A220" s="51"/>
      <c r="B220" s="13" t="s">
        <v>750</v>
      </c>
      <c r="C220" s="20">
        <v>0.6</v>
      </c>
      <c r="D220" s="20" t="s">
        <v>751</v>
      </c>
      <c r="E220" s="20" t="s">
        <v>752</v>
      </c>
      <c r="F220" s="20" t="s">
        <v>62</v>
      </c>
      <c r="G220" s="20" t="s">
        <v>484</v>
      </c>
      <c r="H220" s="20" t="s">
        <v>753</v>
      </c>
      <c r="I220" s="20">
        <v>2.2000000000000002</v>
      </c>
      <c r="J220" s="20" t="s">
        <v>754</v>
      </c>
      <c r="K220" s="20">
        <v>4.2</v>
      </c>
    </row>
    <row r="221" spans="1:11">
      <c r="A221" s="51"/>
      <c r="B221" s="13" t="s">
        <v>755</v>
      </c>
      <c r="C221" s="20">
        <v>630867</v>
      </c>
      <c r="D221" s="20">
        <v>664805</v>
      </c>
      <c r="E221" s="20">
        <v>745797</v>
      </c>
      <c r="F221" s="20" t="s">
        <v>756</v>
      </c>
      <c r="G221" s="20" t="s">
        <v>757</v>
      </c>
      <c r="H221" s="20" t="s">
        <v>758</v>
      </c>
      <c r="I221" s="20">
        <v>1128840</v>
      </c>
      <c r="J221" s="20" t="s">
        <v>759</v>
      </c>
      <c r="K221" s="20">
        <v>1308673</v>
      </c>
    </row>
    <row r="222" spans="1:11">
      <c r="A222" s="51"/>
      <c r="B222" s="13" t="s">
        <v>760</v>
      </c>
      <c r="C222" s="20">
        <v>1.5255415286162144</v>
      </c>
      <c r="D222" s="20">
        <v>5.8027919669904504</v>
      </c>
      <c r="E222" s="20">
        <v>10.747423174554349</v>
      </c>
      <c r="F222" s="20" t="s">
        <v>761</v>
      </c>
      <c r="G222" s="20" t="s">
        <v>762</v>
      </c>
      <c r="H222" s="20" t="s">
        <v>763</v>
      </c>
      <c r="I222" s="20">
        <v>-1.8</v>
      </c>
      <c r="J222" s="20" t="s">
        <v>751</v>
      </c>
      <c r="K222" s="20">
        <v>2.7</v>
      </c>
    </row>
    <row r="223" spans="1:11">
      <c r="A223" s="51"/>
      <c r="B223" s="13" t="s">
        <v>764</v>
      </c>
      <c r="C223" s="20">
        <v>255947</v>
      </c>
      <c r="D223" s="20" t="s">
        <v>765</v>
      </c>
      <c r="E223" s="20" t="s">
        <v>766</v>
      </c>
      <c r="F223" s="20" t="s">
        <v>767</v>
      </c>
      <c r="G223" s="20" t="s">
        <v>768</v>
      </c>
      <c r="H223" s="20" t="s">
        <v>769</v>
      </c>
      <c r="I223" s="20">
        <v>252224</v>
      </c>
      <c r="J223" s="20" t="s">
        <v>770</v>
      </c>
      <c r="K223" s="20">
        <v>257264</v>
      </c>
    </row>
    <row r="224" spans="1:11">
      <c r="A224" s="51"/>
      <c r="B224" s="13" t="s">
        <v>771</v>
      </c>
      <c r="C224" s="20">
        <v>-6.9</v>
      </c>
      <c r="D224" s="20" t="s">
        <v>772</v>
      </c>
      <c r="E224" s="20" t="s">
        <v>773</v>
      </c>
      <c r="F224" s="20" t="s">
        <v>774</v>
      </c>
      <c r="G224" s="20" t="s">
        <v>261</v>
      </c>
      <c r="H224" s="20" t="s">
        <v>407</v>
      </c>
      <c r="I224" s="20">
        <v>0.8</v>
      </c>
      <c r="J224" s="20" t="s">
        <v>752</v>
      </c>
      <c r="K224" s="20">
        <v>-1.8</v>
      </c>
    </row>
    <row r="225" spans="1:11">
      <c r="A225" s="51"/>
      <c r="B225" s="13" t="s">
        <v>775</v>
      </c>
      <c r="C225" s="20">
        <v>20065</v>
      </c>
      <c r="D225" s="20">
        <v>12193</v>
      </c>
      <c r="E225" s="20">
        <v>4952</v>
      </c>
      <c r="F225" s="20" t="s">
        <v>776</v>
      </c>
      <c r="G225" s="20" t="s">
        <v>777</v>
      </c>
      <c r="H225" s="20" t="s">
        <v>778</v>
      </c>
      <c r="I225" s="20">
        <v>14325</v>
      </c>
      <c r="J225" s="20" t="s">
        <v>779</v>
      </c>
      <c r="K225" s="20">
        <v>14936</v>
      </c>
    </row>
    <row r="226" spans="1:11">
      <c r="A226" s="51"/>
      <c r="B226" s="13" t="s">
        <v>780</v>
      </c>
      <c r="C226" s="20">
        <v>-2.7</v>
      </c>
      <c r="D226" s="20" t="s">
        <v>781</v>
      </c>
      <c r="E226" s="20" t="s">
        <v>782</v>
      </c>
      <c r="F226" s="20" t="s">
        <v>783</v>
      </c>
      <c r="G226" s="20" t="s">
        <v>773</v>
      </c>
      <c r="H226" s="20" t="s">
        <v>784</v>
      </c>
      <c r="I226" s="20">
        <v>4.9000000000000004</v>
      </c>
      <c r="J226" s="20" t="s">
        <v>632</v>
      </c>
      <c r="K226" s="20">
        <v>1.3</v>
      </c>
    </row>
    <row r="227" spans="1:11" ht="24.75">
      <c r="A227" s="51"/>
      <c r="B227" s="13" t="s">
        <v>785</v>
      </c>
      <c r="C227" s="20">
        <v>196184</v>
      </c>
      <c r="D227" s="20" t="s">
        <v>786</v>
      </c>
      <c r="E227" s="20" t="s">
        <v>787</v>
      </c>
      <c r="F227" s="20" t="s">
        <v>788</v>
      </c>
      <c r="G227" s="20" t="s">
        <v>789</v>
      </c>
      <c r="H227" s="20" t="s">
        <v>790</v>
      </c>
      <c r="I227" s="20">
        <v>31944</v>
      </c>
      <c r="J227" s="20" t="s">
        <v>791</v>
      </c>
      <c r="K227" s="20" t="s">
        <v>487</v>
      </c>
    </row>
    <row r="228" spans="1:11" ht="24.75">
      <c r="A228" s="51"/>
      <c r="B228" s="13" t="s">
        <v>792</v>
      </c>
      <c r="C228" s="20">
        <v>-29.8</v>
      </c>
      <c r="D228" s="20" t="s">
        <v>793</v>
      </c>
      <c r="E228" s="20" t="s">
        <v>643</v>
      </c>
      <c r="F228" s="20" t="s">
        <v>794</v>
      </c>
      <c r="G228" s="20" t="s">
        <v>795</v>
      </c>
      <c r="H228" s="20" t="s">
        <v>796</v>
      </c>
      <c r="I228" s="20">
        <v>3.1</v>
      </c>
      <c r="J228" s="20" t="s">
        <v>797</v>
      </c>
      <c r="K228" s="20" t="s">
        <v>643</v>
      </c>
    </row>
    <row r="229" spans="1:11">
      <c r="A229" s="51"/>
      <c r="B229" s="13" t="s">
        <v>798</v>
      </c>
      <c r="C229" s="20">
        <v>536091</v>
      </c>
      <c r="D229" s="20" t="s">
        <v>799</v>
      </c>
      <c r="E229" s="20" t="s">
        <v>800</v>
      </c>
      <c r="F229" s="20" t="s">
        <v>801</v>
      </c>
      <c r="G229" s="20" t="s">
        <v>802</v>
      </c>
      <c r="H229" s="20" t="s">
        <v>803</v>
      </c>
      <c r="I229" s="20">
        <v>674163</v>
      </c>
      <c r="J229" s="20" t="s">
        <v>804</v>
      </c>
      <c r="K229" s="20">
        <v>717636</v>
      </c>
    </row>
    <row r="230" spans="1:11" ht="15.75" thickBot="1">
      <c r="A230" s="52"/>
      <c r="B230" s="15" t="s">
        <v>805</v>
      </c>
      <c r="C230" s="20">
        <v>-6</v>
      </c>
      <c r="D230" s="20" t="s">
        <v>806</v>
      </c>
      <c r="E230" s="20" t="s">
        <v>807</v>
      </c>
      <c r="F230" s="20" t="s">
        <v>808</v>
      </c>
      <c r="G230" s="20" t="s">
        <v>809</v>
      </c>
      <c r="H230" s="20" t="s">
        <v>810</v>
      </c>
      <c r="I230" s="20">
        <v>23.2</v>
      </c>
      <c r="J230" s="20" t="s">
        <v>811</v>
      </c>
      <c r="K230" s="20">
        <v>4.7</v>
      </c>
    </row>
    <row r="231" spans="1:11">
      <c r="A231" s="53" t="s">
        <v>812</v>
      </c>
      <c r="B231" s="5" t="s">
        <v>813</v>
      </c>
      <c r="C231" s="21">
        <v>828716</v>
      </c>
      <c r="D231" s="21">
        <v>557550</v>
      </c>
      <c r="E231" s="21">
        <v>667847</v>
      </c>
      <c r="F231" s="21" t="s">
        <v>814</v>
      </c>
      <c r="G231" s="21" t="s">
        <v>815</v>
      </c>
      <c r="H231" s="21" t="s">
        <v>816</v>
      </c>
      <c r="I231" s="21">
        <v>428156</v>
      </c>
      <c r="J231" s="21" t="s">
        <v>817</v>
      </c>
      <c r="K231" s="21">
        <v>890633</v>
      </c>
    </row>
    <row r="232" spans="1:11">
      <c r="A232" s="54"/>
      <c r="B232" s="6" t="s">
        <v>818</v>
      </c>
      <c r="C232" s="20">
        <v>3.4480767807834711</v>
      </c>
      <c r="D232" s="20">
        <v>-32.451025848842541</v>
      </c>
      <c r="E232" s="20">
        <v>18.249805310054711</v>
      </c>
      <c r="F232" s="20" t="s">
        <v>819</v>
      </c>
      <c r="G232" s="20" t="s">
        <v>820</v>
      </c>
      <c r="H232" s="20" t="s">
        <v>821</v>
      </c>
      <c r="I232" s="20">
        <v>-10.199999999999999</v>
      </c>
      <c r="J232" s="20" t="s">
        <v>822</v>
      </c>
      <c r="K232" s="20">
        <v>62.8</v>
      </c>
    </row>
    <row r="233" spans="1:11">
      <c r="A233" s="54"/>
      <c r="B233" s="6" t="s">
        <v>823</v>
      </c>
      <c r="C233" s="21">
        <v>768563</v>
      </c>
      <c r="D233" s="21">
        <v>557550</v>
      </c>
      <c r="E233" s="21">
        <v>667847</v>
      </c>
      <c r="F233" s="21" t="s">
        <v>824</v>
      </c>
      <c r="G233" s="21" t="s">
        <v>825</v>
      </c>
      <c r="H233" s="21" t="s">
        <v>826</v>
      </c>
      <c r="I233" s="21">
        <v>416464</v>
      </c>
      <c r="J233" s="21" t="s">
        <v>827</v>
      </c>
      <c r="K233" s="21">
        <v>881819</v>
      </c>
    </row>
    <row r="234" spans="1:11" ht="24.75">
      <c r="A234" s="54"/>
      <c r="B234" s="6" t="s">
        <v>828</v>
      </c>
      <c r="C234" s="20">
        <v>-4.0999999999999996</v>
      </c>
      <c r="D234" s="20" t="s">
        <v>829</v>
      </c>
      <c r="E234" s="20" t="s">
        <v>830</v>
      </c>
      <c r="F234" s="20" t="s">
        <v>831</v>
      </c>
      <c r="G234" s="20" t="s">
        <v>109</v>
      </c>
      <c r="H234" s="20" t="s">
        <v>832</v>
      </c>
      <c r="I234" s="20">
        <v>-12.5</v>
      </c>
      <c r="J234" s="20" t="s">
        <v>833</v>
      </c>
      <c r="K234" s="20">
        <v>62.5</v>
      </c>
    </row>
    <row r="235" spans="1:11">
      <c r="A235" s="54"/>
      <c r="B235" s="6" t="s">
        <v>834</v>
      </c>
      <c r="C235" s="21" t="s">
        <v>487</v>
      </c>
      <c r="D235" s="21" t="s">
        <v>487</v>
      </c>
      <c r="E235" s="21" t="s">
        <v>487</v>
      </c>
      <c r="F235" s="21" t="s">
        <v>487</v>
      </c>
      <c r="G235" s="21" t="s">
        <v>487</v>
      </c>
      <c r="H235" s="21" t="s">
        <v>487</v>
      </c>
      <c r="I235" s="21" t="s">
        <v>487</v>
      </c>
      <c r="J235" s="21" t="s">
        <v>487</v>
      </c>
      <c r="K235" s="21" t="s">
        <v>487</v>
      </c>
    </row>
    <row r="236" spans="1:11" ht="24.75">
      <c r="A236" s="54"/>
      <c r="B236" s="6" t="s">
        <v>835</v>
      </c>
      <c r="C236" s="20" t="s">
        <v>487</v>
      </c>
      <c r="D236" s="20" t="s">
        <v>487</v>
      </c>
      <c r="E236" s="20" t="s">
        <v>487</v>
      </c>
      <c r="F236" s="20" t="s">
        <v>487</v>
      </c>
      <c r="G236" s="20" t="s">
        <v>487</v>
      </c>
      <c r="H236" s="20" t="s">
        <v>487</v>
      </c>
      <c r="I236" s="20" t="s">
        <v>487</v>
      </c>
      <c r="J236" s="20" t="s">
        <v>487</v>
      </c>
      <c r="K236" s="20" t="s">
        <v>487</v>
      </c>
    </row>
    <row r="237" spans="1:11">
      <c r="A237" s="54"/>
      <c r="B237" s="6" t="s">
        <v>836</v>
      </c>
      <c r="C237" s="21">
        <v>60153</v>
      </c>
      <c r="D237" s="21" t="s">
        <v>487</v>
      </c>
      <c r="E237" s="21" t="s">
        <v>487</v>
      </c>
      <c r="F237" s="21" t="s">
        <v>837</v>
      </c>
      <c r="G237" s="21" t="s">
        <v>838</v>
      </c>
      <c r="H237" s="21" t="s">
        <v>839</v>
      </c>
      <c r="I237" s="21">
        <v>11692</v>
      </c>
      <c r="J237" s="21" t="s">
        <v>840</v>
      </c>
      <c r="K237" s="21">
        <v>8814</v>
      </c>
    </row>
    <row r="238" spans="1:11" ht="15.75" thickBot="1">
      <c r="A238" s="55"/>
      <c r="B238" s="11" t="s">
        <v>841</v>
      </c>
      <c r="C238" s="20" t="s">
        <v>487</v>
      </c>
      <c r="D238" s="20" t="s">
        <v>643</v>
      </c>
      <c r="E238" s="20" t="s">
        <v>487</v>
      </c>
      <c r="F238" s="20" t="s">
        <v>487</v>
      </c>
      <c r="G238" s="20" t="s">
        <v>842</v>
      </c>
      <c r="H238" s="20" t="s">
        <v>843</v>
      </c>
      <c r="I238" s="20" t="s">
        <v>643</v>
      </c>
      <c r="J238" s="20" t="s">
        <v>844</v>
      </c>
      <c r="K238" s="20">
        <v>102</v>
      </c>
    </row>
    <row r="239" spans="1:11">
      <c r="A239" s="56" t="s">
        <v>845</v>
      </c>
      <c r="B239" s="16" t="s">
        <v>846</v>
      </c>
      <c r="C239" s="21">
        <v>-112356</v>
      </c>
      <c r="D239" s="21" t="s">
        <v>847</v>
      </c>
      <c r="E239" s="21" t="s">
        <v>848</v>
      </c>
      <c r="F239" s="21" t="s">
        <v>849</v>
      </c>
      <c r="G239" s="21" t="s">
        <v>850</v>
      </c>
      <c r="H239" s="21" t="s">
        <v>851</v>
      </c>
      <c r="I239" s="21">
        <v>5282</v>
      </c>
      <c r="J239" s="21" t="s">
        <v>852</v>
      </c>
      <c r="K239" s="21">
        <v>4325</v>
      </c>
    </row>
    <row r="240" spans="1:11">
      <c r="A240" s="57"/>
      <c r="B240" s="17" t="s">
        <v>853</v>
      </c>
      <c r="C240" s="21">
        <v>-112356</v>
      </c>
      <c r="D240" s="21" t="s">
        <v>847</v>
      </c>
      <c r="E240" s="21" t="s">
        <v>848</v>
      </c>
      <c r="F240" s="21" t="s">
        <v>849</v>
      </c>
      <c r="G240" s="21" t="s">
        <v>850</v>
      </c>
      <c r="H240" s="21" t="s">
        <v>851</v>
      </c>
      <c r="I240" s="21">
        <v>5282</v>
      </c>
      <c r="J240" s="21" t="s">
        <v>852</v>
      </c>
      <c r="K240" s="21">
        <v>4325</v>
      </c>
    </row>
    <row r="241" spans="1:11" ht="15.75" thickBot="1">
      <c r="A241" s="58"/>
      <c r="B241" s="18" t="s">
        <v>854</v>
      </c>
      <c r="C241" s="21">
        <v>-534147</v>
      </c>
      <c r="D241" s="21" t="s">
        <v>855</v>
      </c>
      <c r="E241" s="21" t="s">
        <v>856</v>
      </c>
      <c r="F241" s="21" t="s">
        <v>857</v>
      </c>
      <c r="G241" s="21" t="s">
        <v>858</v>
      </c>
      <c r="H241" s="21" t="s">
        <v>859</v>
      </c>
      <c r="I241" s="21">
        <v>-288079</v>
      </c>
      <c r="J241" s="21" t="s">
        <v>860</v>
      </c>
      <c r="K241" s="21">
        <v>-273568</v>
      </c>
    </row>
    <row r="242" spans="1:11">
      <c r="A242" s="3"/>
      <c r="B242" s="16" t="s">
        <v>861</v>
      </c>
      <c r="C242" s="34">
        <v>-37578</v>
      </c>
      <c r="D242" s="34">
        <v>-49961</v>
      </c>
      <c r="E242" s="34">
        <v>15843</v>
      </c>
      <c r="F242" s="34">
        <v>109904</v>
      </c>
      <c r="G242" s="34">
        <v>12672</v>
      </c>
      <c r="H242" s="34">
        <v>53710</v>
      </c>
      <c r="I242" s="34">
        <v>48986</v>
      </c>
      <c r="J242" s="34">
        <v>80562</v>
      </c>
      <c r="K242" s="34">
        <v>18506</v>
      </c>
    </row>
    <row r="243" spans="1:11" ht="15.75" thickBot="1">
      <c r="A243" s="3"/>
      <c r="B243" s="18" t="s">
        <v>854</v>
      </c>
      <c r="C243" s="34">
        <v>-37578</v>
      </c>
      <c r="D243" s="34">
        <v>-87539</v>
      </c>
      <c r="E243" s="34">
        <v>-71696</v>
      </c>
      <c r="F243" s="34">
        <v>38208</v>
      </c>
      <c r="G243" s="34">
        <v>50880</v>
      </c>
      <c r="H243" s="34">
        <v>104590</v>
      </c>
      <c r="I243" s="34">
        <v>153576</v>
      </c>
      <c r="J243" s="34">
        <v>234138</v>
      </c>
      <c r="K243" s="34">
        <v>252644</v>
      </c>
    </row>
    <row r="244" spans="1:11">
      <c r="A244" s="59" t="s">
        <v>862</v>
      </c>
      <c r="B244" s="5" t="s">
        <v>863</v>
      </c>
      <c r="C244" s="21"/>
      <c r="D244" s="21">
        <v>21470</v>
      </c>
      <c r="E244" s="21">
        <v>21904</v>
      </c>
      <c r="F244" s="21">
        <v>22295</v>
      </c>
      <c r="G244" s="21">
        <v>22569</v>
      </c>
      <c r="H244" s="21" t="s">
        <v>864</v>
      </c>
      <c r="I244" s="21">
        <v>23330</v>
      </c>
      <c r="J244" s="21">
        <v>23929</v>
      </c>
      <c r="K244" s="21">
        <v>24197.3</v>
      </c>
    </row>
    <row r="245" spans="1:11">
      <c r="A245" s="60"/>
      <c r="B245" s="6" t="s">
        <v>865</v>
      </c>
      <c r="C245" s="21"/>
      <c r="D245" s="21">
        <v>13170</v>
      </c>
      <c r="E245" s="21">
        <v>13447</v>
      </c>
      <c r="F245" s="21">
        <v>13707</v>
      </c>
      <c r="G245" s="21">
        <v>13970</v>
      </c>
      <c r="H245" s="21" t="s">
        <v>866</v>
      </c>
      <c r="I245" s="21">
        <v>14422</v>
      </c>
      <c r="J245" s="21">
        <v>14848</v>
      </c>
      <c r="K245" s="21">
        <v>15142.7</v>
      </c>
    </row>
    <row r="246" spans="1:11">
      <c r="A246" s="60"/>
      <c r="B246" s="6" t="s">
        <v>867</v>
      </c>
      <c r="C246" s="21"/>
      <c r="D246" s="21">
        <v>1754</v>
      </c>
      <c r="E246" s="21">
        <v>1816</v>
      </c>
      <c r="F246" s="21">
        <v>1993</v>
      </c>
      <c r="G246" s="21">
        <v>1515</v>
      </c>
      <c r="H246" s="21" t="s">
        <v>868</v>
      </c>
      <c r="I246" s="21">
        <v>1588</v>
      </c>
      <c r="J246" s="21">
        <v>1604</v>
      </c>
      <c r="K246" s="21">
        <v>1622.6</v>
      </c>
    </row>
    <row r="247" spans="1:11">
      <c r="A247" s="60"/>
      <c r="B247" s="6" t="s">
        <v>869</v>
      </c>
      <c r="C247" s="21"/>
      <c r="D247" s="21">
        <v>970</v>
      </c>
      <c r="E247" s="21">
        <v>963</v>
      </c>
      <c r="F247" s="21">
        <v>973</v>
      </c>
      <c r="G247" s="21">
        <v>975</v>
      </c>
      <c r="H247" s="21" t="s">
        <v>870</v>
      </c>
      <c r="I247" s="21">
        <v>1003</v>
      </c>
      <c r="J247" s="21">
        <v>992</v>
      </c>
      <c r="K247" s="21">
        <v>963.3</v>
      </c>
    </row>
    <row r="248" spans="1:11">
      <c r="A248" s="60"/>
      <c r="B248" s="6" t="s">
        <v>871</v>
      </c>
      <c r="C248" s="21"/>
      <c r="D248" s="21">
        <v>52</v>
      </c>
      <c r="E248" s="21">
        <v>52</v>
      </c>
      <c r="F248" s="21">
        <v>52</v>
      </c>
      <c r="G248" s="21">
        <v>52</v>
      </c>
      <c r="H248" s="21" t="s">
        <v>872</v>
      </c>
      <c r="I248" s="21">
        <v>59</v>
      </c>
      <c r="J248" s="21">
        <v>60</v>
      </c>
      <c r="K248" s="21">
        <v>59.6</v>
      </c>
    </row>
    <row r="249" spans="1:11">
      <c r="A249" s="60"/>
      <c r="B249" s="6" t="s">
        <v>873</v>
      </c>
      <c r="C249" s="21"/>
      <c r="D249" s="21">
        <v>538</v>
      </c>
      <c r="E249" s="21">
        <v>529</v>
      </c>
      <c r="F249" s="21">
        <v>509</v>
      </c>
      <c r="G249" s="21">
        <v>488</v>
      </c>
      <c r="H249" s="21" t="s">
        <v>874</v>
      </c>
      <c r="I249" s="21">
        <v>569</v>
      </c>
      <c r="J249" s="21" t="s">
        <v>875</v>
      </c>
      <c r="K249" s="21">
        <v>583.29999999999995</v>
      </c>
    </row>
    <row r="250" spans="1:11">
      <c r="A250" s="60"/>
      <c r="B250" s="7" t="s">
        <v>876</v>
      </c>
      <c r="C250" s="21"/>
      <c r="D250" s="21"/>
      <c r="E250" s="21"/>
      <c r="F250" s="21"/>
      <c r="G250" s="21"/>
      <c r="H250" s="21"/>
      <c r="I250" s="21">
        <v>2074</v>
      </c>
      <c r="J250" s="21" t="s">
        <v>877</v>
      </c>
      <c r="K250" s="21">
        <v>2131.9</v>
      </c>
    </row>
    <row r="251" spans="1:11">
      <c r="A251" s="60"/>
      <c r="B251" s="7" t="s">
        <v>878</v>
      </c>
      <c r="C251" s="21"/>
      <c r="D251" s="21"/>
      <c r="E251" s="21"/>
      <c r="F251" s="21"/>
      <c r="G251" s="21"/>
      <c r="H251" s="21"/>
      <c r="I251" s="21">
        <v>508</v>
      </c>
      <c r="J251" s="21" t="s">
        <v>879</v>
      </c>
      <c r="K251" s="21">
        <v>542.9</v>
      </c>
    </row>
    <row r="252" spans="1:11">
      <c r="A252" s="60"/>
      <c r="B252" s="6" t="s">
        <v>880</v>
      </c>
      <c r="C252" s="21"/>
      <c r="D252" s="21">
        <v>4986</v>
      </c>
      <c r="E252" s="21">
        <v>5097</v>
      </c>
      <c r="F252" s="21">
        <v>5061</v>
      </c>
      <c r="G252" s="21">
        <v>5569</v>
      </c>
      <c r="H252" s="21" t="s">
        <v>881</v>
      </c>
      <c r="I252" s="21">
        <v>3107</v>
      </c>
      <c r="J252" s="21" t="s">
        <v>882</v>
      </c>
      <c r="K252" s="21">
        <v>3151.1</v>
      </c>
    </row>
    <row r="253" spans="1:11">
      <c r="A253" s="60"/>
      <c r="B253" s="6" t="s">
        <v>883</v>
      </c>
      <c r="C253" s="20"/>
      <c r="D253" s="20">
        <v>1567923</v>
      </c>
      <c r="E253" s="20" t="s">
        <v>884</v>
      </c>
      <c r="F253" s="21">
        <v>1730390</v>
      </c>
      <c r="G253" s="20">
        <v>1773784</v>
      </c>
      <c r="H253" s="20" t="s">
        <v>885</v>
      </c>
      <c r="I253" s="20">
        <v>1962905</v>
      </c>
      <c r="J253" s="20" t="s">
        <v>886</v>
      </c>
      <c r="K253" s="20">
        <v>2153686</v>
      </c>
    </row>
    <row r="254" spans="1:11">
      <c r="A254" s="60"/>
      <c r="B254" s="6" t="s">
        <v>887</v>
      </c>
      <c r="C254" s="20"/>
      <c r="D254" s="20">
        <v>708256</v>
      </c>
      <c r="E254" s="20" t="s">
        <v>888</v>
      </c>
      <c r="F254" s="21">
        <v>777919</v>
      </c>
      <c r="G254" s="20">
        <v>812193</v>
      </c>
      <c r="H254" s="20" t="s">
        <v>889</v>
      </c>
      <c r="I254" s="20">
        <v>891478</v>
      </c>
      <c r="J254" s="20" t="s">
        <v>890</v>
      </c>
      <c r="K254" s="20">
        <v>994771</v>
      </c>
    </row>
    <row r="255" spans="1:11">
      <c r="A255" s="60"/>
      <c r="B255" s="6" t="s">
        <v>891</v>
      </c>
      <c r="C255" s="20"/>
      <c r="D255" s="20">
        <v>358767</v>
      </c>
      <c r="E255" s="20" t="s">
        <v>892</v>
      </c>
      <c r="F255" s="21">
        <v>410343</v>
      </c>
      <c r="G255" s="20">
        <v>373611</v>
      </c>
      <c r="H255" s="20" t="s">
        <v>893</v>
      </c>
      <c r="I255" s="20">
        <v>438497</v>
      </c>
      <c r="J255" s="20" t="s">
        <v>894</v>
      </c>
      <c r="K255" s="20">
        <v>476611</v>
      </c>
    </row>
    <row r="256" spans="1:11">
      <c r="A256" s="60"/>
      <c r="B256" s="6" t="s">
        <v>895</v>
      </c>
      <c r="C256" s="20"/>
      <c r="D256" s="20">
        <v>71826</v>
      </c>
      <c r="E256" s="20" t="s">
        <v>896</v>
      </c>
      <c r="F256" s="21">
        <v>76515</v>
      </c>
      <c r="G256" s="20">
        <v>90946</v>
      </c>
      <c r="H256" s="20" t="s">
        <v>897</v>
      </c>
      <c r="I256" s="20">
        <v>85646</v>
      </c>
      <c r="J256" s="20" t="s">
        <v>898</v>
      </c>
      <c r="K256" s="20">
        <v>87252</v>
      </c>
    </row>
    <row r="257" spans="1:11">
      <c r="A257" s="60"/>
      <c r="B257" s="6" t="s">
        <v>899</v>
      </c>
      <c r="C257" s="20"/>
      <c r="D257" s="20">
        <v>47674</v>
      </c>
      <c r="E257" s="20" t="s">
        <v>900</v>
      </c>
      <c r="F257" s="21">
        <v>49983</v>
      </c>
      <c r="G257" s="20">
        <v>48203</v>
      </c>
      <c r="H257" s="20" t="s">
        <v>901</v>
      </c>
      <c r="I257" s="20">
        <v>57664</v>
      </c>
      <c r="J257" s="20" t="s">
        <v>902</v>
      </c>
      <c r="K257" s="20">
        <v>63637</v>
      </c>
    </row>
    <row r="258" spans="1:11">
      <c r="A258" s="60"/>
      <c r="B258" s="6" t="s">
        <v>903</v>
      </c>
      <c r="C258" s="20"/>
      <c r="D258" s="20">
        <v>48672</v>
      </c>
      <c r="E258" s="20" t="s">
        <v>904</v>
      </c>
      <c r="F258" s="21">
        <v>47589</v>
      </c>
      <c r="G258" s="20">
        <v>55665</v>
      </c>
      <c r="H258" s="20" t="s">
        <v>905</v>
      </c>
      <c r="I258" s="20">
        <v>57209</v>
      </c>
      <c r="J258" s="20" t="s">
        <v>906</v>
      </c>
      <c r="K258" s="20">
        <v>63756</v>
      </c>
    </row>
    <row r="259" spans="1:11">
      <c r="A259" s="60"/>
      <c r="B259" s="7" t="s">
        <v>907</v>
      </c>
      <c r="C259" s="20"/>
      <c r="D259" s="20"/>
      <c r="E259" s="20"/>
      <c r="F259" s="21"/>
      <c r="G259" s="20"/>
      <c r="H259" s="20"/>
      <c r="I259" s="20">
        <v>178136</v>
      </c>
      <c r="J259" s="20" t="s">
        <v>908</v>
      </c>
      <c r="K259" s="20">
        <v>194533</v>
      </c>
    </row>
    <row r="260" spans="1:11">
      <c r="A260" s="60"/>
      <c r="B260" s="7" t="s">
        <v>909</v>
      </c>
      <c r="C260" s="23"/>
      <c r="D260" s="23"/>
      <c r="E260" s="23"/>
      <c r="F260" s="21"/>
      <c r="G260" s="23"/>
      <c r="H260" s="23"/>
      <c r="I260" s="23">
        <v>25296</v>
      </c>
      <c r="J260" s="23" t="s">
        <v>910</v>
      </c>
      <c r="K260" s="23">
        <v>28953</v>
      </c>
    </row>
    <row r="261" spans="1:11">
      <c r="A261" s="60"/>
      <c r="B261" s="6" t="s">
        <v>911</v>
      </c>
      <c r="C261" s="23"/>
      <c r="D261" s="23">
        <v>332728</v>
      </c>
      <c r="E261" s="23" t="s">
        <v>912</v>
      </c>
      <c r="F261" s="21">
        <v>368041</v>
      </c>
      <c r="G261" s="23">
        <v>393166</v>
      </c>
      <c r="H261" s="23" t="s">
        <v>913</v>
      </c>
      <c r="I261" s="23">
        <v>228979</v>
      </c>
      <c r="J261" s="23" t="s">
        <v>914</v>
      </c>
      <c r="K261" s="23">
        <v>244174</v>
      </c>
    </row>
    <row r="262" spans="1:11">
      <c r="A262" s="60"/>
      <c r="B262" s="6" t="s">
        <v>915</v>
      </c>
      <c r="C262" s="21">
        <v>21470</v>
      </c>
      <c r="D262" s="21">
        <v>21904</v>
      </c>
      <c r="E262" s="21">
        <v>22295</v>
      </c>
      <c r="F262" s="21">
        <v>22569</v>
      </c>
      <c r="G262" s="21">
        <v>22878</v>
      </c>
      <c r="H262" s="21" t="s">
        <v>916</v>
      </c>
      <c r="I262" s="21">
        <v>23929</v>
      </c>
      <c r="J262" s="21">
        <v>24197.3</v>
      </c>
      <c r="K262" s="21">
        <v>24714.9</v>
      </c>
    </row>
    <row r="263" spans="1:11">
      <c r="A263" s="60"/>
      <c r="B263" s="6" t="s">
        <v>917</v>
      </c>
      <c r="C263" s="21">
        <v>13170</v>
      </c>
      <c r="D263" s="21">
        <v>13447</v>
      </c>
      <c r="E263" s="21">
        <v>13707</v>
      </c>
      <c r="F263" s="21">
        <v>13970</v>
      </c>
      <c r="G263" s="21">
        <v>14144</v>
      </c>
      <c r="H263" s="21" t="s">
        <v>918</v>
      </c>
      <c r="I263" s="21">
        <v>14848</v>
      </c>
      <c r="J263" s="21">
        <v>15142.7</v>
      </c>
      <c r="K263" s="21">
        <v>15523.2</v>
      </c>
    </row>
    <row r="264" spans="1:11">
      <c r="A264" s="60"/>
      <c r="B264" s="6" t="s">
        <v>919</v>
      </c>
      <c r="C264" s="21">
        <v>1754</v>
      </c>
      <c r="D264" s="21">
        <v>1816</v>
      </c>
      <c r="E264" s="21">
        <v>1993</v>
      </c>
      <c r="F264" s="21">
        <v>1515</v>
      </c>
      <c r="G264" s="21">
        <v>1545</v>
      </c>
      <c r="H264" s="21" t="s">
        <v>920</v>
      </c>
      <c r="I264" s="21">
        <v>1604</v>
      </c>
      <c r="J264" s="21">
        <v>1622.6</v>
      </c>
      <c r="K264" s="21">
        <v>1684</v>
      </c>
    </row>
    <row r="265" spans="1:11">
      <c r="A265" s="60"/>
      <c r="B265" s="6" t="s">
        <v>921</v>
      </c>
      <c r="C265" s="21">
        <v>970</v>
      </c>
      <c r="D265" s="21">
        <v>963</v>
      </c>
      <c r="E265" s="21">
        <v>973</v>
      </c>
      <c r="F265" s="21">
        <v>975</v>
      </c>
      <c r="G265" s="21">
        <v>990</v>
      </c>
      <c r="H265" s="21" t="s">
        <v>922</v>
      </c>
      <c r="I265" s="21">
        <v>992</v>
      </c>
      <c r="J265" s="21">
        <v>963.3</v>
      </c>
      <c r="K265" s="21">
        <v>962.7</v>
      </c>
    </row>
    <row r="266" spans="1:11">
      <c r="A266" s="60"/>
      <c r="B266" s="6" t="s">
        <v>923</v>
      </c>
      <c r="C266" s="21">
        <v>52</v>
      </c>
      <c r="D266" s="21">
        <v>52</v>
      </c>
      <c r="E266" s="21">
        <v>52</v>
      </c>
      <c r="F266" s="21">
        <v>52</v>
      </c>
      <c r="G266" s="21">
        <v>59</v>
      </c>
      <c r="H266" s="21" t="s">
        <v>872</v>
      </c>
      <c r="I266" s="21">
        <v>60</v>
      </c>
      <c r="J266" s="21">
        <v>59.6</v>
      </c>
      <c r="K266" s="21">
        <v>61.3</v>
      </c>
    </row>
    <row r="267" spans="1:11">
      <c r="A267" s="60"/>
      <c r="B267" s="6" t="s">
        <v>924</v>
      </c>
      <c r="C267" s="21">
        <v>538</v>
      </c>
      <c r="D267" s="21">
        <v>529</v>
      </c>
      <c r="E267" s="21">
        <v>509</v>
      </c>
      <c r="F267" s="21">
        <v>488</v>
      </c>
      <c r="G267" s="21">
        <v>535</v>
      </c>
      <c r="H267" s="21" t="s">
        <v>925</v>
      </c>
      <c r="I267" s="21">
        <v>570</v>
      </c>
      <c r="J267" s="21">
        <v>583.29999999999995</v>
      </c>
      <c r="K267" s="21">
        <v>579.4</v>
      </c>
    </row>
    <row r="268" spans="1:11">
      <c r="A268" s="60"/>
      <c r="B268" s="7" t="s">
        <v>926</v>
      </c>
      <c r="C268" s="21"/>
      <c r="D268" s="21"/>
      <c r="E268" s="21"/>
      <c r="F268" s="21"/>
      <c r="G268" s="21"/>
      <c r="H268" s="21"/>
      <c r="I268" s="21">
        <v>2139</v>
      </c>
      <c r="J268" s="21">
        <v>2131.9</v>
      </c>
      <c r="K268" s="21">
        <v>2162.9</v>
      </c>
    </row>
    <row r="269" spans="1:11">
      <c r="A269" s="60"/>
      <c r="B269" s="7" t="s">
        <v>927</v>
      </c>
      <c r="C269" s="21"/>
      <c r="D269" s="21"/>
      <c r="E269" s="21"/>
      <c r="F269" s="21"/>
      <c r="G269" s="21"/>
      <c r="H269" s="21"/>
      <c r="I269" s="21">
        <v>542</v>
      </c>
      <c r="J269" s="21">
        <v>542.9</v>
      </c>
      <c r="K269" s="21">
        <v>560.79999999999995</v>
      </c>
    </row>
    <row r="270" spans="1:11">
      <c r="A270" s="60"/>
      <c r="B270" s="6" t="s">
        <v>928</v>
      </c>
      <c r="C270" s="21">
        <v>4986</v>
      </c>
      <c r="D270" s="21">
        <v>5097</v>
      </c>
      <c r="E270" s="21">
        <v>5061</v>
      </c>
      <c r="F270" s="21">
        <v>5569</v>
      </c>
      <c r="G270" s="21">
        <v>5605</v>
      </c>
      <c r="H270" s="21" t="s">
        <v>929</v>
      </c>
      <c r="I270" s="21">
        <v>3174</v>
      </c>
      <c r="J270" s="21">
        <v>3151.1</v>
      </c>
      <c r="K270" s="21">
        <v>3180.7</v>
      </c>
    </row>
    <row r="271" spans="1:11">
      <c r="A271" s="60"/>
      <c r="B271" s="6" t="s">
        <v>930</v>
      </c>
      <c r="C271" s="24">
        <v>1567923</v>
      </c>
      <c r="D271" s="23">
        <v>1653453</v>
      </c>
      <c r="E271" s="23" t="s">
        <v>931</v>
      </c>
      <c r="F271" s="21">
        <v>1773784</v>
      </c>
      <c r="G271" s="23">
        <v>1926425</v>
      </c>
      <c r="H271" s="23" t="s">
        <v>932</v>
      </c>
      <c r="I271" s="21">
        <v>2098137</v>
      </c>
      <c r="J271" s="23">
        <v>2153686</v>
      </c>
      <c r="K271" s="21">
        <v>2236521</v>
      </c>
    </row>
    <row r="272" spans="1:11">
      <c r="A272" s="60"/>
      <c r="B272" s="6" t="s">
        <v>933</v>
      </c>
      <c r="C272" s="24">
        <v>708256</v>
      </c>
      <c r="D272" s="23">
        <v>745860</v>
      </c>
      <c r="E272" s="23" t="s">
        <v>934</v>
      </c>
      <c r="F272" s="21">
        <v>812193</v>
      </c>
      <c r="G272" s="23">
        <v>874366</v>
      </c>
      <c r="H272" s="23" t="s">
        <v>935</v>
      </c>
      <c r="I272" s="21">
        <v>959641</v>
      </c>
      <c r="J272" s="23">
        <v>994771</v>
      </c>
      <c r="K272" s="21">
        <v>1032707</v>
      </c>
    </row>
    <row r="273" spans="1:11">
      <c r="A273" s="60"/>
      <c r="B273" s="6" t="s">
        <v>936</v>
      </c>
      <c r="C273" s="24">
        <v>358767</v>
      </c>
      <c r="D273" s="23">
        <v>375518</v>
      </c>
      <c r="E273" s="23" t="s">
        <v>937</v>
      </c>
      <c r="F273" s="21">
        <v>373611</v>
      </c>
      <c r="G273" s="23">
        <v>430177</v>
      </c>
      <c r="H273" s="23" t="s">
        <v>938</v>
      </c>
      <c r="I273" s="21">
        <v>462977</v>
      </c>
      <c r="J273" s="23">
        <v>476610</v>
      </c>
      <c r="K273" s="21">
        <v>502651</v>
      </c>
    </row>
    <row r="274" spans="1:11">
      <c r="A274" s="60"/>
      <c r="B274" s="6" t="s">
        <v>939</v>
      </c>
      <c r="C274" s="24">
        <v>71826</v>
      </c>
      <c r="D274" s="23">
        <v>73802</v>
      </c>
      <c r="E274" s="23" t="s">
        <v>940</v>
      </c>
      <c r="F274" s="21">
        <v>90946</v>
      </c>
      <c r="G274" s="23">
        <v>84456</v>
      </c>
      <c r="H274" s="23" t="s">
        <v>941</v>
      </c>
      <c r="I274" s="21">
        <v>88220</v>
      </c>
      <c r="J274" s="23">
        <v>87252</v>
      </c>
      <c r="K274" s="21">
        <v>89653</v>
      </c>
    </row>
    <row r="275" spans="1:11">
      <c r="A275" s="60"/>
      <c r="B275" s="6" t="s">
        <v>942</v>
      </c>
      <c r="C275" s="24">
        <v>47674</v>
      </c>
      <c r="D275" s="23">
        <v>48234</v>
      </c>
      <c r="E275" s="23" t="s">
        <v>943</v>
      </c>
      <c r="F275" s="21">
        <v>48203</v>
      </c>
      <c r="G275" s="23">
        <v>53546</v>
      </c>
      <c r="H275" s="23" t="s">
        <v>944</v>
      </c>
      <c r="I275" s="21">
        <v>63699</v>
      </c>
      <c r="J275" s="23">
        <v>63637</v>
      </c>
      <c r="K275" s="21">
        <v>66613</v>
      </c>
    </row>
    <row r="276" spans="1:11">
      <c r="A276" s="60"/>
      <c r="B276" s="6" t="s">
        <v>945</v>
      </c>
      <c r="C276" s="24">
        <v>48672</v>
      </c>
      <c r="D276" s="23">
        <v>48495</v>
      </c>
      <c r="E276" s="23" t="s">
        <v>946</v>
      </c>
      <c r="F276" s="21">
        <v>55665</v>
      </c>
      <c r="G276" s="23">
        <v>53304</v>
      </c>
      <c r="H276" s="23" t="s">
        <v>947</v>
      </c>
      <c r="I276" s="21">
        <v>60458</v>
      </c>
      <c r="J276" s="23">
        <v>63756</v>
      </c>
      <c r="K276" s="21">
        <v>64962</v>
      </c>
    </row>
    <row r="277" spans="1:11">
      <c r="A277" s="60"/>
      <c r="B277" s="7" t="s">
        <v>948</v>
      </c>
      <c r="C277" s="24"/>
      <c r="D277" s="23"/>
      <c r="E277" s="23"/>
      <c r="F277" s="21"/>
      <c r="G277" s="23"/>
      <c r="H277" s="23"/>
      <c r="I277" s="21">
        <v>192072</v>
      </c>
      <c r="J277" s="23">
        <v>194532</v>
      </c>
      <c r="K277" s="21">
        <v>201175</v>
      </c>
    </row>
    <row r="278" spans="1:11">
      <c r="A278" s="60"/>
      <c r="B278" s="7" t="s">
        <v>949</v>
      </c>
      <c r="C278" s="24"/>
      <c r="D278" s="23"/>
      <c r="E278" s="23"/>
      <c r="F278" s="21"/>
      <c r="G278" s="23"/>
      <c r="H278" s="23"/>
      <c r="I278" s="21">
        <v>28492</v>
      </c>
      <c r="J278" s="23">
        <v>28953</v>
      </c>
      <c r="K278" s="21">
        <v>28866</v>
      </c>
    </row>
    <row r="279" spans="1:11" ht="15.75" thickBot="1">
      <c r="A279" s="60"/>
      <c r="B279" s="17" t="s">
        <v>950</v>
      </c>
      <c r="C279" s="24">
        <v>332728</v>
      </c>
      <c r="D279" s="23">
        <v>361544</v>
      </c>
      <c r="E279" s="23" t="s">
        <v>951</v>
      </c>
      <c r="F279" s="21">
        <v>393166</v>
      </c>
      <c r="G279" s="23">
        <v>430576</v>
      </c>
      <c r="H279" s="23" t="s">
        <v>952</v>
      </c>
      <c r="I279" s="21">
        <v>242578</v>
      </c>
      <c r="J279" s="23">
        <v>244175</v>
      </c>
      <c r="K279" s="21">
        <v>249894</v>
      </c>
    </row>
    <row r="280" spans="1:11">
      <c r="A280" s="61" t="s">
        <v>953</v>
      </c>
      <c r="B280" s="37" t="s">
        <v>954</v>
      </c>
      <c r="C280" s="25">
        <v>1643.8892094633582</v>
      </c>
      <c r="D280" s="25">
        <v>1595.649859563287</v>
      </c>
      <c r="E280" s="25">
        <v>1595.1154669933578</v>
      </c>
      <c r="F280" s="25">
        <v>1605.4275194327015</v>
      </c>
      <c r="G280" s="25">
        <v>1631.7817014446227</v>
      </c>
      <c r="H280" s="25">
        <v>1659.3491356731272</v>
      </c>
      <c r="I280" s="25">
        <v>1723.038809831824</v>
      </c>
      <c r="J280" s="25">
        <v>1813.3993148077654</v>
      </c>
      <c r="K280" s="25">
        <v>1874.1210840377921</v>
      </c>
    </row>
    <row r="281" spans="1:11">
      <c r="A281" s="62"/>
      <c r="B281" s="38" t="s">
        <v>955</v>
      </c>
      <c r="C281" s="26">
        <v>4008.5083669936525</v>
      </c>
      <c r="D281" s="26">
        <v>3635.2765130923253</v>
      </c>
      <c r="E281" s="26">
        <v>4344.9008675650675</v>
      </c>
      <c r="F281" s="26">
        <v>4092.2378289922272</v>
      </c>
      <c r="G281" s="26">
        <v>4476.6894060995182</v>
      </c>
      <c r="H281" s="26">
        <v>4183.4298061812469</v>
      </c>
      <c r="I281" s="26">
        <v>4441.6623544631302</v>
      </c>
      <c r="J281" s="26">
        <v>4564.9384595863467</v>
      </c>
      <c r="K281" s="26">
        <v>4731.5415216310294</v>
      </c>
    </row>
    <row r="282" spans="1:11">
      <c r="A282" s="62"/>
      <c r="B282" s="38" t="s">
        <v>956</v>
      </c>
      <c r="C282" s="27">
        <v>0.24050364595216897</v>
      </c>
      <c r="D282" s="27">
        <v>0.24765805386076953</v>
      </c>
      <c r="E282" s="27">
        <v>0.2330719601137306</v>
      </c>
      <c r="F282" s="27">
        <v>0.24527382017956317</v>
      </c>
      <c r="G282" s="27">
        <v>0.22290696142224167</v>
      </c>
      <c r="H282" s="27">
        <v>0.23810607528579886</v>
      </c>
      <c r="I282" s="27">
        <v>0.23508470454257507</v>
      </c>
      <c r="J282" s="27">
        <v>0.23832425142343788</v>
      </c>
      <c r="K282" s="27">
        <v>0.23448155726721548</v>
      </c>
    </row>
    <row r="283" spans="1:11">
      <c r="A283" s="62"/>
      <c r="B283" s="38" t="s">
        <v>957</v>
      </c>
      <c r="C283" s="27">
        <v>0.23268127734644067</v>
      </c>
      <c r="D283" s="27">
        <v>0.25926585075489428</v>
      </c>
      <c r="E283" s="27">
        <v>0.19747264628236874</v>
      </c>
      <c r="F283" s="27">
        <v>0.21735595190410145</v>
      </c>
      <c r="G283" s="27">
        <v>0.22256484081830469</v>
      </c>
      <c r="H283" s="27">
        <v>0.25031938035359264</v>
      </c>
      <c r="I283" s="27">
        <v>0.24214737265193009</v>
      </c>
      <c r="J283" s="27">
        <v>0.25181953220288478</v>
      </c>
      <c r="K283" s="27">
        <v>0.25123329896701357</v>
      </c>
    </row>
    <row r="284" spans="1:11">
      <c r="A284" s="62"/>
      <c r="B284" s="38" t="s">
        <v>958</v>
      </c>
      <c r="C284" s="27">
        <v>0.12334841713637107</v>
      </c>
      <c r="D284" s="27">
        <v>0.13778023033339656</v>
      </c>
      <c r="E284" s="27">
        <v>0.11047717875485839</v>
      </c>
      <c r="F284" s="27">
        <v>0.12483412966644651</v>
      </c>
      <c r="G284" s="27">
        <v>0.12302119086056927</v>
      </c>
      <c r="H284" s="27">
        <v>0.12737555279174897</v>
      </c>
      <c r="I284" s="27">
        <v>0.12572562805727841</v>
      </c>
      <c r="J284" s="27">
        <v>0.12995673816192224</v>
      </c>
      <c r="K284" s="27">
        <v>0.13487676994428874</v>
      </c>
    </row>
    <row r="285" spans="1:11">
      <c r="A285" s="62"/>
      <c r="B285" s="38" t="s">
        <v>959</v>
      </c>
      <c r="C285" s="27">
        <v>0.22703690721337835</v>
      </c>
      <c r="D285" s="27">
        <v>0.25889627987380848</v>
      </c>
      <c r="E285" s="27">
        <v>0.2384189861302122</v>
      </c>
      <c r="F285" s="27">
        <v>0.26351472488684829</v>
      </c>
      <c r="G285" s="27">
        <v>0.26831428363979271</v>
      </c>
      <c r="H285" s="27">
        <v>0.34823681071051915</v>
      </c>
      <c r="I285" s="27">
        <v>0.32878148660003698</v>
      </c>
      <c r="J285" s="27">
        <v>0.34211541604635054</v>
      </c>
      <c r="K285" s="27">
        <v>0.34384002110323242</v>
      </c>
    </row>
    <row r="286" spans="1:11">
      <c r="A286" s="62"/>
      <c r="B286" s="38" t="s">
        <v>960</v>
      </c>
      <c r="C286" s="27">
        <v>0.41009998207793724</v>
      </c>
      <c r="D286" s="27">
        <v>0.43893493488503776</v>
      </c>
      <c r="E286" s="27">
        <v>0.36712355830739102</v>
      </c>
      <c r="F286" s="27">
        <v>0.39231041462418165</v>
      </c>
      <c r="G286" s="27">
        <v>0.36450634686009481</v>
      </c>
      <c r="H286" s="27">
        <v>0.39664801671139505</v>
      </c>
      <c r="I286" s="27">
        <v>0.38792656269796311</v>
      </c>
      <c r="J286" s="27">
        <v>0.39724507369855916</v>
      </c>
      <c r="K286" s="27">
        <v>0.39609101504656269</v>
      </c>
    </row>
    <row r="287" spans="1:11">
      <c r="A287" s="62"/>
      <c r="B287" s="38" t="s">
        <v>961</v>
      </c>
      <c r="C287" s="27">
        <v>9.9331413489339257E-2</v>
      </c>
      <c r="D287" s="27">
        <v>9.3968361772896553E-2</v>
      </c>
      <c r="E287" s="27">
        <v>7.0135360382392598E-2</v>
      </c>
      <c r="F287" s="27">
        <v>7.8894295526782857E-2</v>
      </c>
      <c r="G287" s="27">
        <v>7.2932941672470761E-2</v>
      </c>
      <c r="H287" s="27">
        <v>7.9939783381703433E-2</v>
      </c>
      <c r="I287" s="27">
        <v>7.7634010552206922E-2</v>
      </c>
      <c r="J287" s="27">
        <v>7.4346764034524976E-2</v>
      </c>
      <c r="K287" s="27">
        <v>7.151767763551313E-2</v>
      </c>
    </row>
    <row r="288" spans="1:11">
      <c r="A288" s="62"/>
      <c r="B288" s="38" t="s">
        <v>962</v>
      </c>
      <c r="C288" s="26">
        <v>910.07934218118862</v>
      </c>
      <c r="D288" s="26">
        <v>941.15956555223329</v>
      </c>
      <c r="E288" s="26">
        <v>1035.9068596811428</v>
      </c>
      <c r="F288" s="26">
        <v>1078.3649256784399</v>
      </c>
      <c r="G288" s="26">
        <v>1201.1597110754415</v>
      </c>
      <c r="H288" s="26">
        <v>1456.8242535358827</v>
      </c>
      <c r="I288" s="26">
        <v>1460.3363518758085</v>
      </c>
      <c r="J288" s="26">
        <v>1561.7358203273695</v>
      </c>
      <c r="K288" s="26">
        <v>1626.8933366484337</v>
      </c>
    </row>
    <row r="289" spans="1:11">
      <c r="A289" s="62"/>
      <c r="B289" s="38" t="s">
        <v>963</v>
      </c>
      <c r="C289" s="26">
        <v>932.70484708597803</v>
      </c>
      <c r="D289" s="26">
        <v>942.50305789616732</v>
      </c>
      <c r="E289" s="26">
        <v>857.99907215263363</v>
      </c>
      <c r="F289" s="26">
        <v>889.47224873857908</v>
      </c>
      <c r="G289" s="26">
        <v>996.35366506153025</v>
      </c>
      <c r="H289" s="26">
        <v>1047.1935568360398</v>
      </c>
      <c r="I289" s="26">
        <v>1075.5368693402329</v>
      </c>
      <c r="J289" s="26">
        <v>1149.5406674279914</v>
      </c>
      <c r="K289" s="26">
        <v>1188.7207856787668</v>
      </c>
    </row>
    <row r="290" spans="1:11">
      <c r="A290" s="62"/>
      <c r="B290" s="38" t="s">
        <v>964</v>
      </c>
      <c r="C290" s="26">
        <v>494.44316214656664</v>
      </c>
      <c r="D290" s="26">
        <v>500.86923529944727</v>
      </c>
      <c r="E290" s="26">
        <v>480.01238981812526</v>
      </c>
      <c r="F290" s="26">
        <v>510.85094777035323</v>
      </c>
      <c r="G290" s="26">
        <v>550.72766185125738</v>
      </c>
      <c r="H290" s="26">
        <v>532.86668412781557</v>
      </c>
      <c r="I290" s="26">
        <v>558.43078913324712</v>
      </c>
      <c r="J290" s="26">
        <v>593.24451211775158</v>
      </c>
      <c r="K290" s="26">
        <v>638.17503729487817</v>
      </c>
    </row>
    <row r="291" spans="1:11">
      <c r="A291" s="62"/>
      <c r="B291" s="38" t="s">
        <v>965</v>
      </c>
      <c r="C291" s="26">
        <v>2337.2273514137332</v>
      </c>
      <c r="D291" s="26">
        <v>2384.5318587478478</v>
      </c>
      <c r="E291" s="26">
        <v>2373.9183216519014</v>
      </c>
      <c r="F291" s="26">
        <v>2478.6881221873723</v>
      </c>
      <c r="G291" s="26">
        <v>2748.241037988229</v>
      </c>
      <c r="H291" s="26">
        <v>3036.8844944997381</v>
      </c>
      <c r="I291" s="26">
        <v>3094.3040103492885</v>
      </c>
      <c r="J291" s="26">
        <v>3304.5209998731125</v>
      </c>
      <c r="K291" s="26">
        <v>3453.7891596220788</v>
      </c>
    </row>
    <row r="292" spans="1:11">
      <c r="A292" s="62"/>
      <c r="B292" s="38" t="s">
        <v>966</v>
      </c>
      <c r="C292" s="26">
        <v>874.92642815926138</v>
      </c>
      <c r="D292" s="26">
        <v>1182.7149587750293</v>
      </c>
      <c r="E292" s="26">
        <v>1176.215993977326</v>
      </c>
      <c r="F292" s="26">
        <v>1328.7317605345697</v>
      </c>
      <c r="G292" s="26">
        <v>1370.7062600321026</v>
      </c>
      <c r="H292" s="26">
        <v>1331.1458878994238</v>
      </c>
      <c r="I292" s="26">
        <v>1292.8408796895214</v>
      </c>
      <c r="J292" s="26">
        <v>1374.4956223829463</v>
      </c>
      <c r="K292" s="26">
        <v>1451.3053207359524</v>
      </c>
    </row>
    <row r="293" spans="1:11" ht="15.75" thickBot="1">
      <c r="A293" s="62"/>
      <c r="B293" s="38" t="s">
        <v>967</v>
      </c>
      <c r="C293" s="28">
        <v>1462.3009232544719</v>
      </c>
      <c r="D293" s="28">
        <v>1201.8168999728184</v>
      </c>
      <c r="E293" s="28">
        <v>1197.7023276745754</v>
      </c>
      <c r="F293" s="28">
        <v>1149.9563616528026</v>
      </c>
      <c r="G293" s="28">
        <v>1377.5347779561264</v>
      </c>
      <c r="H293" s="28">
        <v>1705.7386066003144</v>
      </c>
      <c r="I293" s="28">
        <v>1801.4631306597671</v>
      </c>
      <c r="J293" s="28">
        <v>1930.0253774901662</v>
      </c>
      <c r="K293" s="28">
        <v>2002.4838388861265</v>
      </c>
    </row>
    <row r="294" spans="1:11">
      <c r="A294" s="62"/>
      <c r="B294" s="38" t="s">
        <v>968</v>
      </c>
      <c r="C294" s="31"/>
      <c r="D294" s="32">
        <v>0.66177265619474934</v>
      </c>
      <c r="E294" s="32">
        <v>0.54390133294720244</v>
      </c>
      <c r="F294" s="32">
        <v>0.60566726557335093</v>
      </c>
      <c r="G294" s="32">
        <v>0.6104560299686006</v>
      </c>
      <c r="H294" s="32">
        <v>0.72521616865549021</v>
      </c>
      <c r="I294" s="32">
        <v>0.69558439020474971</v>
      </c>
      <c r="J294" s="32">
        <v>0.72325118709269631</v>
      </c>
      <c r="K294" s="32">
        <v>0.72912155411393686</v>
      </c>
    </row>
    <row r="295" spans="1:11" ht="15.75" thickBot="1">
      <c r="A295" s="63"/>
      <c r="B295" s="39" t="s">
        <v>969</v>
      </c>
      <c r="C295" s="31"/>
      <c r="D295" s="32">
        <v>0.98512622617540879</v>
      </c>
      <c r="E295" s="32">
        <v>0.74454938045448582</v>
      </c>
      <c r="F295" s="32">
        <v>0.89685369807047532</v>
      </c>
      <c r="G295" s="32">
        <v>0.87768420566991734</v>
      </c>
      <c r="H295" s="32">
        <v>1.0631816339592399</v>
      </c>
      <c r="I295" s="32">
        <v>0.98055852427786261</v>
      </c>
      <c r="J295" s="32">
        <v>1.034445462179066</v>
      </c>
      <c r="K295" s="32">
        <v>1.0511856650927924</v>
      </c>
    </row>
    <row r="296" spans="1:11">
      <c r="A296" s="71" t="s">
        <v>326</v>
      </c>
      <c r="B296" s="37" t="s">
        <v>970</v>
      </c>
      <c r="C296" s="25">
        <v>0.22305539526832083</v>
      </c>
      <c r="D296" s="25">
        <v>0.22177533523602427</v>
      </c>
      <c r="E296" s="25">
        <v>0.22122075822353343</v>
      </c>
      <c r="F296" s="25">
        <v>0.22352788763125597</v>
      </c>
      <c r="G296" s="25">
        <v>0.22506420545746389</v>
      </c>
      <c r="H296" s="25">
        <v>0.21747380827658461</v>
      </c>
      <c r="I296" s="25">
        <v>0.22101034928848642</v>
      </c>
      <c r="J296" s="25">
        <v>0.22348306052531405</v>
      </c>
      <c r="K296" s="25">
        <v>0.22413848831427149</v>
      </c>
    </row>
    <row r="297" spans="1:11">
      <c r="A297" s="72"/>
      <c r="B297" s="38" t="s">
        <v>971</v>
      </c>
      <c r="C297" s="26">
        <v>4181.4942246252149</v>
      </c>
      <c r="D297" s="26">
        <v>4249.8100922409112</v>
      </c>
      <c r="E297" s="26">
        <v>3878.4745113551458</v>
      </c>
      <c r="F297" s="26">
        <v>3979.245087332914</v>
      </c>
      <c r="G297" s="26">
        <v>4426.9752404046167</v>
      </c>
      <c r="H297" s="26">
        <v>4815.2628821591807</v>
      </c>
      <c r="I297" s="26">
        <v>4866.454773736983</v>
      </c>
      <c r="J297" s="26">
        <v>5143.7485450839449</v>
      </c>
      <c r="K297" s="26">
        <v>5303.5103190846212</v>
      </c>
    </row>
    <row r="298" spans="1:11">
      <c r="A298" s="72"/>
      <c r="B298" s="38" t="s">
        <v>972</v>
      </c>
      <c r="C298" s="26">
        <v>1745.7412269922779</v>
      </c>
      <c r="D298" s="26">
        <v>440.92432415179837</v>
      </c>
      <c r="E298" s="26">
        <v>82.15135589921374</v>
      </c>
      <c r="F298" s="26">
        <v>-369.75102645915831</v>
      </c>
      <c r="G298" s="26">
        <v>61.613712275197031</v>
      </c>
      <c r="H298" s="26">
        <v>424.13421412355456</v>
      </c>
      <c r="I298" s="26">
        <v>780.15230535995534</v>
      </c>
      <c r="J298" s="26">
        <v>833.18855144299323</v>
      </c>
      <c r="K298" s="26">
        <v>733.5063811377895</v>
      </c>
    </row>
    <row r="299" spans="1:11">
      <c r="A299" s="72"/>
      <c r="B299" s="38" t="s">
        <v>973</v>
      </c>
      <c r="C299" s="26">
        <v>2435.752997632937</v>
      </c>
      <c r="D299" s="26">
        <v>3808.8857680891128</v>
      </c>
      <c r="E299" s="26">
        <v>3796.323155455932</v>
      </c>
      <c r="F299" s="26">
        <v>4348.9961137920727</v>
      </c>
      <c r="G299" s="26">
        <v>4365.3615281294196</v>
      </c>
      <c r="H299" s="26">
        <v>4391.1286680356252</v>
      </c>
      <c r="I299" s="26">
        <v>4086.3024683770286</v>
      </c>
      <c r="J299" s="26">
        <v>4310.5599936409517</v>
      </c>
      <c r="K299" s="26">
        <v>4570.0039379468326</v>
      </c>
    </row>
    <row r="300" spans="1:11">
      <c r="A300" s="72"/>
      <c r="B300" s="38" t="s">
        <v>974</v>
      </c>
      <c r="C300" s="27">
        <v>0.377</v>
      </c>
      <c r="D300" s="27">
        <v>0.36799999999999999</v>
      </c>
      <c r="E300" s="27">
        <v>0.35</v>
      </c>
      <c r="F300" s="27">
        <v>0.35</v>
      </c>
      <c r="G300" s="27">
        <v>0.33299999999999996</v>
      </c>
      <c r="H300" s="27">
        <v>0.32799999999999996</v>
      </c>
      <c r="I300" s="27">
        <v>0.31900000000000001</v>
      </c>
      <c r="J300" s="27">
        <v>0.32899999999999996</v>
      </c>
      <c r="K300" s="27">
        <v>0.308</v>
      </c>
    </row>
    <row r="301" spans="1:11" ht="15.75" thickBot="1">
      <c r="A301" s="73"/>
      <c r="B301" s="39" t="s">
        <v>975</v>
      </c>
      <c r="C301" s="28">
        <v>0.87002652519893886</v>
      </c>
      <c r="D301" s="27">
        <v>0.86141304347826086</v>
      </c>
      <c r="E301" s="27">
        <v>0.9</v>
      </c>
      <c r="F301" s="27">
        <v>0.90285714285714291</v>
      </c>
      <c r="G301" s="27">
        <v>0.90690690690690701</v>
      </c>
      <c r="H301" s="27">
        <v>0.91768292682926844</v>
      </c>
      <c r="I301" s="27">
        <v>0.88087774294670851</v>
      </c>
      <c r="J301" s="27">
        <v>0.86930091185410341</v>
      </c>
      <c r="K301" s="27">
        <v>0.87987012987012991</v>
      </c>
    </row>
    <row r="302" spans="1:11">
      <c r="A302" s="74" t="s">
        <v>976</v>
      </c>
      <c r="B302" s="37" t="s">
        <v>977</v>
      </c>
      <c r="C302" s="29">
        <v>0.32930899669728197</v>
      </c>
      <c r="D302" s="29">
        <v>0.32517707844589283</v>
      </c>
      <c r="E302" s="29">
        <v>0.29920453263036667</v>
      </c>
      <c r="F302" s="29">
        <v>0.30192975571732511</v>
      </c>
      <c r="G302" s="29">
        <v>0.29507874206993034</v>
      </c>
      <c r="H302" s="29">
        <v>0.29402526929419487</v>
      </c>
      <c r="I302" s="29">
        <v>0.30210555821964619</v>
      </c>
      <c r="J302" s="29">
        <v>0.30693251428766982</v>
      </c>
      <c r="K302" s="29">
        <v>0.33091781793247466</v>
      </c>
    </row>
    <row r="303" spans="1:11">
      <c r="A303" s="75"/>
      <c r="B303" s="38" t="s">
        <v>978</v>
      </c>
      <c r="C303" s="27">
        <v>0.16664454702827466</v>
      </c>
      <c r="D303" s="27">
        <v>0.16279899429192715</v>
      </c>
      <c r="E303" s="27">
        <v>0.16011061940756668</v>
      </c>
      <c r="F303" s="27">
        <v>0.15568662211918724</v>
      </c>
      <c r="G303" s="27">
        <v>0.15076110219368646</v>
      </c>
      <c r="H303" s="27">
        <v>0.14772524882137245</v>
      </c>
      <c r="I303" s="27">
        <v>0.14923285899094438</v>
      </c>
      <c r="J303" s="27">
        <v>0.15049105443471641</v>
      </c>
      <c r="K303" s="27">
        <v>0.15069617105917454</v>
      </c>
    </row>
    <row r="304" spans="1:11" ht="15.75" thickBot="1">
      <c r="A304" s="76"/>
      <c r="B304" s="39" t="s">
        <v>979</v>
      </c>
      <c r="C304" s="28">
        <v>2967.0527536834088</v>
      </c>
      <c r="D304" s="28">
        <v>3076.6113603951439</v>
      </c>
      <c r="E304" s="28">
        <v>2998.0047019631998</v>
      </c>
      <c r="F304" s="28">
        <v>3281.2770989357509</v>
      </c>
      <c r="G304" s="28">
        <v>3652.982459253476</v>
      </c>
      <c r="H304" s="28">
        <v>3607.1469730414969</v>
      </c>
      <c r="I304" s="28">
        <v>3742.0095876279725</v>
      </c>
      <c r="J304" s="28">
        <v>3942.0583126760089</v>
      </c>
      <c r="K304" s="28">
        <v>4234.8457350272229</v>
      </c>
    </row>
    <row r="305" spans="1:11">
      <c r="A305" s="42" t="s">
        <v>980</v>
      </c>
      <c r="B305" s="37" t="s">
        <v>981</v>
      </c>
      <c r="C305" s="25">
        <v>3846.4252740911711</v>
      </c>
      <c r="D305" s="25">
        <v>3603.2492978164355</v>
      </c>
      <c r="E305" s="25">
        <v>4364.6120681273314</v>
      </c>
      <c r="F305" s="25">
        <v>4092.4914768853132</v>
      </c>
      <c r="G305" s="25">
        <v>4501.9475655430706</v>
      </c>
      <c r="H305" s="25">
        <v>4187.5576217915141</v>
      </c>
      <c r="I305" s="25">
        <v>4448.4954721862869</v>
      </c>
      <c r="J305" s="25">
        <v>4568.9810937698257</v>
      </c>
      <c r="K305" s="25">
        <v>4736.9181999005468</v>
      </c>
    </row>
    <row r="306" spans="1:11">
      <c r="A306" s="43"/>
      <c r="B306" s="38" t="s">
        <v>982</v>
      </c>
      <c r="C306" s="26">
        <v>2644.6653202538946</v>
      </c>
      <c r="D306" s="26">
        <v>2420.5343390414059</v>
      </c>
      <c r="E306" s="26">
        <v>3188.3960741500055</v>
      </c>
      <c r="F306" s="26">
        <v>2763.7597163507435</v>
      </c>
      <c r="G306" s="26">
        <v>3131.2413055109682</v>
      </c>
      <c r="H306" s="26">
        <v>2856.4117338920901</v>
      </c>
      <c r="I306" s="26">
        <v>3155.6545924967659</v>
      </c>
      <c r="J306" s="26">
        <v>3194.4854713868799</v>
      </c>
      <c r="K306" s="26">
        <v>3285.6128791645947</v>
      </c>
    </row>
    <row r="307" spans="1:11">
      <c r="A307" s="43"/>
      <c r="B307" s="38" t="s">
        <v>983</v>
      </c>
      <c r="C307" s="27">
        <v>0.68756446097312351</v>
      </c>
      <c r="D307" s="27">
        <v>0.45077989329016743</v>
      </c>
      <c r="E307" s="27">
        <v>0.38062810979907935</v>
      </c>
      <c r="F307" s="27">
        <v>0.41682539026678894</v>
      </c>
      <c r="G307" s="27">
        <v>0.417344791030337</v>
      </c>
      <c r="H307" s="27">
        <v>0.4411898353118367</v>
      </c>
      <c r="I307" s="27">
        <v>0.43837022677551052</v>
      </c>
      <c r="J307" s="27">
        <v>0.45510570665410655</v>
      </c>
      <c r="K307" s="27">
        <v>0.43515457919255757</v>
      </c>
    </row>
    <row r="308" spans="1:11">
      <c r="A308" s="43"/>
      <c r="B308" s="38" t="s">
        <v>984</v>
      </c>
      <c r="C308" s="27">
        <v>0</v>
      </c>
      <c r="D308" s="27">
        <v>0.22098443356566433</v>
      </c>
      <c r="E308" s="27">
        <v>0.34988264909134592</v>
      </c>
      <c r="F308" s="27">
        <v>0.2584990989742168</v>
      </c>
      <c r="G308" s="27">
        <v>0.27818558997116755</v>
      </c>
      <c r="H308" s="27">
        <v>0.24092895369961215</v>
      </c>
      <c r="I308" s="27">
        <v>0.27100547389163365</v>
      </c>
      <c r="J308" s="27">
        <v>0.24406231479882046</v>
      </c>
      <c r="K308" s="27">
        <v>0.25846366383168912</v>
      </c>
    </row>
    <row r="309" spans="1:11" ht="15.75" thickBot="1">
      <c r="A309" s="44"/>
      <c r="B309" s="39" t="s">
        <v>985</v>
      </c>
      <c r="C309" s="30">
        <v>0.31243553902687654</v>
      </c>
      <c r="D309" s="30">
        <v>0.32823567314416829</v>
      </c>
      <c r="E309" s="30">
        <v>0.26948924110957473</v>
      </c>
      <c r="F309" s="30">
        <v>0.32467551075899426</v>
      </c>
      <c r="G309" s="30">
        <v>0.30446961899849539</v>
      </c>
      <c r="H309" s="30">
        <v>0.31788121098855115</v>
      </c>
      <c r="I309" s="30">
        <v>0.29062429933285583</v>
      </c>
      <c r="J309" s="30">
        <v>0.30083197854707294</v>
      </c>
      <c r="K309" s="30">
        <v>0.30638175697575332</v>
      </c>
    </row>
    <row r="310" spans="1:11">
      <c r="A310" s="45" t="s">
        <v>986</v>
      </c>
      <c r="B310" s="37" t="s">
        <v>987</v>
      </c>
      <c r="C310" s="25">
        <v>0</v>
      </c>
      <c r="D310" s="25">
        <v>152.78413756173023</v>
      </c>
      <c r="E310" s="25">
        <v>181.50713705465938</v>
      </c>
      <c r="F310" s="25">
        <v>176.51988235294118</v>
      </c>
      <c r="G310" s="25">
        <v>193.75748277658775</v>
      </c>
      <c r="H310" s="25">
        <v>181.08196814239557</v>
      </c>
      <c r="I310" s="25">
        <v>165.42543965309565</v>
      </c>
      <c r="J310" s="25">
        <v>170.93955203314613</v>
      </c>
      <c r="K310" s="25">
        <v>176.74452731004635</v>
      </c>
    </row>
    <row r="311" spans="1:11">
      <c r="A311" s="46"/>
      <c r="B311" s="38" t="s">
        <v>988</v>
      </c>
      <c r="C311" s="26">
        <v>0</v>
      </c>
      <c r="D311" s="26">
        <v>55.466646835725442</v>
      </c>
      <c r="E311" s="26">
        <v>56.75341066608302</v>
      </c>
      <c r="F311" s="26">
        <v>58.138367931281316</v>
      </c>
      <c r="G311" s="26">
        <v>61.818863122171948</v>
      </c>
      <c r="H311" s="26">
        <v>61.813756760504788</v>
      </c>
      <c r="I311" s="26">
        <v>64.630994073275858</v>
      </c>
      <c r="J311" s="26">
        <v>65.693106249215788</v>
      </c>
      <c r="K311" s="26">
        <v>66.526682642754068</v>
      </c>
    </row>
    <row r="312" spans="1:11">
      <c r="A312" s="46"/>
      <c r="B312" s="38" t="s">
        <v>989</v>
      </c>
      <c r="C312" s="26">
        <v>0</v>
      </c>
      <c r="D312" s="26">
        <v>162.51458333333332</v>
      </c>
      <c r="E312" s="26">
        <v>165.70172951516869</v>
      </c>
      <c r="F312" s="26">
        <v>187.5990099009901</v>
      </c>
      <c r="G312" s="26">
        <v>198.62032598274209</v>
      </c>
      <c r="H312" s="26">
        <v>198.51382416899659</v>
      </c>
      <c r="I312" s="26">
        <v>190.78301301921886</v>
      </c>
      <c r="J312" s="26">
        <v>214.0970049865272</v>
      </c>
      <c r="K312" s="26">
        <v>220.20472728378908</v>
      </c>
    </row>
    <row r="313" spans="1:11">
      <c r="A313" s="46"/>
      <c r="B313" s="38" t="s">
        <v>990</v>
      </c>
      <c r="C313" s="26">
        <v>0</v>
      </c>
      <c r="D313" s="26">
        <v>73.143534735971798</v>
      </c>
      <c r="E313" s="26">
        <v>73.886208662372312</v>
      </c>
      <c r="F313" s="26">
        <v>75.24628750868537</v>
      </c>
      <c r="G313" s="26">
        <v>74.928350824031739</v>
      </c>
      <c r="H313" s="26">
        <v>74.865421851234686</v>
      </c>
      <c r="I313" s="26">
        <v>76.045315797021289</v>
      </c>
      <c r="J313" s="26">
        <v>76.5509675853841</v>
      </c>
      <c r="K313" s="26">
        <v>77.412019329067903</v>
      </c>
    </row>
    <row r="314" spans="1:11">
      <c r="A314" s="46"/>
      <c r="B314" s="38" t="s">
        <v>991</v>
      </c>
      <c r="C314" s="26">
        <v>0</v>
      </c>
      <c r="D314" s="26">
        <v>11175.171872851908</v>
      </c>
      <c r="E314" s="26">
        <v>13410.874202130371</v>
      </c>
      <c r="F314" s="26">
        <v>13282.46581852873</v>
      </c>
      <c r="G314" s="26">
        <v>14517.928644265454</v>
      </c>
      <c r="H314" s="26">
        <v>13556.777934632284</v>
      </c>
      <c r="I314" s="26">
        <v>12579.829799280747</v>
      </c>
      <c r="J314" s="26">
        <v>13085.588106749448</v>
      </c>
      <c r="K314" s="26">
        <v>13682.150764432277</v>
      </c>
    </row>
    <row r="315" spans="1:11">
      <c r="A315" s="46"/>
      <c r="B315" s="38" t="s">
        <v>992</v>
      </c>
      <c r="C315" s="26">
        <v>0</v>
      </c>
      <c r="D315" s="26">
        <v>4057.026609516764</v>
      </c>
      <c r="E315" s="26">
        <v>4193.2943427755163</v>
      </c>
      <c r="F315" s="26">
        <v>4374.6963486429277</v>
      </c>
      <c r="G315" s="26">
        <v>4631.9854635608981</v>
      </c>
      <c r="H315" s="26">
        <v>4627.7129760848011</v>
      </c>
      <c r="I315" s="26">
        <v>4914.8843545776735</v>
      </c>
      <c r="J315" s="26">
        <v>5028.8708470669117</v>
      </c>
      <c r="K315" s="26">
        <v>5149.9648426396443</v>
      </c>
    </row>
    <row r="316" spans="1:11">
      <c r="A316" s="46"/>
      <c r="B316" s="38" t="s">
        <v>993</v>
      </c>
      <c r="C316" s="26">
        <v>0</v>
      </c>
      <c r="D316" s="26">
        <v>-7118.1452633351437</v>
      </c>
      <c r="E316" s="26">
        <v>-9217.5798593548552</v>
      </c>
      <c r="F316" s="26">
        <v>-8907.7694698858031</v>
      </c>
      <c r="G316" s="26">
        <v>-9885.9431807045548</v>
      </c>
      <c r="H316" s="26">
        <v>-8929.0649585474821</v>
      </c>
      <c r="I316" s="26">
        <v>-7664.9454447030739</v>
      </c>
      <c r="J316" s="26">
        <v>-8056.7172596825367</v>
      </c>
      <c r="K316" s="26">
        <v>-8532.1859217926321</v>
      </c>
    </row>
    <row r="317" spans="1:11">
      <c r="A317" s="46"/>
      <c r="B317" s="38" t="s">
        <v>994</v>
      </c>
      <c r="C317" s="26">
        <v>0</v>
      </c>
      <c r="D317" s="26">
        <v>10.001339405231768</v>
      </c>
      <c r="E317" s="26">
        <v>0</v>
      </c>
      <c r="F317" s="26">
        <v>10.685093560684512</v>
      </c>
      <c r="G317" s="26">
        <v>27.131991318872124</v>
      </c>
      <c r="H317" s="26">
        <v>6.8419685889951936</v>
      </c>
      <c r="I317" s="26">
        <v>3.974924734496776</v>
      </c>
      <c r="J317" s="26">
        <v>2.4386621216413804</v>
      </c>
      <c r="K317" s="26">
        <v>2.5360639098274373</v>
      </c>
    </row>
    <row r="318" spans="1:11">
      <c r="A318" s="46"/>
      <c r="B318" s="38" t="s">
        <v>995</v>
      </c>
      <c r="C318" s="26">
        <v>0</v>
      </c>
      <c r="D318" s="26">
        <v>2.9299514682156613</v>
      </c>
      <c r="E318" s="26">
        <v>2.9196787923478116</v>
      </c>
      <c r="F318" s="26">
        <v>3.2267677366301259</v>
      </c>
      <c r="G318" s="26">
        <v>3.2129404513669377</v>
      </c>
      <c r="H318" s="26">
        <v>3.2114829218054384</v>
      </c>
      <c r="I318" s="26">
        <v>2.951881148585108</v>
      </c>
      <c r="J318" s="26">
        <v>3.2590482808701555</v>
      </c>
      <c r="K318" s="26">
        <v>3.3100211604760257</v>
      </c>
    </row>
    <row r="319" spans="1:11">
      <c r="A319" s="46"/>
      <c r="B319" s="38" t="s">
        <v>996</v>
      </c>
      <c r="C319" s="31"/>
      <c r="D319" s="35">
        <v>6.0217391304347823</v>
      </c>
      <c r="E319" s="35">
        <v>1.5568862275449102</v>
      </c>
      <c r="F319" s="35">
        <v>-0.52917505030181089</v>
      </c>
      <c r="G319" s="35">
        <v>1.7575757575757576</v>
      </c>
      <c r="H319" s="35">
        <v>4.9642857142857144</v>
      </c>
      <c r="I319" s="35">
        <v>60.857142857142854</v>
      </c>
      <c r="J319" s="35">
        <v>0.51449022346368911</v>
      </c>
      <c r="K319" s="35">
        <v>6.493174061433419</v>
      </c>
    </row>
    <row r="320" spans="1:11">
      <c r="A320" s="46"/>
      <c r="B320" s="38" t="s">
        <v>997</v>
      </c>
      <c r="C320" s="26">
        <v>0</v>
      </c>
      <c r="D320" s="27">
        <v>0.45109235037222106</v>
      </c>
      <c r="E320" s="27">
        <v>0.44956281531908993</v>
      </c>
      <c r="F320" s="27">
        <v>0.45788720610852279</v>
      </c>
      <c r="G320" s="27">
        <v>0.45388011472027201</v>
      </c>
      <c r="H320" s="27">
        <v>0.45416258046110231</v>
      </c>
      <c r="I320" s="27">
        <v>0.45737766408961855</v>
      </c>
      <c r="J320" s="27">
        <v>0.4618923092781399</v>
      </c>
      <c r="K320" s="27">
        <v>0.4617470616193633</v>
      </c>
    </row>
    <row r="321" spans="1:11">
      <c r="A321" s="46"/>
      <c r="B321" s="38" t="s">
        <v>998</v>
      </c>
      <c r="C321" s="26">
        <v>0</v>
      </c>
      <c r="D321" s="27">
        <v>0.33024766957391594</v>
      </c>
      <c r="E321" s="27">
        <v>0.33774467027664279</v>
      </c>
      <c r="F321" s="27">
        <v>0.32045897358415676</v>
      </c>
      <c r="G321" s="27">
        <v>0.32260949686595636</v>
      </c>
      <c r="H321" s="27">
        <v>0.32554606565269339</v>
      </c>
      <c r="I321" s="27">
        <v>0.32188269879421605</v>
      </c>
      <c r="J321" s="27">
        <v>0.32096368737132519</v>
      </c>
      <c r="K321" s="27">
        <v>0.32366295688705804</v>
      </c>
    </row>
    <row r="322" spans="1:11" ht="15.75" thickBot="1">
      <c r="A322" s="47"/>
      <c r="B322" s="39" t="s">
        <v>999</v>
      </c>
      <c r="C322" s="28">
        <v>0</v>
      </c>
      <c r="D322" s="30">
        <v>0.21865998005386303</v>
      </c>
      <c r="E322" s="30">
        <v>0.21269251440426726</v>
      </c>
      <c r="F322" s="30">
        <v>0.22165382030732039</v>
      </c>
      <c r="G322" s="30">
        <v>0.22351038841377163</v>
      </c>
      <c r="H322" s="30">
        <v>0.22029135388620438</v>
      </c>
      <c r="I322" s="30">
        <v>0.22073963711616543</v>
      </c>
      <c r="J322" s="30">
        <v>0.21714400335053485</v>
      </c>
      <c r="K322" s="30">
        <v>0.21458998149357864</v>
      </c>
    </row>
    <row r="323" spans="1:11" ht="15.75" thickBot="1">
      <c r="A323" s="40"/>
      <c r="B323" s="39" t="s">
        <v>1000</v>
      </c>
      <c r="C323" s="31"/>
      <c r="D323" s="41">
        <v>4.0020833333333332</v>
      </c>
      <c r="E323" s="41">
        <v>3.8863056421888289</v>
      </c>
      <c r="F323" s="41">
        <v>4.6105610561056105</v>
      </c>
      <c r="G323" s="41">
        <v>4.5202940236497282</v>
      </c>
      <c r="H323" s="41">
        <v>4.4802733768251013</v>
      </c>
      <c r="I323" s="41">
        <v>2.5136278991027594</v>
      </c>
      <c r="J323" s="41">
        <v>2.5650376895062261</v>
      </c>
      <c r="K323" s="41">
        <v>2.5824654799534184</v>
      </c>
    </row>
    <row r="324" spans="1:11">
      <c r="A324" s="1" t="s">
        <v>1001</v>
      </c>
      <c r="B324" s="33" t="s">
        <v>1002</v>
      </c>
      <c r="C324" s="36">
        <v>-162.08309290248144</v>
      </c>
      <c r="D324" s="36">
        <v>-32.02721527588983</v>
      </c>
      <c r="E324" s="36">
        <v>19.711200562263912</v>
      </c>
      <c r="F324" s="36">
        <v>0.25364789308605395</v>
      </c>
      <c r="G324" s="36">
        <v>25.258159443552358</v>
      </c>
      <c r="H324" s="36">
        <v>4.1278156102671346</v>
      </c>
      <c r="I324" s="36">
        <v>6.8331177231566471</v>
      </c>
      <c r="J324" s="36">
        <v>4.0426341834790946</v>
      </c>
      <c r="K324" s="36">
        <v>5.3766782695174697</v>
      </c>
    </row>
  </sheetData>
  <mergeCells count="23">
    <mergeCell ref="A120:A142"/>
    <mergeCell ref="A143:A149"/>
    <mergeCell ref="A150:A159"/>
    <mergeCell ref="A2:A10"/>
    <mergeCell ref="A11:A17"/>
    <mergeCell ref="A18:A45"/>
    <mergeCell ref="A46:A59"/>
    <mergeCell ref="A60:A97"/>
    <mergeCell ref="A98:A119"/>
    <mergeCell ref="A161:A166"/>
    <mergeCell ref="A167:A168"/>
    <mergeCell ref="A169:A196"/>
    <mergeCell ref="A296:A301"/>
    <mergeCell ref="A302:A304"/>
    <mergeCell ref="A197:A204"/>
    <mergeCell ref="A305:A309"/>
    <mergeCell ref="A310:A322"/>
    <mergeCell ref="A205:A206"/>
    <mergeCell ref="A207:A230"/>
    <mergeCell ref="A231:A238"/>
    <mergeCell ref="A239:A241"/>
    <mergeCell ref="A244:A279"/>
    <mergeCell ref="A280:A29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"/>
  <sheetViews>
    <sheetView rightToLeft="1" workbookViewId="0">
      <selection activeCell="B16" sqref="B16"/>
    </sheetView>
  </sheetViews>
  <sheetFormatPr defaultRowHeight="15"/>
  <cols>
    <col min="1" max="1" width="39.85546875" customWidth="1"/>
    <col min="2" max="2" width="42.28515625" bestFit="1" customWidth="1"/>
    <col min="3" max="3" width="8" bestFit="1" customWidth="1"/>
    <col min="4" max="11" width="10.140625" bestFit="1" customWidth="1"/>
  </cols>
  <sheetData>
    <row r="1" spans="1:11" ht="19.5">
      <c r="A1" s="125" t="s">
        <v>0</v>
      </c>
      <c r="B1" s="125" t="s">
        <v>1</v>
      </c>
      <c r="C1" s="132"/>
      <c r="D1" s="132"/>
      <c r="E1" s="132"/>
      <c r="F1" s="132"/>
      <c r="G1" s="132"/>
      <c r="H1" s="132"/>
      <c r="I1" s="132"/>
      <c r="J1" s="132"/>
      <c r="K1" s="132"/>
    </row>
    <row r="2" spans="1:11" ht="20.25" thickBot="1">
      <c r="A2" s="125" t="s">
        <v>1003</v>
      </c>
      <c r="B2" s="132">
        <v>4</v>
      </c>
      <c r="C2" s="119"/>
      <c r="D2" s="119"/>
      <c r="E2" s="119"/>
      <c r="F2" s="119"/>
      <c r="G2" s="119"/>
      <c r="H2" s="119"/>
      <c r="I2" s="119"/>
      <c r="J2" s="119"/>
      <c r="K2" s="119"/>
    </row>
    <row r="3" spans="1:11" ht="15.75" thickBot="1">
      <c r="A3" s="119" t="s">
        <v>1004</v>
      </c>
      <c r="B3" s="119"/>
      <c r="C3" s="144">
        <v>2003</v>
      </c>
      <c r="D3" s="145">
        <v>2004</v>
      </c>
      <c r="E3" s="145">
        <v>2005</v>
      </c>
      <c r="F3" s="145">
        <v>2006</v>
      </c>
      <c r="G3" s="145">
        <v>2007</v>
      </c>
      <c r="H3" s="145">
        <v>2008</v>
      </c>
      <c r="I3" s="145">
        <v>2009</v>
      </c>
      <c r="J3" s="145">
        <v>2010</v>
      </c>
      <c r="K3" s="145">
        <v>2011</v>
      </c>
    </row>
    <row r="4" spans="1:11">
      <c r="A4" s="198" t="s">
        <v>1005</v>
      </c>
      <c r="B4" s="126" t="s">
        <v>965</v>
      </c>
      <c r="C4" s="146">
        <v>2337.2273514137332</v>
      </c>
      <c r="D4" s="146">
        <v>2384.5318587478478</v>
      </c>
      <c r="E4" s="146">
        <v>2373.9183216519014</v>
      </c>
      <c r="F4" s="146">
        <v>2478.6881221873723</v>
      </c>
      <c r="G4" s="146">
        <v>2748.241037988229</v>
      </c>
      <c r="H4" s="146">
        <v>3036.8844944997381</v>
      </c>
      <c r="I4" s="146">
        <v>3094.3040103492885</v>
      </c>
      <c r="J4" s="147">
        <v>3304.5209998731125</v>
      </c>
      <c r="K4" s="147">
        <v>3453.7891596220788</v>
      </c>
    </row>
    <row r="5" spans="1:11">
      <c r="A5" s="112"/>
      <c r="B5" s="127" t="s">
        <v>966</v>
      </c>
      <c r="C5" s="148">
        <v>874.92642815926138</v>
      </c>
      <c r="D5" s="148">
        <v>1182.7149587750293</v>
      </c>
      <c r="E5" s="148">
        <v>1176.215993977326</v>
      </c>
      <c r="F5" s="148">
        <v>1328.7317605345697</v>
      </c>
      <c r="G5" s="148">
        <v>1370.7062600321026</v>
      </c>
      <c r="H5" s="148">
        <v>1331.1458878994238</v>
      </c>
      <c r="I5" s="148">
        <v>1292.8408796895214</v>
      </c>
      <c r="J5" s="149">
        <v>1374.4956223829463</v>
      </c>
      <c r="K5" s="149">
        <v>1451.3053207359524</v>
      </c>
    </row>
    <row r="6" spans="1:11" ht="15.75" thickBot="1">
      <c r="A6" s="112"/>
      <c r="B6" s="127" t="s">
        <v>967</v>
      </c>
      <c r="C6" s="148">
        <v>1462.3009232544719</v>
      </c>
      <c r="D6" s="148">
        <v>1201.8168999728184</v>
      </c>
      <c r="E6" s="148">
        <v>1197.7023276745754</v>
      </c>
      <c r="F6" s="148">
        <v>1149.9563616528026</v>
      </c>
      <c r="G6" s="148">
        <v>1377.5347779561264</v>
      </c>
      <c r="H6" s="148">
        <v>1705.7386066003144</v>
      </c>
      <c r="I6" s="148">
        <v>1801.4631306597671</v>
      </c>
      <c r="J6" s="149">
        <v>1930.0253774901662</v>
      </c>
      <c r="K6" s="149">
        <v>2002.4838388861265</v>
      </c>
    </row>
    <row r="7" spans="1:11">
      <c r="A7" s="113" t="s">
        <v>965</v>
      </c>
      <c r="B7" s="122" t="s">
        <v>1006</v>
      </c>
      <c r="C7" s="146">
        <v>2840.4522057599529</v>
      </c>
      <c r="D7" s="146">
        <v>2473.5190934821449</v>
      </c>
      <c r="E7" s="146">
        <v>2386.2598326137518</v>
      </c>
      <c r="F7" s="146">
        <v>2672.1807794949991</v>
      </c>
      <c r="G7" s="146">
        <v>2782.0414555523789</v>
      </c>
      <c r="H7" s="146">
        <v>3053.2320328433766</v>
      </c>
      <c r="I7" s="146">
        <v>2867.4311910568322</v>
      </c>
      <c r="J7" s="147">
        <v>2952.5864743400421</v>
      </c>
      <c r="K7" s="147">
        <v>2955.183841276269</v>
      </c>
    </row>
    <row r="8" spans="1:11">
      <c r="A8" s="112"/>
      <c r="B8" s="120" t="s">
        <v>1007</v>
      </c>
      <c r="C8" s="148">
        <v>3995.0235559874468</v>
      </c>
      <c r="D8" s="148">
        <v>3389.112671066342</v>
      </c>
      <c r="E8" s="148">
        <v>3413.95992777943</v>
      </c>
      <c r="F8" s="148">
        <v>3589.8401301949684</v>
      </c>
      <c r="G8" s="148">
        <v>3702.7766050373657</v>
      </c>
      <c r="H8" s="148">
        <v>3832.4652819511075</v>
      </c>
      <c r="I8" s="148">
        <v>3931.2490455635348</v>
      </c>
      <c r="J8" s="149">
        <v>4221.1825606621696</v>
      </c>
      <c r="K8" s="149">
        <v>4439.6452896074443</v>
      </c>
    </row>
    <row r="9" spans="1:11" ht="15.75" thickBot="1">
      <c r="A9" s="111"/>
      <c r="B9" s="121" t="s">
        <v>1008</v>
      </c>
      <c r="C9" s="150">
        <v>3467.3157506688435</v>
      </c>
      <c r="D9" s="150">
        <v>3040.0841840537246</v>
      </c>
      <c r="E9" s="150">
        <v>3154.6261654106274</v>
      </c>
      <c r="F9" s="150">
        <v>3288.9730958561481</v>
      </c>
      <c r="G9" s="150">
        <v>3475.0764144910477</v>
      </c>
      <c r="H9" s="150">
        <v>3584.049870792704</v>
      </c>
      <c r="I9" s="150">
        <v>3600.923911135872</v>
      </c>
      <c r="J9" s="151">
        <v>3732.1398269883489</v>
      </c>
      <c r="K9" s="151">
        <v>4006.4917175311875</v>
      </c>
    </row>
    <row r="10" spans="1:11">
      <c r="A10" s="113" t="s">
        <v>966</v>
      </c>
      <c r="B10" s="122" t="s">
        <v>1006</v>
      </c>
      <c r="C10" s="146">
        <v>1155.3569803296898</v>
      </c>
      <c r="D10" s="146">
        <v>1924.7757382933769</v>
      </c>
      <c r="E10" s="146">
        <v>1953.2986571535516</v>
      </c>
      <c r="F10" s="146">
        <v>1940.3603601345651</v>
      </c>
      <c r="G10" s="146">
        <v>2228.9530467066174</v>
      </c>
      <c r="H10" s="146">
        <v>1845.4904530631964</v>
      </c>
      <c r="I10" s="146">
        <v>2152.0008009974281</v>
      </c>
      <c r="J10" s="147">
        <v>2307.535607480364</v>
      </c>
      <c r="K10" s="147">
        <v>2349.8714373558055</v>
      </c>
    </row>
    <row r="11" spans="1:11">
      <c r="A11" s="112"/>
      <c r="B11" s="120" t="s">
        <v>1007</v>
      </c>
      <c r="C11" s="148">
        <v>1778.1869517775046</v>
      </c>
      <c r="D11" s="148">
        <v>2551.9199859177852</v>
      </c>
      <c r="E11" s="148">
        <v>2663.6620414352269</v>
      </c>
      <c r="F11" s="148">
        <v>2680.776075785107</v>
      </c>
      <c r="G11" s="148">
        <v>2628.4836289143282</v>
      </c>
      <c r="H11" s="148">
        <v>2764.5550301638264</v>
      </c>
      <c r="I11" s="148">
        <v>2744.3017445898122</v>
      </c>
      <c r="J11" s="149">
        <v>2742.9336749912236</v>
      </c>
      <c r="K11" s="149">
        <v>2757.9443597780073</v>
      </c>
    </row>
    <row r="12" spans="1:11" ht="15.75" thickBot="1">
      <c r="A12" s="111"/>
      <c r="B12" s="121" t="s">
        <v>1008</v>
      </c>
      <c r="C12" s="150">
        <v>1404.0174195949089</v>
      </c>
      <c r="D12" s="150">
        <v>1795.0966888803598</v>
      </c>
      <c r="E12" s="150">
        <v>1802.2695213525885</v>
      </c>
      <c r="F12" s="150">
        <v>1924.2872978562225</v>
      </c>
      <c r="G12" s="150">
        <v>1855.9774159890619</v>
      </c>
      <c r="H12" s="150">
        <v>1906.7172430890425</v>
      </c>
      <c r="I12" s="150">
        <v>1810.6129233104243</v>
      </c>
      <c r="J12" s="151">
        <v>1837.101895081772</v>
      </c>
      <c r="K12" s="151">
        <v>1984.7345842618599</v>
      </c>
    </row>
    <row r="13" spans="1:11">
      <c r="A13" s="113" t="s">
        <v>967</v>
      </c>
      <c r="B13" s="122" t="s">
        <v>1006</v>
      </c>
      <c r="C13" s="146">
        <v>1556.7222276158534</v>
      </c>
      <c r="D13" s="146">
        <v>548.74335518876819</v>
      </c>
      <c r="E13" s="146">
        <v>432.96117546020002</v>
      </c>
      <c r="F13" s="146">
        <v>434.91144386099</v>
      </c>
      <c r="G13" s="146">
        <v>553.08840884576148</v>
      </c>
      <c r="H13" s="146">
        <v>597.0951732115052</v>
      </c>
      <c r="I13" s="146">
        <v>715.43039005940386</v>
      </c>
      <c r="J13" s="147">
        <v>645.0508668596774</v>
      </c>
      <c r="K13" s="147">
        <v>605.31240392046323</v>
      </c>
    </row>
    <row r="14" spans="1:11">
      <c r="A14" s="112"/>
      <c r="B14" s="120" t="s">
        <v>1007</v>
      </c>
      <c r="C14" s="148">
        <v>2216.8366042099415</v>
      </c>
      <c r="D14" s="148">
        <v>837.1926851485573</v>
      </c>
      <c r="E14" s="148">
        <v>750.29788634420277</v>
      </c>
      <c r="F14" s="148">
        <v>909.06405440986134</v>
      </c>
      <c r="G14" s="148">
        <v>1074.2929761230369</v>
      </c>
      <c r="H14" s="148">
        <v>1067.9102517872811</v>
      </c>
      <c r="I14" s="148">
        <v>1186.9473009737226</v>
      </c>
      <c r="J14" s="149">
        <v>1478.2488856709451</v>
      </c>
      <c r="K14" s="149">
        <v>1681.7009298294374</v>
      </c>
    </row>
    <row r="15" spans="1:11" ht="15.75" thickBot="1">
      <c r="A15" s="111"/>
      <c r="B15" s="121" t="s">
        <v>1008</v>
      </c>
      <c r="C15" s="150">
        <v>2073.4647593825975</v>
      </c>
      <c r="D15" s="150">
        <v>1244.9874951733646</v>
      </c>
      <c r="E15" s="150">
        <v>1352.3566440580396</v>
      </c>
      <c r="F15" s="150">
        <v>1364.6857979999249</v>
      </c>
      <c r="G15" s="150">
        <v>1619.0989985019862</v>
      </c>
      <c r="H15" s="150">
        <v>1677.3326277036606</v>
      </c>
      <c r="I15" s="150">
        <v>1790.3109878254465</v>
      </c>
      <c r="J15" s="151">
        <v>1895.037931906576</v>
      </c>
      <c r="K15" s="151">
        <v>2021.7571332693276</v>
      </c>
    </row>
    <row r="16" spans="1:11">
      <c r="A16" s="199" t="s">
        <v>1009</v>
      </c>
      <c r="B16" s="126" t="s">
        <v>963</v>
      </c>
      <c r="C16" s="146">
        <v>932.70484708597803</v>
      </c>
      <c r="D16" s="146">
        <v>942.50305789616732</v>
      </c>
      <c r="E16" s="146">
        <v>857.99907215263363</v>
      </c>
      <c r="F16" s="146">
        <v>889.47224873857908</v>
      </c>
      <c r="G16" s="146">
        <v>996.35366506153025</v>
      </c>
      <c r="H16" s="146">
        <v>1047.1935568360398</v>
      </c>
      <c r="I16" s="146">
        <v>1075.5368693402329</v>
      </c>
      <c r="J16" s="147">
        <v>1149.5406674279914</v>
      </c>
      <c r="K16" s="147">
        <v>1188.7207856787668</v>
      </c>
    </row>
    <row r="17" spans="1:11">
      <c r="A17" s="193"/>
      <c r="B17" s="127" t="s">
        <v>971</v>
      </c>
      <c r="C17" s="148">
        <v>4181.4942246252149</v>
      </c>
      <c r="D17" s="148">
        <v>4249.8100922409112</v>
      </c>
      <c r="E17" s="148">
        <v>3878.4745113551458</v>
      </c>
      <c r="F17" s="148">
        <v>3979.245087332914</v>
      </c>
      <c r="G17" s="148">
        <v>4426.9752404046167</v>
      </c>
      <c r="H17" s="148">
        <v>4815.2628821591807</v>
      </c>
      <c r="I17" s="148">
        <v>4866.454773736983</v>
      </c>
      <c r="J17" s="149">
        <v>5143.7485450839449</v>
      </c>
      <c r="K17" s="149">
        <v>5303.5103190846212</v>
      </c>
    </row>
    <row r="18" spans="1:11">
      <c r="A18" s="193"/>
      <c r="B18" s="127" t="s">
        <v>973</v>
      </c>
      <c r="C18" s="148">
        <v>2435.752997632937</v>
      </c>
      <c r="D18" s="148">
        <v>3808.8857680891128</v>
      </c>
      <c r="E18" s="148">
        <v>3796.323155455932</v>
      </c>
      <c r="F18" s="148">
        <v>4348.9961137920727</v>
      </c>
      <c r="G18" s="148">
        <v>4365.3615281294196</v>
      </c>
      <c r="H18" s="148">
        <v>4391.1286680356252</v>
      </c>
      <c r="I18" s="148">
        <v>4086.3024683770286</v>
      </c>
      <c r="J18" s="149">
        <v>4310.5599936409517</v>
      </c>
      <c r="K18" s="149">
        <v>4570.0039379468326</v>
      </c>
    </row>
    <row r="19" spans="1:11">
      <c r="A19" s="200"/>
      <c r="B19" s="127" t="s">
        <v>972</v>
      </c>
      <c r="C19" s="148">
        <v>1745.7412269922779</v>
      </c>
      <c r="D19" s="148">
        <v>440.92432415179837</v>
      </c>
      <c r="E19" s="148">
        <v>82.15135589921374</v>
      </c>
      <c r="F19" s="148">
        <v>-369.75102645915831</v>
      </c>
      <c r="G19" s="148">
        <v>61.613712275197031</v>
      </c>
      <c r="H19" s="148">
        <v>424.13421412355456</v>
      </c>
      <c r="I19" s="148">
        <v>780.15230535995534</v>
      </c>
      <c r="J19" s="149">
        <v>833.18855144299323</v>
      </c>
      <c r="K19" s="149">
        <v>733.5063811377895</v>
      </c>
    </row>
    <row r="20" spans="1:11">
      <c r="A20" s="200"/>
      <c r="B20" s="127" t="s">
        <v>974</v>
      </c>
      <c r="C20" s="129">
        <v>0.377</v>
      </c>
      <c r="D20" s="129">
        <v>0.36799999999999999</v>
      </c>
      <c r="E20" s="129">
        <v>0.35</v>
      </c>
      <c r="F20" s="129">
        <v>0.35</v>
      </c>
      <c r="G20" s="129">
        <v>0.33299999999999996</v>
      </c>
      <c r="H20" s="129">
        <v>0.32799999999999996</v>
      </c>
      <c r="I20" s="129">
        <v>0.31900000000000001</v>
      </c>
      <c r="J20" s="130">
        <v>0.32899999999999996</v>
      </c>
      <c r="K20" s="130">
        <v>0.308</v>
      </c>
    </row>
    <row r="21" spans="1:11" ht="27" thickBot="1">
      <c r="A21" s="201"/>
      <c r="B21" s="128" t="s">
        <v>975</v>
      </c>
      <c r="C21" s="154"/>
      <c r="D21" s="154">
        <v>0.86141304347826086</v>
      </c>
      <c r="E21" s="154">
        <v>0.9</v>
      </c>
      <c r="F21" s="154">
        <v>0.90285714285714291</v>
      </c>
      <c r="G21" s="154">
        <v>0.90690690690690701</v>
      </c>
      <c r="H21" s="154">
        <v>0.91768292682926844</v>
      </c>
      <c r="I21" s="154">
        <v>0.88087774294670851</v>
      </c>
      <c r="J21" s="155">
        <v>0.86930091185410341</v>
      </c>
      <c r="K21" s="155">
        <v>0.87987012987012991</v>
      </c>
    </row>
    <row r="22" spans="1:11">
      <c r="A22" s="192" t="s">
        <v>971</v>
      </c>
      <c r="B22" s="122" t="s">
        <v>1006</v>
      </c>
      <c r="C22" s="146">
        <v>4720.2873431040234</v>
      </c>
      <c r="D22" s="146">
        <v>4221.2887392636494</v>
      </c>
      <c r="E22" s="146">
        <v>4003.3074811043139</v>
      </c>
      <c r="F22" s="146">
        <v>4342.6103436359272</v>
      </c>
      <c r="G22" s="146">
        <v>4616.4421725710354</v>
      </c>
      <c r="H22" s="146">
        <v>5059.2119820635107</v>
      </c>
      <c r="I22" s="146">
        <v>4799.7007049262629</v>
      </c>
      <c r="J22" s="147">
        <v>5073.8015947532804</v>
      </c>
      <c r="K22" s="147">
        <v>5326.8401149328747</v>
      </c>
    </row>
    <row r="23" spans="1:11">
      <c r="A23" s="193"/>
      <c r="B23" s="120" t="s">
        <v>1007</v>
      </c>
      <c r="C23" s="148">
        <v>6900.2746416585269</v>
      </c>
      <c r="D23" s="148">
        <v>6431.0402438194424</v>
      </c>
      <c r="E23" s="148">
        <v>6533.1168223974237</v>
      </c>
      <c r="F23" s="148">
        <v>6655.2428084882231</v>
      </c>
      <c r="G23" s="148">
        <v>7136.9660672924992</v>
      </c>
      <c r="H23" s="148">
        <v>7682.039510145969</v>
      </c>
      <c r="I23" s="148">
        <v>8271.1517289954427</v>
      </c>
      <c r="J23" s="149">
        <v>8816.6035058747493</v>
      </c>
      <c r="K23" s="149">
        <v>9143.3963883239412</v>
      </c>
    </row>
    <row r="24" spans="1:11" ht="15.75" thickBot="1">
      <c r="A24" s="194"/>
      <c r="B24" s="121" t="s">
        <v>1008</v>
      </c>
      <c r="C24" s="150">
        <v>7120.2885805083351</v>
      </c>
      <c r="D24" s="150">
        <v>6863.1560435429246</v>
      </c>
      <c r="E24" s="150">
        <v>7073.722163563144</v>
      </c>
      <c r="F24" s="150">
        <v>7509.649637437079</v>
      </c>
      <c r="G24" s="150">
        <v>8070.3159891738806</v>
      </c>
      <c r="H24" s="150">
        <v>8458.1727557723334</v>
      </c>
      <c r="I24" s="150">
        <v>8864.6777239105213</v>
      </c>
      <c r="J24" s="151">
        <v>9388.6719308728043</v>
      </c>
      <c r="K24" s="151">
        <v>10200.788168703446</v>
      </c>
    </row>
    <row r="25" spans="1:11">
      <c r="A25" s="192" t="s">
        <v>973</v>
      </c>
      <c r="B25" s="122" t="s">
        <v>1006</v>
      </c>
      <c r="C25" s="146">
        <v>3835.7439492869266</v>
      </c>
      <c r="D25" s="146">
        <v>6578.0451256277784</v>
      </c>
      <c r="E25" s="146">
        <v>6724.2196687060605</v>
      </c>
      <c r="F25" s="146">
        <v>7400.4426300096802</v>
      </c>
      <c r="G25" s="146">
        <v>7502.3176003429744</v>
      </c>
      <c r="H25" s="146">
        <v>6260.0816889622101</v>
      </c>
      <c r="I25" s="146">
        <v>7017.2439411344722</v>
      </c>
      <c r="J25" s="147">
        <v>7416.4039009565813</v>
      </c>
      <c r="K25" s="147">
        <v>7564.6947408964625</v>
      </c>
    </row>
    <row r="26" spans="1:11">
      <c r="A26" s="193"/>
      <c r="B26" s="120" t="s">
        <v>1007</v>
      </c>
      <c r="C26" s="148">
        <v>6007.8047541941187</v>
      </c>
      <c r="D26" s="148">
        <v>9626.980823131742</v>
      </c>
      <c r="E26" s="148">
        <v>10472.812693659354</v>
      </c>
      <c r="F26" s="148">
        <v>10530.377839078599</v>
      </c>
      <c r="G26" s="148">
        <v>10372.648799563749</v>
      </c>
      <c r="H26" s="148">
        <v>11317.716337385255</v>
      </c>
      <c r="I26" s="148">
        <v>11569.413725749131</v>
      </c>
      <c r="J26" s="149">
        <v>11200.062929806543</v>
      </c>
      <c r="K26" s="149">
        <v>11150.639168621788</v>
      </c>
    </row>
    <row r="27" spans="1:11" ht="15.75" thickBot="1">
      <c r="A27" s="194"/>
      <c r="B27" s="121" t="s">
        <v>1008</v>
      </c>
      <c r="C27" s="150">
        <v>5646.0018384514642</v>
      </c>
      <c r="D27" s="150">
        <v>7578.0446808229344</v>
      </c>
      <c r="E27" s="150">
        <v>7789.4796973509501</v>
      </c>
      <c r="F27" s="150">
        <v>8538.3990729846992</v>
      </c>
      <c r="G27" s="150">
        <v>8127.8300664479539</v>
      </c>
      <c r="H27" s="150">
        <v>8509.9570231149628</v>
      </c>
      <c r="I27" s="150">
        <v>8258.1689260676121</v>
      </c>
      <c r="J27" s="151">
        <v>8210.0599279817434</v>
      </c>
      <c r="K27" s="151">
        <v>9118.4354603234697</v>
      </c>
    </row>
    <row r="28" spans="1:11">
      <c r="A28" s="192" t="s">
        <v>972</v>
      </c>
      <c r="B28" s="122" t="s">
        <v>1006</v>
      </c>
      <c r="C28" s="146">
        <v>884.54339381709724</v>
      </c>
      <c r="D28" s="146">
        <v>-2356.7563863641294</v>
      </c>
      <c r="E28" s="146">
        <v>-2720.9121876017462</v>
      </c>
      <c r="F28" s="146">
        <v>-3057.832286373754</v>
      </c>
      <c r="G28" s="146">
        <v>-2885.8754277719381</v>
      </c>
      <c r="H28" s="146">
        <v>-2212.7121033114026</v>
      </c>
      <c r="I28" s="146">
        <v>-2217.5432362082106</v>
      </c>
      <c r="J28" s="147">
        <v>-2342.6023062033005</v>
      </c>
      <c r="K28" s="147">
        <v>-2237.8546259635868</v>
      </c>
    </row>
    <row r="29" spans="1:11">
      <c r="A29" s="193"/>
      <c r="B29" s="120" t="s">
        <v>1007</v>
      </c>
      <c r="C29" s="148">
        <v>892.46988746440843</v>
      </c>
      <c r="D29" s="148">
        <v>-3195.9405793122996</v>
      </c>
      <c r="E29" s="148">
        <v>-3939.6958712619312</v>
      </c>
      <c r="F29" s="148">
        <v>-3875.1350305903743</v>
      </c>
      <c r="G29" s="148">
        <v>-3235.6827322712488</v>
      </c>
      <c r="H29" s="148">
        <v>-3635.6768272392828</v>
      </c>
      <c r="I29" s="148">
        <v>-3298.2619967536875</v>
      </c>
      <c r="J29" s="149">
        <v>-2383.4594239317926</v>
      </c>
      <c r="K29" s="149">
        <v>-2007.2427802978486</v>
      </c>
    </row>
    <row r="30" spans="1:11" ht="15.75" thickBot="1">
      <c r="A30" s="194"/>
      <c r="B30" s="121" t="s">
        <v>1008</v>
      </c>
      <c r="C30" s="150">
        <v>1718.1747614683977</v>
      </c>
      <c r="D30" s="150">
        <v>-714.88863728001138</v>
      </c>
      <c r="E30" s="150">
        <v>-715.75753378780666</v>
      </c>
      <c r="F30" s="150">
        <v>-1028.7494355476208</v>
      </c>
      <c r="G30" s="150">
        <v>-57.514077274075262</v>
      </c>
      <c r="H30" s="150">
        <v>-51.784267342629477</v>
      </c>
      <c r="I30" s="150">
        <v>606.50879784290964</v>
      </c>
      <c r="J30" s="151">
        <v>1178.6120028910582</v>
      </c>
      <c r="K30" s="151">
        <v>1082.3527083799761</v>
      </c>
    </row>
    <row r="31" spans="1:11">
      <c r="A31" s="110" t="s">
        <v>1010</v>
      </c>
      <c r="B31" s="126" t="s">
        <v>964</v>
      </c>
      <c r="C31" s="146">
        <v>494.44316214656664</v>
      </c>
      <c r="D31" s="146">
        <v>500.86923529944727</v>
      </c>
      <c r="E31" s="146">
        <v>480.01238981812526</v>
      </c>
      <c r="F31" s="146">
        <v>510.85094777035323</v>
      </c>
      <c r="G31" s="146">
        <v>550.72766185125738</v>
      </c>
      <c r="H31" s="146">
        <v>532.86668412781557</v>
      </c>
      <c r="I31" s="146">
        <v>558.43078913324712</v>
      </c>
      <c r="J31" s="147">
        <v>593.24451211775158</v>
      </c>
      <c r="K31" s="147">
        <v>638.17503729487817</v>
      </c>
    </row>
    <row r="32" spans="1:11">
      <c r="A32" s="109"/>
      <c r="B32" s="127" t="s">
        <v>977</v>
      </c>
      <c r="C32" s="129">
        <v>0.32930899669728197</v>
      </c>
      <c r="D32" s="129">
        <v>0.32517707844589283</v>
      </c>
      <c r="E32" s="129">
        <v>0.29920453263036667</v>
      </c>
      <c r="F32" s="129">
        <v>0.30192975571732511</v>
      </c>
      <c r="G32" s="129">
        <v>0.29507874206993034</v>
      </c>
      <c r="H32" s="129">
        <v>0.29402526929419487</v>
      </c>
      <c r="I32" s="129">
        <v>0.30210555821964619</v>
      </c>
      <c r="J32" s="130">
        <v>0.30693251428766982</v>
      </c>
      <c r="K32" s="130">
        <v>0.33091781793247466</v>
      </c>
    </row>
    <row r="33" spans="1:11">
      <c r="A33" s="109"/>
      <c r="B33" s="127" t="s">
        <v>978</v>
      </c>
      <c r="C33" s="129">
        <v>0.16664454702827466</v>
      </c>
      <c r="D33" s="129">
        <v>0.16279899429192715</v>
      </c>
      <c r="E33" s="129">
        <v>0.16011061940756668</v>
      </c>
      <c r="F33" s="129">
        <v>0.15568662211918724</v>
      </c>
      <c r="G33" s="129">
        <v>0.15076110219368646</v>
      </c>
      <c r="H33" s="129">
        <v>0.14772524882137245</v>
      </c>
      <c r="I33" s="129">
        <v>0.14923285899094438</v>
      </c>
      <c r="J33" s="130">
        <v>0.15049105443471641</v>
      </c>
      <c r="K33" s="130">
        <v>0.15069617105917454</v>
      </c>
    </row>
    <row r="34" spans="1:11" ht="15.75" thickBot="1">
      <c r="A34" s="197"/>
      <c r="B34" s="131" t="s">
        <v>979</v>
      </c>
      <c r="C34" s="150">
        <v>2967.0527536834088</v>
      </c>
      <c r="D34" s="150">
        <v>3076.6113603951439</v>
      </c>
      <c r="E34" s="150">
        <v>2998.0047019631998</v>
      </c>
      <c r="F34" s="150">
        <v>3281.2770989357509</v>
      </c>
      <c r="G34" s="150">
        <v>3652.982459253476</v>
      </c>
      <c r="H34" s="150">
        <v>3607.1469730414969</v>
      </c>
      <c r="I34" s="150">
        <v>3742.0095876279725</v>
      </c>
      <c r="J34" s="151">
        <v>3942.0583126760089</v>
      </c>
      <c r="K34" s="151">
        <v>4234.8457350272229</v>
      </c>
    </row>
    <row r="35" spans="1:11">
      <c r="A35" s="110" t="s">
        <v>1011</v>
      </c>
      <c r="B35" s="122" t="s">
        <v>1006</v>
      </c>
      <c r="C35" s="146">
        <v>508.35521933054508</v>
      </c>
      <c r="D35" s="146">
        <v>479.49633829957537</v>
      </c>
      <c r="E35" s="146">
        <v>464.95493707050719</v>
      </c>
      <c r="F35" s="146">
        <v>504.58556209490411</v>
      </c>
      <c r="G35" s="146">
        <v>522.09636612681516</v>
      </c>
      <c r="H35" s="146">
        <v>524.47510180687868</v>
      </c>
      <c r="I35" s="146">
        <v>535.40144223740708</v>
      </c>
      <c r="J35" s="147">
        <v>575.41140944811195</v>
      </c>
      <c r="K35" s="147">
        <v>620.36038158698602</v>
      </c>
    </row>
    <row r="36" spans="1:11">
      <c r="A36" s="109"/>
      <c r="B36" s="120" t="s">
        <v>1007</v>
      </c>
      <c r="C36" s="148">
        <v>790.79676800947334</v>
      </c>
      <c r="D36" s="148">
        <v>803.17700855660894</v>
      </c>
      <c r="E36" s="148">
        <v>800.75612058348497</v>
      </c>
      <c r="F36" s="148">
        <v>821.29356474858639</v>
      </c>
      <c r="G36" s="148">
        <v>864.29848303451843</v>
      </c>
      <c r="H36" s="148">
        <v>897.4331810575452</v>
      </c>
      <c r="I36" s="148">
        <v>918.99380980055935</v>
      </c>
      <c r="J36" s="149">
        <v>973.02537848881855</v>
      </c>
      <c r="K36" s="149">
        <v>1050.2187718092146</v>
      </c>
    </row>
    <row r="37" spans="1:11" ht="15.75" thickBot="1">
      <c r="A37" s="109"/>
      <c r="B37" s="121" t="s">
        <v>1008</v>
      </c>
      <c r="C37" s="150">
        <v>630.84116312184165</v>
      </c>
      <c r="D37" s="150">
        <v>628.65282270548312</v>
      </c>
      <c r="E37" s="150">
        <v>624.67648673779479</v>
      </c>
      <c r="F37" s="150">
        <v>651.24460725196661</v>
      </c>
      <c r="G37" s="150">
        <v>676.2827388338419</v>
      </c>
      <c r="H37" s="150">
        <v>700.09413141509299</v>
      </c>
      <c r="I37" s="150">
        <v>718.3436599669966</v>
      </c>
      <c r="J37" s="151">
        <v>758.69283523638194</v>
      </c>
      <c r="K37" s="151">
        <v>816.71182057159206</v>
      </c>
    </row>
    <row r="38" spans="1:11">
      <c r="A38" s="108" t="s">
        <v>977</v>
      </c>
      <c r="B38" s="122" t="s">
        <v>1006</v>
      </c>
      <c r="C38" s="152">
        <v>0.32604040746316176</v>
      </c>
      <c r="D38" s="152">
        <v>0.28937605258064836</v>
      </c>
      <c r="E38" s="152">
        <v>0.28183166012836103</v>
      </c>
      <c r="F38" s="152">
        <v>0.27444136875318337</v>
      </c>
      <c r="G38" s="152">
        <v>0.26634035778716136</v>
      </c>
      <c r="H38" s="152">
        <v>0.22471282850462368</v>
      </c>
      <c r="I38" s="152">
        <v>0.29638565450901261</v>
      </c>
      <c r="J38" s="153">
        <v>0.28690110531731172</v>
      </c>
      <c r="K38" s="153">
        <v>0.30291709431367808</v>
      </c>
    </row>
    <row r="39" spans="1:11">
      <c r="A39" s="104"/>
      <c r="B39" s="120" t="s">
        <v>1007</v>
      </c>
      <c r="C39" s="129">
        <v>0.32236936288269635</v>
      </c>
      <c r="D39" s="129">
        <v>0.30846063039920946</v>
      </c>
      <c r="E39" s="129">
        <v>0.29680074039317972</v>
      </c>
      <c r="F39" s="129">
        <v>0.29116174105587267</v>
      </c>
      <c r="G39" s="129">
        <v>0.28846737308853454</v>
      </c>
      <c r="H39" s="129">
        <v>0.29081447217132905</v>
      </c>
      <c r="I39" s="129">
        <v>0.32505783826460072</v>
      </c>
      <c r="J39" s="130">
        <v>0.29421900441925952</v>
      </c>
      <c r="K39" s="130">
        <v>0.31418409331532676</v>
      </c>
    </row>
    <row r="40" spans="1:11" ht="15.75" thickBot="1">
      <c r="A40" s="104"/>
      <c r="B40" s="121" t="s">
        <v>1008</v>
      </c>
      <c r="C40" s="154">
        <v>0.33828974795547578</v>
      </c>
      <c r="D40" s="154">
        <v>0.29719403146442258</v>
      </c>
      <c r="E40" s="154">
        <v>0.29239587019650526</v>
      </c>
      <c r="F40" s="154">
        <v>0.29717477157731659</v>
      </c>
      <c r="G40" s="154">
        <v>0.29038987814150885</v>
      </c>
      <c r="H40" s="154">
        <v>0.28927320446291033</v>
      </c>
      <c r="I40" s="154">
        <v>0.32064996788127598</v>
      </c>
      <c r="J40" s="155">
        <v>0.28479675265606647</v>
      </c>
      <c r="K40" s="155">
        <v>0.31398898567984956</v>
      </c>
    </row>
    <row r="41" spans="1:11">
      <c r="A41" s="110" t="s">
        <v>1012</v>
      </c>
      <c r="B41" s="122" t="s">
        <v>1006</v>
      </c>
      <c r="C41" s="146">
        <v>2219.4476864804869</v>
      </c>
      <c r="D41" s="146">
        <v>2231.6187947866833</v>
      </c>
      <c r="E41" s="146">
        <v>2221.844942253987</v>
      </c>
      <c r="F41" s="146">
        <v>2283.647909239196</v>
      </c>
      <c r="G41" s="146">
        <v>2817.993815362905</v>
      </c>
      <c r="H41" s="146">
        <v>2597.8610648538765</v>
      </c>
      <c r="I41" s="146">
        <v>3190.2751052530352</v>
      </c>
      <c r="J41" s="147">
        <v>3475.8861598111935</v>
      </c>
      <c r="K41" s="147">
        <v>3829.0030677522091</v>
      </c>
    </row>
    <row r="42" spans="1:11">
      <c r="A42" s="109"/>
      <c r="B42" s="120" t="s">
        <v>1007</v>
      </c>
      <c r="C42" s="148">
        <v>2537.2997801553361</v>
      </c>
      <c r="D42" s="148">
        <v>2647.1026839781011</v>
      </c>
      <c r="E42" s="148">
        <v>2736.3193866110469</v>
      </c>
      <c r="F42" s="148">
        <v>2896.4465358425759</v>
      </c>
      <c r="G42" s="148">
        <v>3160.8512519872338</v>
      </c>
      <c r="H42" s="148">
        <v>3351.7123064156422</v>
      </c>
      <c r="I42" s="148">
        <v>3391.4395107524183</v>
      </c>
      <c r="J42" s="149">
        <v>3613.6242048823719</v>
      </c>
      <c r="K42" s="149">
        <v>3943.535024794066</v>
      </c>
    </row>
    <row r="43" spans="1:11" ht="15.75" thickBot="1">
      <c r="A43" s="197"/>
      <c r="B43" s="121" t="s">
        <v>1008</v>
      </c>
      <c r="C43" s="150">
        <v>2438.2924255394219</v>
      </c>
      <c r="D43" s="150">
        <v>2412.7811877677555</v>
      </c>
      <c r="E43" s="150">
        <v>2466.6623415791914</v>
      </c>
      <c r="F43" s="150">
        <v>2603.8797358850402</v>
      </c>
      <c r="G43" s="150">
        <v>2787.1441714573052</v>
      </c>
      <c r="H43" s="150">
        <v>2907.2965393326062</v>
      </c>
      <c r="I43" s="150">
        <v>2929.9039872497528</v>
      </c>
      <c r="J43" s="151">
        <v>3104.1737121686047</v>
      </c>
      <c r="K43" s="151">
        <v>3367.3003930622649</v>
      </c>
    </row>
    <row r="44" spans="1:11" ht="15.75" thickBot="1">
      <c r="A44" s="119"/>
      <c r="B44" s="119"/>
      <c r="C44" s="119"/>
      <c r="D44" s="119"/>
      <c r="E44" s="119"/>
      <c r="F44" s="119"/>
      <c r="G44" s="119"/>
      <c r="H44" s="119"/>
      <c r="I44" s="119"/>
      <c r="J44" s="119"/>
      <c r="K44" s="119"/>
    </row>
    <row r="45" spans="1:11" ht="15.75" thickBot="1">
      <c r="A45" s="123" t="s">
        <v>1013</v>
      </c>
      <c r="B45" s="119"/>
      <c r="C45" s="144">
        <v>2003</v>
      </c>
      <c r="D45" s="145">
        <v>2004</v>
      </c>
      <c r="E45" s="145">
        <v>2005</v>
      </c>
      <c r="F45" s="145">
        <v>2006</v>
      </c>
      <c r="G45" s="145">
        <v>2007</v>
      </c>
      <c r="H45" s="145">
        <v>2008</v>
      </c>
      <c r="I45" s="145">
        <v>2009</v>
      </c>
      <c r="J45" s="145">
        <v>2010</v>
      </c>
      <c r="K45" s="145">
        <v>2011</v>
      </c>
    </row>
    <row r="46" spans="1:11" ht="15.75" thickBot="1">
      <c r="A46" s="140" t="s">
        <v>1014</v>
      </c>
      <c r="B46" s="141" t="s">
        <v>1015</v>
      </c>
      <c r="C46" s="156">
        <v>-162.08309290248144</v>
      </c>
      <c r="D46" s="156">
        <v>-32.02721527588983</v>
      </c>
      <c r="E46" s="156">
        <v>19.711200562263912</v>
      </c>
      <c r="F46" s="156">
        <v>0.25364789308605395</v>
      </c>
      <c r="G46" s="156">
        <v>25.258159443552358</v>
      </c>
      <c r="H46" s="156">
        <v>4.1278156102671346</v>
      </c>
      <c r="I46" s="156">
        <v>6.8331177231566471</v>
      </c>
      <c r="J46" s="156">
        <v>4.0426341834790946</v>
      </c>
      <c r="K46" s="157">
        <v>5.3766782695174697</v>
      </c>
    </row>
    <row r="47" spans="1:11">
      <c r="A47" s="195" t="s">
        <v>1016</v>
      </c>
      <c r="B47" s="134" t="s">
        <v>981</v>
      </c>
      <c r="C47" s="148">
        <v>3846.4252740911711</v>
      </c>
      <c r="D47" s="148">
        <v>3603.2492978164355</v>
      </c>
      <c r="E47" s="148">
        <v>4364.6120681273314</v>
      </c>
      <c r="F47" s="148">
        <v>4092.4914768853132</v>
      </c>
      <c r="G47" s="148">
        <v>4501.9475655430706</v>
      </c>
      <c r="H47" s="148">
        <v>4187.5576217915141</v>
      </c>
      <c r="I47" s="148">
        <v>4448.4954721862869</v>
      </c>
      <c r="J47" s="148">
        <v>4568.9810937698257</v>
      </c>
      <c r="K47" s="158">
        <v>4736.9181999005468</v>
      </c>
    </row>
    <row r="48" spans="1:11">
      <c r="A48" s="195"/>
      <c r="B48" s="134" t="s">
        <v>982</v>
      </c>
      <c r="C48" s="148">
        <v>2644.6653202538946</v>
      </c>
      <c r="D48" s="148">
        <v>2420.5343390414059</v>
      </c>
      <c r="E48" s="148">
        <v>3188.3960741500055</v>
      </c>
      <c r="F48" s="148">
        <v>2763.7597163507435</v>
      </c>
      <c r="G48" s="148">
        <v>3131.2413055109682</v>
      </c>
      <c r="H48" s="148">
        <v>2856.4117338920901</v>
      </c>
      <c r="I48" s="148">
        <v>3155.6545924967659</v>
      </c>
      <c r="J48" s="148">
        <v>3194.4854713868799</v>
      </c>
      <c r="K48" s="159">
        <v>3285.6128791645947</v>
      </c>
    </row>
    <row r="49" spans="1:11" ht="26.25">
      <c r="A49" s="195"/>
      <c r="B49" s="134" t="s">
        <v>1017</v>
      </c>
      <c r="C49" s="129">
        <v>0.55292475462040214</v>
      </c>
      <c r="D49" s="129">
        <v>0.49650892391337398</v>
      </c>
      <c r="E49" s="129">
        <v>0.37564414828664938</v>
      </c>
      <c r="F49" s="129">
        <v>0.41608405927965403</v>
      </c>
      <c r="G49" s="129">
        <v>0.43993248796624917</v>
      </c>
      <c r="H49" s="129">
        <v>0.59716132179449799</v>
      </c>
      <c r="I49" s="129">
        <v>0.57086828670765344</v>
      </c>
      <c r="J49" s="129">
        <v>0.60417409776236963</v>
      </c>
      <c r="K49" s="160">
        <v>0.60947041314108841</v>
      </c>
    </row>
    <row r="50" spans="1:11">
      <c r="A50" s="195"/>
      <c r="B50" s="134" t="s">
        <v>983</v>
      </c>
      <c r="C50" s="161">
        <v>0.68756446097312351</v>
      </c>
      <c r="D50" s="161">
        <v>0.45077989329016743</v>
      </c>
      <c r="E50" s="161">
        <v>0.38062810979907935</v>
      </c>
      <c r="F50" s="161">
        <v>0.41682539026678894</v>
      </c>
      <c r="G50" s="161">
        <v>0.417344791030337</v>
      </c>
      <c r="H50" s="161">
        <v>0.4411898353118367</v>
      </c>
      <c r="I50" s="161">
        <v>0.43837022677551052</v>
      </c>
      <c r="J50" s="161">
        <v>0.45510570665410655</v>
      </c>
      <c r="K50" s="162">
        <v>0.43515457919255757</v>
      </c>
    </row>
    <row r="51" spans="1:11">
      <c r="A51" s="195"/>
      <c r="B51" s="134" t="s">
        <v>984</v>
      </c>
      <c r="C51" s="161">
        <v>0</v>
      </c>
      <c r="D51" s="161">
        <v>0.22098443356566433</v>
      </c>
      <c r="E51" s="161">
        <v>0.34988264909134592</v>
      </c>
      <c r="F51" s="161">
        <v>0.2584990989742168</v>
      </c>
      <c r="G51" s="161">
        <v>0.27818558997116755</v>
      </c>
      <c r="H51" s="161">
        <v>0.24092895369961215</v>
      </c>
      <c r="I51" s="161">
        <v>0.27100547389163365</v>
      </c>
      <c r="J51" s="161">
        <v>0.24406231479882046</v>
      </c>
      <c r="K51" s="162">
        <v>0.25846366383168912</v>
      </c>
    </row>
    <row r="52" spans="1:11" ht="15.75" thickBot="1">
      <c r="A52" s="196"/>
      <c r="B52" s="135" t="s">
        <v>985</v>
      </c>
      <c r="C52" s="163">
        <v>0.31243553902687654</v>
      </c>
      <c r="D52" s="163">
        <v>0.32823567314416829</v>
      </c>
      <c r="E52" s="163">
        <v>0.26948924110957473</v>
      </c>
      <c r="F52" s="163">
        <v>0.32467551075899426</v>
      </c>
      <c r="G52" s="163">
        <v>0.30446961899849539</v>
      </c>
      <c r="H52" s="163">
        <v>0.31788121098855115</v>
      </c>
      <c r="I52" s="163">
        <v>0.29062429933285583</v>
      </c>
      <c r="J52" s="163">
        <v>0.30083197854707294</v>
      </c>
      <c r="K52" s="164">
        <v>0.30638175697575332</v>
      </c>
    </row>
    <row r="53" spans="1:11">
      <c r="A53" s="107" t="s">
        <v>1018</v>
      </c>
      <c r="B53" s="122" t="s">
        <v>1006</v>
      </c>
      <c r="C53" s="146">
        <v>3492.759723941123</v>
      </c>
      <c r="D53" s="146">
        <v>3614.3366888044493</v>
      </c>
      <c r="E53" s="146">
        <v>3672.5641000937994</v>
      </c>
      <c r="F53" s="146">
        <v>4056.5249052028275</v>
      </c>
      <c r="G53" s="146">
        <v>4265.7770697400811</v>
      </c>
      <c r="H53" s="146">
        <v>4163.7919858935047</v>
      </c>
      <c r="I53" s="146">
        <v>4204.6583712830679</v>
      </c>
      <c r="J53" s="146">
        <v>4309.0729208288094</v>
      </c>
      <c r="K53" s="158">
        <v>4191.9561642798144</v>
      </c>
    </row>
    <row r="54" spans="1:11">
      <c r="A54" s="106"/>
      <c r="B54" s="120" t="s">
        <v>1007</v>
      </c>
      <c r="C54" s="148">
        <v>5031.0776003682322</v>
      </c>
      <c r="D54" s="148">
        <v>5126.6381985885619</v>
      </c>
      <c r="E54" s="148">
        <v>5600.0142773376701</v>
      </c>
      <c r="F54" s="148">
        <v>5674.1038489047914</v>
      </c>
      <c r="G54" s="148">
        <v>5744.1938860429782</v>
      </c>
      <c r="H54" s="148">
        <v>5946.9822359273048</v>
      </c>
      <c r="I54" s="148">
        <v>6120.1315389788924</v>
      </c>
      <c r="J54" s="148">
        <v>6262.7215276115976</v>
      </c>
      <c r="K54" s="159">
        <v>6336.0642149170599</v>
      </c>
    </row>
    <row r="55" spans="1:11" ht="15.75" thickBot="1">
      <c r="A55" s="105"/>
      <c r="B55" s="121" t="s">
        <v>1008</v>
      </c>
      <c r="C55" s="150">
        <v>4650.1887496182371</v>
      </c>
      <c r="D55" s="150">
        <v>4720.6328412443281</v>
      </c>
      <c r="E55" s="150">
        <v>4917.595741869708</v>
      </c>
      <c r="F55" s="150">
        <v>5332.5249655214184</v>
      </c>
      <c r="G55" s="150">
        <v>5451.9040124460716</v>
      </c>
      <c r="H55" s="150">
        <v>5456.0534589345398</v>
      </c>
      <c r="I55" s="150">
        <v>5427.6181922326232</v>
      </c>
      <c r="J55" s="150">
        <v>5475.0794756840269</v>
      </c>
      <c r="K55" s="165">
        <v>5793.1368059643319</v>
      </c>
    </row>
    <row r="56" spans="1:11">
      <c r="A56" s="107" t="s">
        <v>1019</v>
      </c>
      <c r="B56" s="122" t="s">
        <v>1006</v>
      </c>
      <c r="C56" s="146">
        <v>1064.759825327511</v>
      </c>
      <c r="D56" s="146">
        <v>1070.0140590480016</v>
      </c>
      <c r="E56" s="146">
        <v>1027.7448510890504</v>
      </c>
      <c r="F56" s="146">
        <v>1111.4089347079037</v>
      </c>
      <c r="G56" s="146">
        <v>1100</v>
      </c>
      <c r="H56" s="146">
        <v>1207.7764175788002</v>
      </c>
      <c r="I56" s="146">
        <v>1341.0528138528139</v>
      </c>
      <c r="J56" s="146">
        <v>1236.7936257770771</v>
      </c>
      <c r="K56" s="158">
        <v>1286.2843205035849</v>
      </c>
    </row>
    <row r="57" spans="1:11">
      <c r="A57" s="106"/>
      <c r="B57" s="120" t="s">
        <v>1007</v>
      </c>
      <c r="C57" s="148">
        <v>907.92867927743646</v>
      </c>
      <c r="D57" s="148">
        <v>1083.4058973838203</v>
      </c>
      <c r="E57" s="148">
        <v>1085.9643703363104</v>
      </c>
      <c r="F57" s="148">
        <v>1186.4855311714489</v>
      </c>
      <c r="G57" s="148">
        <v>1304.2682664098959</v>
      </c>
      <c r="H57" s="148">
        <v>1213.5287271558232</v>
      </c>
      <c r="I57" s="148">
        <v>1232.6724547156848</v>
      </c>
      <c r="J57" s="148">
        <v>1180.3357469430673</v>
      </c>
      <c r="K57" s="159">
        <v>1163.5417521962502</v>
      </c>
    </row>
    <row r="58" spans="1:11" ht="15.75" thickBot="1">
      <c r="A58" s="105"/>
      <c r="B58" s="121" t="s">
        <v>1008</v>
      </c>
      <c r="C58" s="150">
        <v>1561.7014222314251</v>
      </c>
      <c r="D58" s="150">
        <v>1685.4419812988001</v>
      </c>
      <c r="E58" s="150">
        <v>1709.5157190110222</v>
      </c>
      <c r="F58" s="150">
        <v>1665.4395556012812</v>
      </c>
      <c r="G58" s="150">
        <v>1978.2840781298823</v>
      </c>
      <c r="H58" s="150">
        <v>1485.5431356516074</v>
      </c>
      <c r="I58" s="150">
        <v>2013.3161220958764</v>
      </c>
      <c r="J58" s="150">
        <v>1914.3580057479817</v>
      </c>
      <c r="K58" s="165">
        <v>1835.5663898484142</v>
      </c>
    </row>
    <row r="59" spans="1:11" ht="15.75" thickBot="1">
      <c r="A59" s="136" t="s">
        <v>983</v>
      </c>
      <c r="B59" s="122" t="s">
        <v>1007</v>
      </c>
      <c r="C59" s="129">
        <v>0.27566887597394668</v>
      </c>
      <c r="D59" s="129">
        <v>9.4918590198087849E-2</v>
      </c>
      <c r="E59" s="129">
        <v>9.2890449309455128E-2</v>
      </c>
      <c r="F59" s="129">
        <v>0.10063235651319785</v>
      </c>
      <c r="G59" s="129">
        <v>0.13211497818816437</v>
      </c>
      <c r="H59" s="129">
        <v>0.12564124576673025</v>
      </c>
      <c r="I59" s="129">
        <v>0.16859116040806121</v>
      </c>
      <c r="J59" s="129">
        <v>0.15885509519192759</v>
      </c>
      <c r="K59" s="160">
        <v>0.15415934165400474</v>
      </c>
    </row>
    <row r="60" spans="1:11" ht="15.75" thickBot="1">
      <c r="A60" s="138" t="s">
        <v>984</v>
      </c>
      <c r="B60" s="139" t="s">
        <v>1007</v>
      </c>
      <c r="C60" s="166">
        <v>3.0316654597206073E-3</v>
      </c>
      <c r="D60" s="166">
        <v>0.21549173040110106</v>
      </c>
      <c r="E60" s="166">
        <v>0.24242523991329448</v>
      </c>
      <c r="F60" s="166">
        <v>0.24036908783635991</v>
      </c>
      <c r="G60" s="166">
        <v>0.23985170762989544</v>
      </c>
      <c r="H60" s="166">
        <v>0.23626793659713069</v>
      </c>
      <c r="I60" s="166">
        <v>0.24038882043865767</v>
      </c>
      <c r="J60" s="166">
        <v>0.24238457307410557</v>
      </c>
      <c r="K60" s="167">
        <v>0.22153136494123707</v>
      </c>
    </row>
    <row r="61" spans="1:11" ht="15.75" thickBot="1">
      <c r="A61" s="137" t="s">
        <v>985</v>
      </c>
      <c r="B61" s="121" t="s">
        <v>1007</v>
      </c>
      <c r="C61" s="166">
        <v>0.50540282578285844</v>
      </c>
      <c r="D61" s="166">
        <v>0.49112793497858137</v>
      </c>
      <c r="E61" s="166">
        <v>0.46408223405717436</v>
      </c>
      <c r="F61" s="166">
        <v>0.46445440328697846</v>
      </c>
      <c r="G61" s="166">
        <v>0.44898124608674816</v>
      </c>
      <c r="H61" s="166">
        <v>0.45452835489112692</v>
      </c>
      <c r="I61" s="166">
        <v>0.44061475667339955</v>
      </c>
      <c r="J61" s="166">
        <v>0.43625367614257066</v>
      </c>
      <c r="K61" s="167">
        <v>0.43449604786890511</v>
      </c>
    </row>
    <row r="62" spans="1:11">
      <c r="A62" s="204" t="s">
        <v>953</v>
      </c>
      <c r="B62" s="133" t="s">
        <v>955</v>
      </c>
      <c r="C62" s="146">
        <v>4008.5083669936525</v>
      </c>
      <c r="D62" s="146">
        <v>3635.2765130923253</v>
      </c>
      <c r="E62" s="146">
        <v>4344.9008675650675</v>
      </c>
      <c r="F62" s="146">
        <v>4092.2378289922272</v>
      </c>
      <c r="G62" s="146">
        <v>4476.6894060995182</v>
      </c>
      <c r="H62" s="146">
        <v>4183.4298061812469</v>
      </c>
      <c r="I62" s="146">
        <v>4441.6623544631302</v>
      </c>
      <c r="J62" s="146">
        <v>4564.9384595863467</v>
      </c>
      <c r="K62" s="158">
        <v>4731.5415216310294</v>
      </c>
    </row>
    <row r="63" spans="1:11">
      <c r="A63" s="205"/>
      <c r="B63" s="134" t="s">
        <v>968</v>
      </c>
      <c r="C63" s="129">
        <v>0.58306660169619007</v>
      </c>
      <c r="D63" s="129">
        <v>0.65594236096209935</v>
      </c>
      <c r="E63" s="129">
        <v>0.54636881116743929</v>
      </c>
      <c r="F63" s="129">
        <v>0.60570480645739622</v>
      </c>
      <c r="G63" s="129">
        <v>0.61390031531866673</v>
      </c>
      <c r="H63" s="129">
        <v>0.72593174385586079</v>
      </c>
      <c r="I63" s="129">
        <v>0.69665448730924562</v>
      </c>
      <c r="J63" s="129">
        <v>0.72389168641115764</v>
      </c>
      <c r="K63" s="160">
        <v>0.72995009001453481</v>
      </c>
    </row>
    <row r="64" spans="1:11">
      <c r="A64" s="205"/>
      <c r="B64" s="134" t="s">
        <v>954</v>
      </c>
      <c r="C64" s="148">
        <v>1643.8892094633582</v>
      </c>
      <c r="D64" s="148">
        <v>1595.649859563287</v>
      </c>
      <c r="E64" s="148">
        <v>1595.1154669933578</v>
      </c>
      <c r="F64" s="148">
        <v>1605.4275194327015</v>
      </c>
      <c r="G64" s="148">
        <v>1631.7817014446227</v>
      </c>
      <c r="H64" s="148">
        <v>1659.3491356731272</v>
      </c>
      <c r="I64" s="148">
        <v>1723.038809831824</v>
      </c>
      <c r="J64" s="148">
        <v>1813.3993148077654</v>
      </c>
      <c r="K64" s="159">
        <v>1874.1210840377921</v>
      </c>
    </row>
    <row r="65" spans="1:11">
      <c r="A65" s="205"/>
      <c r="B65" s="134" t="s">
        <v>956</v>
      </c>
      <c r="C65" s="168">
        <v>0.24050364595216897</v>
      </c>
      <c r="D65" s="168">
        <v>0.24765805386076953</v>
      </c>
      <c r="E65" s="168">
        <v>0.2330719601137306</v>
      </c>
      <c r="F65" s="168">
        <v>0.24527382017956317</v>
      </c>
      <c r="G65" s="168">
        <v>0.22290696142224167</v>
      </c>
      <c r="H65" s="168">
        <v>0.23810607528579886</v>
      </c>
      <c r="I65" s="168">
        <v>0.23508470454257507</v>
      </c>
      <c r="J65" s="168">
        <v>0.23832425142343788</v>
      </c>
      <c r="K65" s="169">
        <v>0.23448155726721548</v>
      </c>
    </row>
    <row r="66" spans="1:11">
      <c r="A66" s="205"/>
      <c r="B66" s="134" t="s">
        <v>957</v>
      </c>
      <c r="C66" s="168">
        <v>0.23268127734644067</v>
      </c>
      <c r="D66" s="168">
        <v>0.25926585075489428</v>
      </c>
      <c r="E66" s="168">
        <v>0.19747264628236874</v>
      </c>
      <c r="F66" s="168">
        <v>0.21735595190410145</v>
      </c>
      <c r="G66" s="168">
        <v>0.22256484081830469</v>
      </c>
      <c r="H66" s="168">
        <v>0.25031938035359264</v>
      </c>
      <c r="I66" s="168">
        <v>0.24214737265193009</v>
      </c>
      <c r="J66" s="168">
        <v>0.25181953220288478</v>
      </c>
      <c r="K66" s="169">
        <v>0.25123329896701357</v>
      </c>
    </row>
    <row r="67" spans="1:11">
      <c r="A67" s="205"/>
      <c r="B67" s="134" t="s">
        <v>958</v>
      </c>
      <c r="C67" s="168">
        <v>0.12334841713637107</v>
      </c>
      <c r="D67" s="168">
        <v>0.13778023033339656</v>
      </c>
      <c r="E67" s="168">
        <v>0.11047717875485839</v>
      </c>
      <c r="F67" s="168">
        <v>0.12483412966644651</v>
      </c>
      <c r="G67" s="168">
        <v>0.12302119086056927</v>
      </c>
      <c r="H67" s="168">
        <v>0.12737555279174897</v>
      </c>
      <c r="I67" s="168">
        <v>0.12572562805727841</v>
      </c>
      <c r="J67" s="168">
        <v>0.12995673816192224</v>
      </c>
      <c r="K67" s="169">
        <v>0.13487676994428874</v>
      </c>
    </row>
    <row r="68" spans="1:11">
      <c r="A68" s="205"/>
      <c r="B68" s="134" t="s">
        <v>959</v>
      </c>
      <c r="C68" s="168">
        <v>0.22703690721337835</v>
      </c>
      <c r="D68" s="168">
        <v>0.25889627987380848</v>
      </c>
      <c r="E68" s="168">
        <v>0.2384189861302122</v>
      </c>
      <c r="F68" s="168">
        <v>0.26351472488684829</v>
      </c>
      <c r="G68" s="168">
        <v>0.26831428363979271</v>
      </c>
      <c r="H68" s="168">
        <v>0.34823681071051915</v>
      </c>
      <c r="I68" s="168">
        <v>0.32878148660003698</v>
      </c>
      <c r="J68" s="168">
        <v>0.34211541604635054</v>
      </c>
      <c r="K68" s="169">
        <v>0.34384002110323242</v>
      </c>
    </row>
    <row r="69" spans="1:11">
      <c r="A69" s="205"/>
      <c r="B69" s="134" t="s">
        <v>960</v>
      </c>
      <c r="C69" s="168">
        <v>0.41009998207793724</v>
      </c>
      <c r="D69" s="168">
        <v>0.43893493488503776</v>
      </c>
      <c r="E69" s="168">
        <v>0.36712355830739102</v>
      </c>
      <c r="F69" s="168">
        <v>0.39231041462418165</v>
      </c>
      <c r="G69" s="168">
        <v>0.36450634686009481</v>
      </c>
      <c r="H69" s="168">
        <v>0.39664801671139505</v>
      </c>
      <c r="I69" s="168">
        <v>0.38792656269796311</v>
      </c>
      <c r="J69" s="168">
        <v>0.39724507369855916</v>
      </c>
      <c r="K69" s="169">
        <v>0.39609101504656269</v>
      </c>
    </row>
    <row r="70" spans="1:11">
      <c r="A70" s="205"/>
      <c r="B70" s="134" t="s">
        <v>961</v>
      </c>
      <c r="C70" s="168">
        <v>9.9331413489339257E-2</v>
      </c>
      <c r="D70" s="168">
        <v>9.3968361772896553E-2</v>
      </c>
      <c r="E70" s="168">
        <v>7.0135360382392598E-2</v>
      </c>
      <c r="F70" s="168">
        <v>7.8894295526782857E-2</v>
      </c>
      <c r="G70" s="168">
        <v>7.2932941672470761E-2</v>
      </c>
      <c r="H70" s="168">
        <v>7.9939783381703433E-2</v>
      </c>
      <c r="I70" s="168">
        <v>7.7634010552206922E-2</v>
      </c>
      <c r="J70" s="168">
        <v>7.4346764034524976E-2</v>
      </c>
      <c r="K70" s="169">
        <v>7.151767763551313E-2</v>
      </c>
    </row>
    <row r="71" spans="1:11" ht="15.75" thickBot="1">
      <c r="A71" s="206"/>
      <c r="B71" s="135" t="s">
        <v>1020</v>
      </c>
      <c r="C71" s="170">
        <v>7.7098338862301705E-2</v>
      </c>
      <c r="D71" s="170">
        <v>2.4312234042345726E-3</v>
      </c>
      <c r="E71" s="170">
        <v>0.15042386833643751</v>
      </c>
      <c r="F71" s="170">
        <v>7.0127077836257753E-2</v>
      </c>
      <c r="G71" s="170">
        <v>9.0259781586620833E-2</v>
      </c>
      <c r="H71" s="170">
        <v>-4.397760252336308E-2</v>
      </c>
      <c r="I71" s="170">
        <v>-9.3732024040276141E-3</v>
      </c>
      <c r="J71" s="170">
        <v>-3.6562701869120501E-2</v>
      </c>
      <c r="K71" s="171">
        <v>-3.5949324917263423E-2</v>
      </c>
    </row>
    <row r="72" spans="1:11">
      <c r="A72" s="202" t="s">
        <v>955</v>
      </c>
      <c r="B72" s="122" t="s">
        <v>1006</v>
      </c>
      <c r="C72" s="146">
        <v>4090.7998564834456</v>
      </c>
      <c r="D72" s="146">
        <v>4055.2353472939744</v>
      </c>
      <c r="E72" s="146">
        <v>4124.0492136018474</v>
      </c>
      <c r="F72" s="146">
        <v>4224.1506514569428</v>
      </c>
      <c r="G72" s="146">
        <v>4298.667034739924</v>
      </c>
      <c r="H72" s="146">
        <v>4282.9831510141603</v>
      </c>
      <c r="I72" s="146">
        <v>4211.0190515018294</v>
      </c>
      <c r="J72" s="146">
        <v>4368.0021272999757</v>
      </c>
      <c r="K72" s="146">
        <v>4237.2028542778471</v>
      </c>
    </row>
    <row r="73" spans="1:11">
      <c r="A73" s="203"/>
      <c r="B73" s="120" t="s">
        <v>1007</v>
      </c>
      <c r="C73" s="148">
        <v>5031.0776003682322</v>
      </c>
      <c r="D73" s="148">
        <v>5126.6381985885619</v>
      </c>
      <c r="E73" s="148">
        <v>5600.0142773376701</v>
      </c>
      <c r="F73" s="148">
        <v>5674.1038489047914</v>
      </c>
      <c r="G73" s="148">
        <v>5744.1938860429782</v>
      </c>
      <c r="H73" s="148">
        <v>5946.9822359273048</v>
      </c>
      <c r="I73" s="148">
        <v>6120.1315389788924</v>
      </c>
      <c r="J73" s="148">
        <v>6262.7215276115976</v>
      </c>
      <c r="K73" s="148">
        <v>6336.0642149170599</v>
      </c>
    </row>
    <row r="74" spans="1:11" ht="15.75" thickBot="1">
      <c r="A74" s="203"/>
      <c r="B74" s="121" t="s">
        <v>1008</v>
      </c>
      <c r="C74" s="150">
        <v>4650.1887496182371</v>
      </c>
      <c r="D74" s="150">
        <v>4720.6328412443281</v>
      </c>
      <c r="E74" s="150">
        <v>4917.595741869708</v>
      </c>
      <c r="F74" s="150">
        <v>5332.5249655214184</v>
      </c>
      <c r="G74" s="150">
        <v>5451.9040124460716</v>
      </c>
      <c r="H74" s="150">
        <v>5456.0534589345398</v>
      </c>
      <c r="I74" s="150">
        <v>5427.6181922326232</v>
      </c>
      <c r="J74" s="150">
        <v>5475.0794756840269</v>
      </c>
      <c r="K74" s="150">
        <v>5793.1368059643319</v>
      </c>
    </row>
    <row r="75" spans="1:11">
      <c r="A75" s="115" t="s">
        <v>968</v>
      </c>
      <c r="B75" s="122" t="s">
        <v>1021</v>
      </c>
      <c r="C75" s="152">
        <v>1.0004268961303122</v>
      </c>
      <c r="D75" s="152">
        <v>0.86369600643372624</v>
      </c>
      <c r="E75" s="152">
        <v>0.73681961001755847</v>
      </c>
      <c r="F75" s="152">
        <v>0.76850026481492384</v>
      </c>
      <c r="G75" s="152">
        <v>0.76179131298967384</v>
      </c>
      <c r="H75" s="152">
        <v>0.77205372683723295</v>
      </c>
      <c r="I75" s="152">
        <v>0.79509916835656791</v>
      </c>
      <c r="J75" s="152">
        <v>0.89628698748365931</v>
      </c>
      <c r="K75" s="152">
        <v>0.93821216850960298</v>
      </c>
    </row>
    <row r="76" spans="1:11">
      <c r="A76" s="114"/>
      <c r="B76" s="120" t="s">
        <v>1007</v>
      </c>
      <c r="C76" s="129">
        <v>0.7843821452143579</v>
      </c>
      <c r="D76" s="129">
        <v>0.65412289227771636</v>
      </c>
      <c r="E76" s="129">
        <v>0.6013180851691079</v>
      </c>
      <c r="F76" s="129">
        <v>0.62872762739724741</v>
      </c>
      <c r="G76" s="129">
        <v>0.64090231604104586</v>
      </c>
      <c r="H76" s="129">
        <v>0.6422757643132756</v>
      </c>
      <c r="I76" s="129">
        <v>0.64276906508169784</v>
      </c>
      <c r="J76" s="129">
        <v>0.67578878260283815</v>
      </c>
      <c r="K76" s="129">
        <v>0.69559392515302032</v>
      </c>
    </row>
    <row r="77" spans="1:11" ht="15.75" thickBot="1">
      <c r="A77" s="114"/>
      <c r="B77" s="121" t="s">
        <v>1022</v>
      </c>
      <c r="C77" s="154">
        <v>0.60763622971096731</v>
      </c>
      <c r="D77" s="154">
        <v>0.53930476878429578</v>
      </c>
      <c r="E77" s="154">
        <v>0.46674249569993898</v>
      </c>
      <c r="F77" s="154">
        <v>0.48941460396515218</v>
      </c>
      <c r="G77" s="154">
        <v>0.55663392648722421</v>
      </c>
      <c r="H77" s="154">
        <v>0.47921197925380626</v>
      </c>
      <c r="I77" s="154">
        <v>0.48379147252335569</v>
      </c>
      <c r="J77" s="154">
        <v>0.44917914701620149</v>
      </c>
      <c r="K77" s="154">
        <v>0.56284773562184653</v>
      </c>
    </row>
    <row r="78" spans="1:11">
      <c r="A78" s="142" t="s">
        <v>956</v>
      </c>
      <c r="B78" s="122" t="s">
        <v>1007</v>
      </c>
      <c r="C78" s="129">
        <v>0.19921291883556214</v>
      </c>
      <c r="D78" s="129">
        <v>0.19533330903246121</v>
      </c>
      <c r="E78" s="129">
        <v>0.19540517721298728</v>
      </c>
      <c r="F78" s="129">
        <v>0.19106672829400009</v>
      </c>
      <c r="G78" s="129">
        <v>0.19248574554144343</v>
      </c>
      <c r="H78" s="129">
        <v>0.18900885697656378</v>
      </c>
      <c r="I78" s="129">
        <v>0.19020389620487393</v>
      </c>
      <c r="J78" s="129">
        <v>0.19645869579835162</v>
      </c>
      <c r="K78" s="129">
        <v>0.20070148717336311</v>
      </c>
    </row>
    <row r="79" spans="1:11" ht="15.75" thickBot="1">
      <c r="A79" s="119"/>
      <c r="B79" s="119"/>
      <c r="C79" s="119"/>
      <c r="D79" s="143">
        <v>8</v>
      </c>
      <c r="E79" s="143">
        <v>7</v>
      </c>
      <c r="F79" s="143">
        <v>6</v>
      </c>
      <c r="G79" s="143">
        <v>5</v>
      </c>
      <c r="H79" s="143">
        <v>4</v>
      </c>
      <c r="I79" s="143">
        <v>3</v>
      </c>
      <c r="J79" s="143">
        <v>2</v>
      </c>
      <c r="K79" s="143">
        <v>1</v>
      </c>
    </row>
    <row r="80" spans="1:11" ht="15.75" thickBot="1">
      <c r="A80" s="119" t="s">
        <v>1023</v>
      </c>
      <c r="B80" s="119"/>
      <c r="C80" s="144">
        <v>2003</v>
      </c>
      <c r="D80" s="145">
        <v>2004</v>
      </c>
      <c r="E80" s="145">
        <v>2005</v>
      </c>
      <c r="F80" s="145">
        <v>2006</v>
      </c>
      <c r="G80" s="145">
        <v>2007</v>
      </c>
      <c r="H80" s="145">
        <v>2008</v>
      </c>
      <c r="I80" s="145">
        <v>2009</v>
      </c>
      <c r="J80" s="145">
        <v>2010</v>
      </c>
      <c r="K80" s="145">
        <v>2011</v>
      </c>
    </row>
    <row r="81" spans="1:11">
      <c r="A81" s="45" t="s">
        <v>986</v>
      </c>
      <c r="B81" s="181" t="s">
        <v>987</v>
      </c>
      <c r="C81" s="133">
        <v>0</v>
      </c>
      <c r="D81" s="172">
        <v>152.78413756173023</v>
      </c>
      <c r="E81" s="172">
        <v>181.50713705465938</v>
      </c>
      <c r="F81" s="172">
        <v>176.51988235294118</v>
      </c>
      <c r="G81" s="172">
        <v>193.75748277658775</v>
      </c>
      <c r="H81" s="172">
        <v>181.08196814239557</v>
      </c>
      <c r="I81" s="172">
        <v>165.42543965309565</v>
      </c>
      <c r="J81" s="172">
        <v>170.93955203314613</v>
      </c>
      <c r="K81" s="173">
        <v>176.74452731004635</v>
      </c>
    </row>
    <row r="82" spans="1:11">
      <c r="A82" s="46"/>
      <c r="B82" s="182" t="s">
        <v>988</v>
      </c>
      <c r="C82" s="134">
        <v>0</v>
      </c>
      <c r="D82" s="174">
        <v>55.466646835725442</v>
      </c>
      <c r="E82" s="174">
        <v>56.75341066608302</v>
      </c>
      <c r="F82" s="174">
        <v>58.138367931281316</v>
      </c>
      <c r="G82" s="174">
        <v>61.818863122171948</v>
      </c>
      <c r="H82" s="174">
        <v>61.813756760504788</v>
      </c>
      <c r="I82" s="174">
        <v>64.630994073275858</v>
      </c>
      <c r="J82" s="174">
        <v>65.693106249215788</v>
      </c>
      <c r="K82" s="175">
        <v>66.526682642754068</v>
      </c>
    </row>
    <row r="83" spans="1:11">
      <c r="A83" s="46"/>
      <c r="B83" s="182" t="s">
        <v>989</v>
      </c>
      <c r="C83" s="134">
        <v>0</v>
      </c>
      <c r="D83" s="174">
        <v>162.51458333333332</v>
      </c>
      <c r="E83" s="174">
        <v>165.70172951516869</v>
      </c>
      <c r="F83" s="174">
        <v>187.5990099009901</v>
      </c>
      <c r="G83" s="174">
        <v>198.62032598274209</v>
      </c>
      <c r="H83" s="174">
        <v>198.51382416899659</v>
      </c>
      <c r="I83" s="174">
        <v>190.78301301921886</v>
      </c>
      <c r="J83" s="174">
        <v>214.0970049865272</v>
      </c>
      <c r="K83" s="175">
        <v>220.20472728378908</v>
      </c>
    </row>
    <row r="84" spans="1:11">
      <c r="A84" s="46"/>
      <c r="B84" s="183" t="s">
        <v>990</v>
      </c>
      <c r="C84" s="134">
        <v>0</v>
      </c>
      <c r="D84" s="176">
        <v>73.143534735971798</v>
      </c>
      <c r="E84" s="176">
        <v>73.886208662372312</v>
      </c>
      <c r="F84" s="176">
        <v>75.24628750868537</v>
      </c>
      <c r="G84" s="176">
        <v>74.928350824031739</v>
      </c>
      <c r="H84" s="176">
        <v>74.865421851234686</v>
      </c>
      <c r="I84" s="176">
        <v>76.045315797021289</v>
      </c>
      <c r="J84" s="176">
        <v>76.5509675853841</v>
      </c>
      <c r="K84" s="177">
        <v>77.412019329067903</v>
      </c>
    </row>
    <row r="85" spans="1:11">
      <c r="A85" s="46"/>
      <c r="B85" s="183" t="s">
        <v>991</v>
      </c>
      <c r="C85" s="134">
        <v>0</v>
      </c>
      <c r="D85" s="178">
        <v>11175.171872851908</v>
      </c>
      <c r="E85" s="178">
        <v>13410.874202130371</v>
      </c>
      <c r="F85" s="178">
        <v>13282.46581852873</v>
      </c>
      <c r="G85" s="178">
        <v>14517.928644265454</v>
      </c>
      <c r="H85" s="178">
        <v>13556.777934632284</v>
      </c>
      <c r="I85" s="178">
        <v>12579.829799280747</v>
      </c>
      <c r="J85" s="178">
        <v>13085.588106749448</v>
      </c>
      <c r="K85" s="179">
        <v>13682.150764432277</v>
      </c>
    </row>
    <row r="86" spans="1:11">
      <c r="A86" s="46"/>
      <c r="B86" s="183" t="s">
        <v>992</v>
      </c>
      <c r="C86" s="134">
        <v>0</v>
      </c>
      <c r="D86" s="178">
        <v>4057.026609516764</v>
      </c>
      <c r="E86" s="178">
        <v>4193.2943427755163</v>
      </c>
      <c r="F86" s="178">
        <v>4374.6963486429277</v>
      </c>
      <c r="G86" s="178">
        <v>4631.9854635608981</v>
      </c>
      <c r="H86" s="178">
        <v>4627.7129760848011</v>
      </c>
      <c r="I86" s="178">
        <v>4914.8843545776735</v>
      </c>
      <c r="J86" s="178">
        <v>5028.8708470669117</v>
      </c>
      <c r="K86" s="179">
        <v>5149.9648426396443</v>
      </c>
    </row>
    <row r="87" spans="1:11">
      <c r="A87" s="46"/>
      <c r="B87" s="183" t="s">
        <v>993</v>
      </c>
      <c r="C87" s="134">
        <v>0</v>
      </c>
      <c r="D87" s="178">
        <v>-7118.1452633351437</v>
      </c>
      <c r="E87" s="178">
        <v>-9217.5798593548552</v>
      </c>
      <c r="F87" s="178">
        <v>-8907.7694698858031</v>
      </c>
      <c r="G87" s="178">
        <v>-9885.9431807045548</v>
      </c>
      <c r="H87" s="178">
        <v>-8929.0649585474821</v>
      </c>
      <c r="I87" s="178">
        <v>-7664.9454447030739</v>
      </c>
      <c r="J87" s="178">
        <v>-8056.7172596825367</v>
      </c>
      <c r="K87" s="179">
        <v>-8532.1859217926321</v>
      </c>
    </row>
    <row r="88" spans="1:11">
      <c r="A88" s="46"/>
      <c r="B88" s="184" t="s">
        <v>994</v>
      </c>
      <c r="C88" s="134">
        <v>0</v>
      </c>
      <c r="D88" s="176">
        <v>10.001339405231768</v>
      </c>
      <c r="E88" s="176">
        <v>0</v>
      </c>
      <c r="F88" s="176">
        <v>10.685093560684512</v>
      </c>
      <c r="G88" s="176">
        <v>27.131991318872124</v>
      </c>
      <c r="H88" s="176">
        <v>6.8419685889951936</v>
      </c>
      <c r="I88" s="176">
        <v>3.974924734496776</v>
      </c>
      <c r="J88" s="176">
        <v>2.4386621216413804</v>
      </c>
      <c r="K88" s="177">
        <v>2.5360639098274373</v>
      </c>
    </row>
    <row r="89" spans="1:11">
      <c r="A89" s="46"/>
      <c r="B89" s="182" t="s">
        <v>995</v>
      </c>
      <c r="C89" s="134">
        <v>0</v>
      </c>
      <c r="D89" s="176">
        <v>2.9299514682156613</v>
      </c>
      <c r="E89" s="176">
        <v>2.9196787923478116</v>
      </c>
      <c r="F89" s="176">
        <v>3.2267677366301259</v>
      </c>
      <c r="G89" s="176">
        <v>3.2129404513669377</v>
      </c>
      <c r="H89" s="176">
        <v>3.2114829218054384</v>
      </c>
      <c r="I89" s="176">
        <v>2.951881148585108</v>
      </c>
      <c r="J89" s="176">
        <v>3.2590482808701555</v>
      </c>
      <c r="K89" s="177">
        <v>3.3100211604760257</v>
      </c>
    </row>
    <row r="90" spans="1:11">
      <c r="A90" s="46"/>
      <c r="B90" s="184" t="s">
        <v>996</v>
      </c>
      <c r="C90" s="134">
        <v>0</v>
      </c>
      <c r="D90" s="176">
        <v>6.0217391304347823</v>
      </c>
      <c r="E90" s="176">
        <v>1.5568862275449102</v>
      </c>
      <c r="F90" s="176">
        <v>-0.52917505030181089</v>
      </c>
      <c r="G90" s="176">
        <v>1.7575757575757576</v>
      </c>
      <c r="H90" s="176">
        <v>4.9642857142857144</v>
      </c>
      <c r="I90" s="176">
        <v>60.857142857142854</v>
      </c>
      <c r="J90" s="176">
        <v>0.51449022346368911</v>
      </c>
      <c r="K90" s="177">
        <v>6.493174061433419</v>
      </c>
    </row>
    <row r="91" spans="1:11">
      <c r="A91" s="46"/>
      <c r="B91" s="124" t="s">
        <v>997</v>
      </c>
      <c r="C91" s="134">
        <v>0</v>
      </c>
      <c r="D91" s="168">
        <v>0.45109235037222106</v>
      </c>
      <c r="E91" s="168">
        <v>0.44956281531908993</v>
      </c>
      <c r="F91" s="168">
        <v>0.45788720610852279</v>
      </c>
      <c r="G91" s="168">
        <v>0.45388011472027201</v>
      </c>
      <c r="H91" s="168">
        <v>0.45416258046110231</v>
      </c>
      <c r="I91" s="168">
        <v>0.45737766408961855</v>
      </c>
      <c r="J91" s="168">
        <v>0.4618923092781399</v>
      </c>
      <c r="K91" s="180">
        <v>0.4617470616193633</v>
      </c>
    </row>
    <row r="92" spans="1:11">
      <c r="A92" s="46"/>
      <c r="B92" s="124" t="s">
        <v>998</v>
      </c>
      <c r="C92" s="134">
        <v>0</v>
      </c>
      <c r="D92" s="168">
        <v>0.33024766957391594</v>
      </c>
      <c r="E92" s="168">
        <v>0.33774467027664279</v>
      </c>
      <c r="F92" s="168">
        <v>0.32045897358415676</v>
      </c>
      <c r="G92" s="168">
        <v>0.32260949686595636</v>
      </c>
      <c r="H92" s="168">
        <v>0.32554606565269339</v>
      </c>
      <c r="I92" s="168">
        <v>0.32188269879421605</v>
      </c>
      <c r="J92" s="168">
        <v>0.32096368737132519</v>
      </c>
      <c r="K92" s="180">
        <v>0.32366295688705804</v>
      </c>
    </row>
    <row r="93" spans="1:11" ht="15.75" thickBot="1">
      <c r="A93" s="46"/>
      <c r="B93" s="124" t="s">
        <v>999</v>
      </c>
      <c r="C93" s="134">
        <v>0</v>
      </c>
      <c r="D93" s="168">
        <v>0.21865998005386303</v>
      </c>
      <c r="E93" s="168">
        <v>0.21269251440426726</v>
      </c>
      <c r="F93" s="168">
        <v>0.22165382030732039</v>
      </c>
      <c r="G93" s="168">
        <v>0.22351038841377163</v>
      </c>
      <c r="H93" s="168">
        <v>0.22029135388620438</v>
      </c>
      <c r="I93" s="168">
        <v>0.22073963711616543</v>
      </c>
      <c r="J93" s="168">
        <v>0.21714400335053485</v>
      </c>
      <c r="K93" s="180">
        <v>0.21458998149357864</v>
      </c>
    </row>
    <row r="94" spans="1:11">
      <c r="A94" s="118" t="s">
        <v>993</v>
      </c>
      <c r="B94" s="122" t="s">
        <v>1007</v>
      </c>
      <c r="C94" s="186"/>
      <c r="D94" s="187">
        <v>-11708.751753719249</v>
      </c>
      <c r="E94" s="187">
        <v>-11037.948751128386</v>
      </c>
      <c r="F94" s="187">
        <v>-11415.903800124639</v>
      </c>
      <c r="G94" s="187">
        <v>-10817.45264793366</v>
      </c>
      <c r="H94" s="187">
        <v>-11248.899945015002</v>
      </c>
      <c r="I94" s="187">
        <v>-11445.252217241274</v>
      </c>
      <c r="J94" s="187">
        <v>-11839.016946426231</v>
      </c>
      <c r="K94" s="188">
        <v>-12042.103942217389</v>
      </c>
    </row>
    <row r="95" spans="1:11">
      <c r="A95" s="117"/>
      <c r="B95" s="120" t="s">
        <v>1008</v>
      </c>
      <c r="C95" s="185"/>
      <c r="D95" s="178">
        <v>-8382.164670461254</v>
      </c>
      <c r="E95" s="178">
        <v>-8371.6041145335003</v>
      </c>
      <c r="F95" s="178">
        <v>-8986.4245731006176</v>
      </c>
      <c r="G95" s="178">
        <v>-9062.7938271041839</v>
      </c>
      <c r="H95" s="178">
        <v>-9004.4445293950848</v>
      </c>
      <c r="I95" s="178">
        <v>-8632.9631684859105</v>
      </c>
      <c r="J95" s="178">
        <v>-8552.5919088330393</v>
      </c>
      <c r="K95" s="179">
        <v>-9082.8111008774304</v>
      </c>
    </row>
    <row r="96" spans="1:11" ht="15.75" thickBot="1">
      <c r="A96" s="116"/>
      <c r="B96" s="121" t="s">
        <v>1024</v>
      </c>
      <c r="C96" s="189"/>
      <c r="D96" s="190">
        <v>-7236.1077040300079</v>
      </c>
      <c r="E96" s="190">
        <v>-7023.5523247175115</v>
      </c>
      <c r="F96" s="190">
        <v>-7316.6583748668245</v>
      </c>
      <c r="G96" s="190">
        <v>-7393.7992285272603</v>
      </c>
      <c r="H96" s="190">
        <v>-8031.8997506275491</v>
      </c>
      <c r="I96" s="190">
        <v>-7790.2181846898593</v>
      </c>
      <c r="J96" s="190">
        <v>-7927.7327384068421</v>
      </c>
      <c r="K96" s="191">
        <v>-8292.0010765269417</v>
      </c>
    </row>
    <row r="97" spans="1:11">
      <c r="A97" s="118" t="s">
        <v>991</v>
      </c>
      <c r="B97" s="122" t="s">
        <v>1007</v>
      </c>
      <c r="C97" s="186"/>
      <c r="D97" s="187">
        <v>14273.655179772737</v>
      </c>
      <c r="E97" s="187">
        <v>13724.094743214106</v>
      </c>
      <c r="F97" s="187">
        <v>14203.413621924698</v>
      </c>
      <c r="G97" s="187">
        <v>13828.526745734347</v>
      </c>
      <c r="H97" s="187">
        <v>14255.641414314841</v>
      </c>
      <c r="I97" s="187">
        <v>14581.889142490878</v>
      </c>
      <c r="J97" s="187">
        <v>15040.269850158556</v>
      </c>
      <c r="K97" s="188">
        <v>15320.350192640488</v>
      </c>
    </row>
    <row r="98" spans="1:11">
      <c r="A98" s="117"/>
      <c r="B98" s="120" t="s">
        <v>1008</v>
      </c>
      <c r="C98" s="185"/>
      <c r="D98" s="178">
        <v>11416.233869812131</v>
      </c>
      <c r="E98" s="178">
        <v>11511.613809730146</v>
      </c>
      <c r="F98" s="178">
        <v>12217.637238570947</v>
      </c>
      <c r="G98" s="178">
        <v>12483.081556637659</v>
      </c>
      <c r="H98" s="178">
        <v>12477.196409320588</v>
      </c>
      <c r="I98" s="178">
        <v>12267.913493072852</v>
      </c>
      <c r="J98" s="178">
        <v>12269.080276624351</v>
      </c>
      <c r="K98" s="179">
        <v>12906.597983797907</v>
      </c>
    </row>
    <row r="99" spans="1:11" ht="15.75" thickBot="1">
      <c r="A99" s="116"/>
      <c r="B99" s="121" t="s">
        <v>1024</v>
      </c>
      <c r="C99" s="189"/>
      <c r="D99" s="190">
        <v>11092.254502491147</v>
      </c>
      <c r="E99" s="190">
        <v>11022.216475458663</v>
      </c>
      <c r="F99" s="190">
        <v>11437.786245370937</v>
      </c>
      <c r="G99" s="190">
        <v>11546.725882929708</v>
      </c>
      <c r="H99" s="190">
        <v>12260.482720287817</v>
      </c>
      <c r="I99" s="190">
        <v>12192.494399086965</v>
      </c>
      <c r="J99" s="190">
        <v>12399.987104423304</v>
      </c>
      <c r="K99" s="191">
        <v>12888.370134145256</v>
      </c>
    </row>
  </sheetData>
  <mergeCells count="21">
    <mergeCell ref="A4:A6"/>
    <mergeCell ref="A16:A21"/>
    <mergeCell ref="A22:A24"/>
    <mergeCell ref="A81:A93"/>
    <mergeCell ref="A72:A74"/>
    <mergeCell ref="A41:A43"/>
    <mergeCell ref="A62:A71"/>
    <mergeCell ref="A56:A58"/>
    <mergeCell ref="A7:A9"/>
    <mergeCell ref="A10:A12"/>
    <mergeCell ref="A97:A99"/>
    <mergeCell ref="A94:A96"/>
    <mergeCell ref="A75:A77"/>
    <mergeCell ref="A13:A15"/>
    <mergeCell ref="A35:A37"/>
    <mergeCell ref="A38:A40"/>
    <mergeCell ref="A53:A55"/>
    <mergeCell ref="A28:A30"/>
    <mergeCell ref="A25:A27"/>
    <mergeCell ref="A47:A52"/>
    <mergeCell ref="A31:A3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30"/>
  <sheetViews>
    <sheetView rightToLeft="1" workbookViewId="0"/>
  </sheetViews>
  <sheetFormatPr defaultRowHeight="15"/>
  <cols>
    <col min="1" max="1" width="61.5703125" bestFit="1" customWidth="1"/>
    <col min="2" max="2" width="10.28515625" bestFit="1" customWidth="1"/>
    <col min="3" max="7" width="9.85546875" bestFit="1" customWidth="1"/>
    <col min="8" max="8" width="10.28515625" bestFit="1" customWidth="1"/>
    <col min="9" max="9" width="9.85546875" bestFit="1" customWidth="1"/>
  </cols>
  <sheetData>
    <row r="1" spans="1:9" ht="16.5" thickBot="1">
      <c r="A1" s="207" t="s">
        <v>1025</v>
      </c>
      <c r="B1" s="208" t="s">
        <v>3</v>
      </c>
      <c r="C1" s="208" t="s">
        <v>4</v>
      </c>
      <c r="D1" s="208" t="s">
        <v>5</v>
      </c>
      <c r="E1" s="208" t="s">
        <v>6</v>
      </c>
      <c r="F1" s="208" t="s">
        <v>7</v>
      </c>
      <c r="G1" s="208" t="s">
        <v>8</v>
      </c>
      <c r="H1" s="208" t="s">
        <v>9</v>
      </c>
      <c r="I1" s="208" t="s">
        <v>10</v>
      </c>
    </row>
    <row r="2" spans="1:9" ht="15.75">
      <c r="A2" s="209" t="str">
        <f>'[1]2011'!B114</f>
        <v>מספר התושבים:</v>
      </c>
      <c r="B2" s="210">
        <f>INDEX(נתוני_2004,MATCH($A2,שמות_2004,0),2)</f>
        <v>768669</v>
      </c>
      <c r="C2" s="210">
        <f>INDEX(נתוני_2005,MATCH($A2,שמות_2005,0),2)</f>
        <v>783149</v>
      </c>
      <c r="D2" s="210">
        <f>INDEX(נתוני_2006,MATCH($A2,שמות_2006,0),2)</f>
        <v>796000</v>
      </c>
      <c r="E2" s="210">
        <f>INDEX(נתוני_2007,MATCH($A2,שמות_2007,0),2)</f>
        <v>810988</v>
      </c>
      <c r="F2" s="210">
        <f>INDEX(נתוני_2008,MATCH($A2,שמות_2008,0),2)</f>
        <v>821835</v>
      </c>
      <c r="G2" s="210">
        <f>INDEX(נתוני_2009,MATCH($A2,שמות_2009,0),2)</f>
        <v>836906</v>
      </c>
      <c r="H2" s="210">
        <f>INDEX(נתוני_2010,MATCH($A2,שמות_2010,0),2)</f>
        <v>852640</v>
      </c>
      <c r="I2" s="211">
        <f>INDEX(נתוני_2011,MATCH($A2,שמות_2011,0),2)</f>
        <v>867780</v>
      </c>
    </row>
    <row r="3" spans="1:9" ht="16.5" thickBot="1">
      <c r="A3" s="212" t="str">
        <f>'[1]2011'!B115</f>
        <v>מספר משקי בית:</v>
      </c>
      <c r="B3" s="213">
        <f>INDEX(נתוני_2004,MATCH($A3,שמות_2004,0),2)</f>
        <v>175000</v>
      </c>
      <c r="C3" s="213">
        <f>INDEX(נתוני_2005,MATCH($A3,שמות_2005,0),2)</f>
        <v>185000</v>
      </c>
      <c r="D3" s="213">
        <f>INDEX(נתוני_2006,MATCH($A3,שמות_2006,0),2)</f>
        <v>185000</v>
      </c>
      <c r="E3" s="213">
        <f>INDEX(נתוני_2007,MATCH($A3,שמות_2007,0),2)</f>
        <v>181400</v>
      </c>
      <c r="F3" s="213">
        <f>INDEX(נתוני_2008,MATCH($A3,שמות_2008,0),2)</f>
        <v>187251</v>
      </c>
      <c r="G3" s="213">
        <f>INDEX(נתוני_2009,MATCH($A3,שמות_2009,0),2)</f>
        <v>194389</v>
      </c>
      <c r="H3" s="213">
        <f>INDEX(נתוני_2010,MATCH($A3,שמות_2010,0),2)</f>
        <v>197531</v>
      </c>
      <c r="I3" s="214">
        <f>INDEX(נתוני_2011,MATCH($A3,שמות_2011,0),2)</f>
        <v>201000</v>
      </c>
    </row>
    <row r="4" spans="1:9" ht="16.5" thickBot="1">
      <c r="A4" s="209" t="str">
        <f>'[1]2011'!B116</f>
        <v>מאזן</v>
      </c>
      <c r="B4" s="215"/>
      <c r="C4" s="215"/>
      <c r="D4" s="215"/>
      <c r="E4" s="215"/>
      <c r="F4" s="215"/>
      <c r="G4" s="215"/>
      <c r="H4" s="215"/>
      <c r="I4" s="216"/>
    </row>
    <row r="5" spans="1:9" ht="15.75">
      <c r="A5" s="217" t="str">
        <f>'[1]2011'!B117</f>
        <v>נכסים</v>
      </c>
      <c r="B5" s="215"/>
      <c r="C5" s="215"/>
      <c r="D5" s="215"/>
      <c r="E5" s="215"/>
      <c r="F5" s="215"/>
      <c r="G5" s="215"/>
      <c r="H5" s="215"/>
      <c r="I5" s="216"/>
    </row>
    <row r="6" spans="1:9" ht="15.75">
      <c r="A6" s="218" t="str">
        <f>'[1]2011'!B118</f>
        <v>רכוש שוטף</v>
      </c>
      <c r="B6" s="219">
        <f t="shared" ref="B6:B12" si="0">INDEX(נתוני_2004,MATCH($A6,שמות_2004,0),2)</f>
        <v>188439</v>
      </c>
      <c r="C6" s="219">
        <f t="shared" ref="C6:C12" si="1">INDEX(נתוני_2005,MATCH($A6,שמות_2005,0),2)</f>
        <v>277919</v>
      </c>
      <c r="D6" s="219">
        <f t="shared" ref="D6:D12" si="2">INDEX(נתוני_2006,MATCH($A6,שמות_2006,0),2)</f>
        <v>438619</v>
      </c>
      <c r="E6" s="219">
        <f t="shared" ref="E6:E12" si="3">INDEX(נתוני_2007,MATCH($A6,שמות_2007,0),2)</f>
        <v>711935</v>
      </c>
      <c r="F6" s="219">
        <f t="shared" ref="F6:F12" si="4">INDEX(נתוני_2008,MATCH($A6,שמות_2008,0),2)</f>
        <v>480721</v>
      </c>
      <c r="G6" s="219">
        <f t="shared" ref="G6:G12" si="5">INDEX(נתוני_2009,MATCH($A6,שמות_2009,0),2)</f>
        <v>480089</v>
      </c>
      <c r="H6" s="219">
        <f t="shared" ref="H6:H12" si="6">INDEX(נתוני_2010,MATCH($A6,שמות_2010,0),2)</f>
        <v>509085</v>
      </c>
      <c r="I6" s="220">
        <f t="shared" ref="I6:I12" si="7">INDEX(נתוני_2011,MATCH($A6,שמות_2011,0),2)</f>
        <v>533724</v>
      </c>
    </row>
    <row r="7" spans="1:9" ht="15.75">
      <c r="A7" s="218" t="str">
        <f>'[1]2011'!B119</f>
        <v>השקעות</v>
      </c>
      <c r="B7" s="219">
        <f t="shared" si="0"/>
        <v>12584</v>
      </c>
      <c r="C7" s="219">
        <f t="shared" si="1"/>
        <v>27044</v>
      </c>
      <c r="D7" s="219">
        <f t="shared" si="2"/>
        <v>43868</v>
      </c>
      <c r="E7" s="219">
        <f t="shared" si="3"/>
        <v>27754</v>
      </c>
      <c r="F7" s="219">
        <f t="shared" si="4"/>
        <v>258569</v>
      </c>
      <c r="G7" s="219">
        <f t="shared" si="5"/>
        <v>416726</v>
      </c>
      <c r="H7" s="219">
        <f t="shared" si="6"/>
        <v>513341</v>
      </c>
      <c r="I7" s="220">
        <f t="shared" si="7"/>
        <v>557174</v>
      </c>
    </row>
    <row r="8" spans="1:9" ht="15.75">
      <c r="A8" s="218" t="str">
        <f>'[1]2011'!B120</f>
        <v>השקעות לכיסוי קרנות מתוקצבות ואחרות</v>
      </c>
      <c r="B8" s="219">
        <f t="shared" si="0"/>
        <v>714665</v>
      </c>
      <c r="C8" s="219">
        <f t="shared" si="1"/>
        <v>309374</v>
      </c>
      <c r="D8" s="219">
        <f t="shared" si="2"/>
        <v>312640</v>
      </c>
      <c r="E8" s="219">
        <f t="shared" si="3"/>
        <v>225718</v>
      </c>
      <c r="F8" s="219">
        <f t="shared" si="4"/>
        <v>334323</v>
      </c>
      <c r="G8" s="219">
        <f t="shared" si="5"/>
        <v>276116</v>
      </c>
      <c r="H8" s="219">
        <f t="shared" si="6"/>
        <v>265199</v>
      </c>
      <c r="I8" s="220">
        <f t="shared" si="7"/>
        <v>221689</v>
      </c>
    </row>
    <row r="9" spans="1:9" ht="15.75">
      <c r="A9" s="218" t="str">
        <f>'[1]2011'!B121</f>
        <v>גרעון מצטבר בתקציב הרגיל</v>
      </c>
      <c r="B9" s="221">
        <f t="shared" si="0"/>
        <v>556770</v>
      </c>
      <c r="C9" s="221">
        <f t="shared" si="1"/>
        <v>541341</v>
      </c>
      <c r="D9" s="221">
        <f t="shared" si="2"/>
        <v>463555</v>
      </c>
      <c r="E9" s="221">
        <f t="shared" si="3"/>
        <v>326513</v>
      </c>
      <c r="F9" s="221">
        <f t="shared" si="4"/>
        <v>293361</v>
      </c>
      <c r="G9" s="221">
        <f t="shared" si="5"/>
        <v>288079</v>
      </c>
      <c r="H9" s="221">
        <f t="shared" si="6"/>
        <v>277893</v>
      </c>
      <c r="I9" s="222">
        <f t="shared" si="7"/>
        <v>273568</v>
      </c>
    </row>
    <row r="10" spans="1:9" ht="15.75">
      <c r="A10" s="218" t="str">
        <f>'[1]2011'!B122</f>
        <v>גרעון סופי בתב"ר</v>
      </c>
      <c r="B10" s="221">
        <f t="shared" si="0"/>
        <v>22857</v>
      </c>
      <c r="C10" s="221">
        <f t="shared" si="1"/>
        <v>22857</v>
      </c>
      <c r="D10" s="221">
        <f t="shared" si="2"/>
        <v>22857</v>
      </c>
      <c r="E10" s="221">
        <f t="shared" si="3"/>
        <v>22857</v>
      </c>
      <c r="F10" s="221">
        <f t="shared" si="4"/>
        <v>22857</v>
      </c>
      <c r="G10" s="221">
        <f t="shared" si="5"/>
        <v>12642</v>
      </c>
      <c r="H10" s="221">
        <f t="shared" si="6"/>
        <v>7707</v>
      </c>
      <c r="I10" s="222">
        <f t="shared" si="7"/>
        <v>0</v>
      </c>
    </row>
    <row r="11" spans="1:9" ht="15.75">
      <c r="A11" s="218" t="str">
        <f>'[1]2011'!B123</f>
        <v>גרעונות זמניים נטו בתב"ר</v>
      </c>
      <c r="B11" s="221">
        <f t="shared" si="0"/>
        <v>0</v>
      </c>
      <c r="C11" s="221">
        <f t="shared" si="1"/>
        <v>0</v>
      </c>
      <c r="D11" s="221">
        <f t="shared" si="2"/>
        <v>0</v>
      </c>
      <c r="E11" s="221">
        <f t="shared" si="3"/>
        <v>0</v>
      </c>
      <c r="F11" s="221">
        <f t="shared" si="4"/>
        <v>0</v>
      </c>
      <c r="G11" s="221">
        <f t="shared" si="5"/>
        <v>0</v>
      </c>
      <c r="H11" s="221">
        <f t="shared" si="6"/>
        <v>0</v>
      </c>
      <c r="I11" s="222">
        <f t="shared" si="7"/>
        <v>0</v>
      </c>
    </row>
    <row r="12" spans="1:9" ht="16.5" thickBot="1">
      <c r="A12" s="223" t="str">
        <f>'[1]2011'!B124</f>
        <v>סה"כ נכסים</v>
      </c>
      <c r="B12" s="224">
        <f t="shared" si="0"/>
        <v>1495315</v>
      </c>
      <c r="C12" s="224">
        <f t="shared" si="1"/>
        <v>1178535</v>
      </c>
      <c r="D12" s="224">
        <f t="shared" si="2"/>
        <v>1281539</v>
      </c>
      <c r="E12" s="224">
        <f t="shared" si="3"/>
        <v>1314777</v>
      </c>
      <c r="F12" s="224">
        <f t="shared" si="4"/>
        <v>1389831</v>
      </c>
      <c r="G12" s="224">
        <f t="shared" si="5"/>
        <v>1473652</v>
      </c>
      <c r="H12" s="224">
        <f t="shared" si="6"/>
        <v>1573225</v>
      </c>
      <c r="I12" s="225">
        <f t="shared" si="7"/>
        <v>1586155</v>
      </c>
    </row>
    <row r="13" spans="1:9" ht="15.75">
      <c r="A13" s="226" t="str">
        <f>'[1]2011'!B125</f>
        <v>התחייבויות</v>
      </c>
      <c r="B13" s="219"/>
      <c r="C13" s="219"/>
      <c r="D13" s="219"/>
      <c r="E13" s="219"/>
      <c r="F13" s="219"/>
      <c r="G13" s="219"/>
      <c r="H13" s="219"/>
      <c r="I13" s="220"/>
    </row>
    <row r="14" spans="1:9" ht="15.75">
      <c r="A14" s="227" t="str">
        <f>'[1]2011'!B126</f>
        <v>התחייבויות שוטפות</v>
      </c>
      <c r="B14" s="219">
        <f t="shared" ref="B14:B19" si="8">INDEX(נתוני_2004,MATCH($A14,שמות_2004,0),2)</f>
        <v>741388</v>
      </c>
      <c r="C14" s="219">
        <f t="shared" ref="C14:C19" si="9">INDEX(נתוני_2005,MATCH($A14,שמות_2005,0),2)</f>
        <v>777517</v>
      </c>
      <c r="D14" s="219">
        <f t="shared" ref="D14:D19" si="10">INDEX(נתוני_2006,MATCH($A14,שמות_2006,0),2)</f>
        <v>782107</v>
      </c>
      <c r="E14" s="219">
        <f t="shared" ref="E14:E19" si="11">INDEX(נתוני_2007,MATCH($A14,שמות_2007,0),2)</f>
        <v>840490</v>
      </c>
      <c r="F14" s="219">
        <f t="shared" ref="F14:F19" si="12">INDEX(נתוני_2008,MATCH($A14,שמות_2008,0),2)</f>
        <v>796472</v>
      </c>
      <c r="G14" s="219">
        <f t="shared" ref="G14:G19" si="13">INDEX(נתוני_2009,MATCH($A14,שמות_2009,0),2)</f>
        <v>780810</v>
      </c>
      <c r="H14" s="219">
        <f t="shared" ref="H14:H19" si="14">INDEX(נתוני_2010,MATCH($A14,שמות_2010,0),2)</f>
        <v>794685</v>
      </c>
      <c r="I14" s="220">
        <f t="shared" ref="I14:I19" si="15">INDEX(נתוני_2011,MATCH($A14,שמות_2011,0),2)</f>
        <v>807292</v>
      </c>
    </row>
    <row r="15" spans="1:9" ht="15.75">
      <c r="A15" s="227" t="str">
        <f>'[1]2011'!B127</f>
        <v>קרנות פיתוח ואחרות</v>
      </c>
      <c r="B15" s="219">
        <f t="shared" si="8"/>
        <v>27299</v>
      </c>
      <c r="C15" s="219">
        <f t="shared" si="9"/>
        <v>63838</v>
      </c>
      <c r="D15" s="219">
        <f t="shared" si="10"/>
        <v>49082</v>
      </c>
      <c r="E15" s="219">
        <f t="shared" si="11"/>
        <v>98187</v>
      </c>
      <c r="F15" s="219">
        <f t="shared" si="12"/>
        <v>82712</v>
      </c>
      <c r="G15" s="219">
        <f t="shared" si="13"/>
        <v>163648</v>
      </c>
      <c r="H15" s="219">
        <f t="shared" si="14"/>
        <v>179701</v>
      </c>
      <c r="I15" s="220">
        <f t="shared" si="15"/>
        <v>205028</v>
      </c>
    </row>
    <row r="16" spans="1:9" ht="15.75">
      <c r="A16" s="227" t="str">
        <f>'[1]2011'!B128</f>
        <v>קרנות מתוקצבות</v>
      </c>
      <c r="B16" s="219">
        <f t="shared" si="8"/>
        <v>714665</v>
      </c>
      <c r="C16" s="219">
        <f t="shared" si="9"/>
        <v>309374</v>
      </c>
      <c r="D16" s="219">
        <f t="shared" si="10"/>
        <v>312640</v>
      </c>
      <c r="E16" s="219">
        <f t="shared" si="11"/>
        <v>225718</v>
      </c>
      <c r="F16" s="219">
        <f t="shared" si="12"/>
        <v>306555</v>
      </c>
      <c r="G16" s="219">
        <f t="shared" si="13"/>
        <v>276116</v>
      </c>
      <c r="H16" s="219">
        <f t="shared" si="14"/>
        <v>265199</v>
      </c>
      <c r="I16" s="220">
        <f t="shared" si="15"/>
        <v>221689</v>
      </c>
    </row>
    <row r="17" spans="1:9" ht="15.75">
      <c r="A17" s="227" t="str">
        <f>'[1]2011'!B129</f>
        <v>עודף מצטבר בתקציב הרגיל</v>
      </c>
      <c r="B17" s="221">
        <f t="shared" si="8"/>
        <v>0</v>
      </c>
      <c r="C17" s="221">
        <f t="shared" si="9"/>
        <v>0</v>
      </c>
      <c r="D17" s="221">
        <f t="shared" si="10"/>
        <v>0</v>
      </c>
      <c r="E17" s="221">
        <f t="shared" si="11"/>
        <v>0</v>
      </c>
      <c r="F17" s="221">
        <f t="shared" si="12"/>
        <v>0</v>
      </c>
      <c r="G17" s="221">
        <f t="shared" si="13"/>
        <v>0</v>
      </c>
      <c r="H17" s="221">
        <f t="shared" si="14"/>
        <v>0</v>
      </c>
      <c r="I17" s="222">
        <f t="shared" si="15"/>
        <v>0</v>
      </c>
    </row>
    <row r="18" spans="1:9" ht="15.75">
      <c r="A18" s="227" t="str">
        <f>'[1]2011'!B130</f>
        <v>עודפים זמניים נטו בתב"ר</v>
      </c>
      <c r="B18" s="221">
        <f t="shared" si="8"/>
        <v>11963</v>
      </c>
      <c r="C18" s="221">
        <f t="shared" si="9"/>
        <v>27806</v>
      </c>
      <c r="D18" s="221">
        <f t="shared" si="10"/>
        <v>137710</v>
      </c>
      <c r="E18" s="221">
        <f t="shared" si="11"/>
        <v>150382</v>
      </c>
      <c r="F18" s="221">
        <f t="shared" si="12"/>
        <v>204092</v>
      </c>
      <c r="G18" s="221">
        <f t="shared" si="13"/>
        <v>253078</v>
      </c>
      <c r="H18" s="221">
        <f t="shared" si="14"/>
        <v>333640</v>
      </c>
      <c r="I18" s="222">
        <f t="shared" si="15"/>
        <v>352146</v>
      </c>
    </row>
    <row r="19" spans="1:9" ht="16.5" thickBot="1">
      <c r="A19" s="228" t="str">
        <f>'[1]2011'!B131</f>
        <v>סה"כ התחייבויות</v>
      </c>
      <c r="B19" s="224">
        <f t="shared" si="8"/>
        <v>1495315</v>
      </c>
      <c r="C19" s="224">
        <f t="shared" si="9"/>
        <v>1178535</v>
      </c>
      <c r="D19" s="224">
        <f t="shared" si="10"/>
        <v>1281539</v>
      </c>
      <c r="E19" s="224">
        <f t="shared" si="11"/>
        <v>1314777</v>
      </c>
      <c r="F19" s="224">
        <f t="shared" si="12"/>
        <v>1389831</v>
      </c>
      <c r="G19" s="224">
        <f t="shared" si="13"/>
        <v>1473652</v>
      </c>
      <c r="H19" s="224">
        <f t="shared" si="14"/>
        <v>1573225</v>
      </c>
      <c r="I19" s="225">
        <f t="shared" si="15"/>
        <v>1586155</v>
      </c>
    </row>
    <row r="20" spans="1:9" ht="16.5" thickBot="1">
      <c r="A20" s="209" t="str">
        <f>'[1]2011'!B132</f>
        <v>נתוני התקציב הרגיל</v>
      </c>
      <c r="B20" s="210"/>
      <c r="C20" s="210"/>
      <c r="D20" s="210"/>
      <c r="E20" s="210"/>
      <c r="F20" s="210"/>
      <c r="G20" s="210"/>
      <c r="H20" s="210"/>
      <c r="I20" s="211"/>
    </row>
    <row r="21" spans="1:9" ht="15.75">
      <c r="A21" s="217" t="str">
        <f>'[1]2011'!B133</f>
        <v>תקציב</v>
      </c>
      <c r="B21" s="210"/>
      <c r="C21" s="210"/>
      <c r="D21" s="210"/>
      <c r="E21" s="210"/>
      <c r="F21" s="210"/>
      <c r="G21" s="210"/>
      <c r="H21" s="210"/>
      <c r="I21" s="211"/>
    </row>
    <row r="22" spans="1:9" ht="15.75">
      <c r="A22" s="218" t="str">
        <f>'[1]2011'!B134</f>
        <v>תקציב הכנסות עצמיות</v>
      </c>
      <c r="B22" s="219">
        <f t="shared" ref="B22:B29" si="16">INDEX(נתוני_2004,MATCH($A22,שמות_2004,0),2)</f>
        <v>1822100</v>
      </c>
      <c r="C22" s="219">
        <f t="shared" ref="C22:C29" si="17">INDEX(נתוני_2005,MATCH($A22,שמות_2005,0),2)</f>
        <v>1836080</v>
      </c>
      <c r="D22" s="219">
        <f t="shared" ref="D22:D29" si="18">INDEX(נתוני_2006,MATCH($A22,שמות_2006,0),2)</f>
        <v>1967813</v>
      </c>
      <c r="E22" s="219">
        <f t="shared" ref="E22:E29" si="19">INDEX(נתוני_2007,MATCH($A22,שמות_2007,0),2)</f>
        <v>2119322</v>
      </c>
      <c r="F22" s="219">
        <f t="shared" ref="F22:F29" si="20">INDEX(נתוני_2008,MATCH($A22,שמות_2008,0),2)</f>
        <v>2235711</v>
      </c>
      <c r="G22" s="219">
        <f t="shared" ref="G22:G29" si="21">INDEX(נתוני_2009,MATCH($A22,שמות_2009,0),2)</f>
        <v>2359893</v>
      </c>
      <c r="H22" s="219">
        <f t="shared" ref="H22:H29" si="22">INDEX(נתוני_2010,MATCH($A22,שמות_2010,0),2)</f>
        <v>2574628</v>
      </c>
      <c r="I22" s="220">
        <f t="shared" ref="I22:I29" si="23">INDEX(נתוני_2011,MATCH($A22,שמות_2011,0),2)</f>
        <v>2694491</v>
      </c>
    </row>
    <row r="23" spans="1:9" ht="15.75">
      <c r="A23" s="218" t="str">
        <f>'[1]2011'!B135</f>
        <v>תקציב משרדי ממשלה</v>
      </c>
      <c r="B23" s="219">
        <f t="shared" si="16"/>
        <v>607609</v>
      </c>
      <c r="C23" s="219">
        <f t="shared" si="17"/>
        <v>624592</v>
      </c>
      <c r="D23" s="219">
        <f t="shared" si="18"/>
        <v>687953</v>
      </c>
      <c r="E23" s="219">
        <f t="shared" si="19"/>
        <v>701178</v>
      </c>
      <c r="F23" s="219">
        <f t="shared" si="20"/>
        <v>737289</v>
      </c>
      <c r="G23" s="219">
        <f t="shared" si="21"/>
        <v>792387</v>
      </c>
      <c r="H23" s="219">
        <f t="shared" si="22"/>
        <v>858622</v>
      </c>
      <c r="I23" s="220">
        <f t="shared" si="23"/>
        <v>911009</v>
      </c>
    </row>
    <row r="24" spans="1:9" ht="15.75">
      <c r="A24" s="218" t="str">
        <f>'[1]2011'!B136</f>
        <v xml:space="preserve">תקציב מענק כללי </v>
      </c>
      <c r="B24" s="219">
        <f t="shared" si="16"/>
        <v>204565</v>
      </c>
      <c r="C24" s="219">
        <f t="shared" si="17"/>
        <v>207900</v>
      </c>
      <c r="D24" s="219">
        <f t="shared" si="18"/>
        <v>227900</v>
      </c>
      <c r="E24" s="219">
        <f t="shared" si="19"/>
        <v>199800</v>
      </c>
      <c r="F24" s="219">
        <f t="shared" si="20"/>
        <v>192000</v>
      </c>
      <c r="G24" s="219">
        <f t="shared" si="21"/>
        <v>190000</v>
      </c>
      <c r="H24" s="219">
        <f t="shared" si="22"/>
        <v>191000</v>
      </c>
      <c r="I24" s="220">
        <f t="shared" si="23"/>
        <v>210000</v>
      </c>
    </row>
    <row r="25" spans="1:9" ht="15.75">
      <c r="A25" s="218" t="str">
        <f>'[1]2011'!B137</f>
        <v>תקציב מענק/מלוה לאיזון</v>
      </c>
      <c r="B25" s="219">
        <f t="shared" si="16"/>
        <v>0</v>
      </c>
      <c r="C25" s="219">
        <f t="shared" si="17"/>
        <v>0</v>
      </c>
      <c r="D25" s="219">
        <f t="shared" si="18"/>
        <v>0</v>
      </c>
      <c r="E25" s="219">
        <f t="shared" si="19"/>
        <v>0</v>
      </c>
      <c r="F25" s="219">
        <f t="shared" si="20"/>
        <v>0</v>
      </c>
      <c r="G25" s="219">
        <f t="shared" si="21"/>
        <v>0</v>
      </c>
      <c r="H25" s="219">
        <f t="shared" si="22"/>
        <v>0</v>
      </c>
      <c r="I25" s="220">
        <f t="shared" si="23"/>
        <v>0</v>
      </c>
    </row>
    <row r="26" spans="1:9" ht="15.75">
      <c r="A26" s="218" t="str">
        <f>'[1]2011'!B138</f>
        <v>תקציב מענק להקטנת גרעון מצטבר</v>
      </c>
      <c r="B26" s="219">
        <f t="shared" si="16"/>
        <v>0</v>
      </c>
      <c r="C26" s="219">
        <f t="shared" si="17"/>
        <v>0</v>
      </c>
      <c r="D26" s="219">
        <f t="shared" si="18"/>
        <v>0</v>
      </c>
      <c r="E26" s="219">
        <f t="shared" si="19"/>
        <v>0</v>
      </c>
      <c r="F26" s="219">
        <f t="shared" si="20"/>
        <v>0</v>
      </c>
      <c r="G26" s="219">
        <f t="shared" si="21"/>
        <v>0</v>
      </c>
      <c r="H26" s="219">
        <f t="shared" si="22"/>
        <v>0</v>
      </c>
      <c r="I26" s="220">
        <f t="shared" si="23"/>
        <v>0</v>
      </c>
    </row>
    <row r="27" spans="1:9" ht="15.75">
      <c r="A27" s="218" t="str">
        <f>'[1]2011'!B139</f>
        <v>תקציב מענקים מיוחדים</v>
      </c>
      <c r="B27" s="219">
        <f t="shared" si="16"/>
        <v>4000</v>
      </c>
      <c r="C27" s="219">
        <f t="shared" si="17"/>
        <v>4435</v>
      </c>
      <c r="D27" s="219">
        <f t="shared" si="18"/>
        <v>4434</v>
      </c>
      <c r="E27" s="219">
        <f t="shared" si="19"/>
        <v>7700</v>
      </c>
      <c r="F27" s="219">
        <f t="shared" si="20"/>
        <v>0</v>
      </c>
      <c r="G27" s="219">
        <f t="shared" si="21"/>
        <v>2000</v>
      </c>
      <c r="H27" s="219">
        <f t="shared" si="22"/>
        <v>2000</v>
      </c>
      <c r="I27" s="220">
        <f t="shared" si="23"/>
        <v>3000</v>
      </c>
    </row>
    <row r="28" spans="1:9" ht="15.75">
      <c r="A28" s="218" t="str">
        <f>'[1]2011'!B140</f>
        <v>תקציב מענקים מיועדים</v>
      </c>
      <c r="B28" s="219">
        <f t="shared" si="16"/>
        <v>0</v>
      </c>
      <c r="C28" s="219">
        <f t="shared" si="17"/>
        <v>0</v>
      </c>
      <c r="D28" s="219">
        <f t="shared" si="18"/>
        <v>0</v>
      </c>
      <c r="E28" s="219">
        <f t="shared" si="19"/>
        <v>0</v>
      </c>
      <c r="F28" s="219">
        <f t="shared" si="20"/>
        <v>8000</v>
      </c>
      <c r="G28" s="219">
        <f t="shared" si="21"/>
        <v>8720</v>
      </c>
      <c r="H28" s="219">
        <f t="shared" si="22"/>
        <v>8750</v>
      </c>
      <c r="I28" s="220">
        <f t="shared" si="23"/>
        <v>7500</v>
      </c>
    </row>
    <row r="29" spans="1:9" ht="16.5" thickBot="1">
      <c r="A29" s="229" t="str">
        <f>'[1]2011'!B141</f>
        <v>תקציב הכנסות - סה"כ</v>
      </c>
      <c r="B29" s="213">
        <f t="shared" si="16"/>
        <v>2638274</v>
      </c>
      <c r="C29" s="213">
        <f t="shared" si="17"/>
        <v>2673007</v>
      </c>
      <c r="D29" s="213">
        <f t="shared" si="18"/>
        <v>2888100</v>
      </c>
      <c r="E29" s="213">
        <f t="shared" si="19"/>
        <v>3028000</v>
      </c>
      <c r="F29" s="213">
        <f t="shared" si="20"/>
        <v>3173000</v>
      </c>
      <c r="G29" s="213">
        <f t="shared" si="21"/>
        <v>3353000</v>
      </c>
      <c r="H29" s="213">
        <f t="shared" si="22"/>
        <v>3635000</v>
      </c>
      <c r="I29" s="214">
        <f t="shared" si="23"/>
        <v>3826000</v>
      </c>
    </row>
    <row r="30" spans="1:9" ht="15.75">
      <c r="A30" s="217" t="str">
        <f>'[1]2011'!B142</f>
        <v>ביצוע</v>
      </c>
      <c r="B30" s="210"/>
      <c r="C30" s="210"/>
      <c r="D30" s="210"/>
      <c r="E30" s="210"/>
      <c r="F30" s="210"/>
      <c r="G30" s="210"/>
      <c r="H30" s="210"/>
      <c r="I30" s="211"/>
    </row>
    <row r="31" spans="1:9" ht="15.75">
      <c r="A31" s="218" t="str">
        <f>'[1]2011'!B143</f>
        <v>ביצוע הכנסות עצמיות</v>
      </c>
      <c r="B31" s="219">
        <f t="shared" ref="B31:B38" si="24">INDEX(נתוני_2004,MATCH($A31,שמות_2004,0),2)</f>
        <v>1709788</v>
      </c>
      <c r="C31" s="219">
        <f t="shared" ref="C31:C38" si="25">INDEX(נתוני_2005,MATCH($A31,שמות_2005,0),2)</f>
        <v>2295473</v>
      </c>
      <c r="D31" s="219">
        <f t="shared" ref="D31:D38" si="26">INDEX(נתוני_2006,MATCH($A31,שמות_2006,0),2)</f>
        <v>2026665</v>
      </c>
      <c r="E31" s="219">
        <f t="shared" ref="E31:E38" si="27">INDEX(נתוני_2007,MATCH($A31,שמות_2007,0),2)</f>
        <v>2340916</v>
      </c>
      <c r="F31" s="219">
        <f t="shared" ref="F31:F38" si="28">INDEX(נתוני_2008,MATCH($A31,שמות_2008,0),2)</f>
        <v>2181156</v>
      </c>
      <c r="G31" s="219">
        <f t="shared" ref="G31:G38" si="29">INDEX(נתוני_2009,MATCH($A31,שמות_2009,0),2)</f>
        <v>2439321</v>
      </c>
      <c r="H31" s="219">
        <f t="shared" ref="H31:H38" si="30">INDEX(נתוני_2010,MATCH($A31,שמות_2010,0),2)</f>
        <v>2517574</v>
      </c>
      <c r="I31" s="220">
        <f t="shared" ref="I31:I38" si="31">INDEX(נתוני_2011,MATCH($A31,שמות_2011,0),2)</f>
        <v>2642947</v>
      </c>
    </row>
    <row r="32" spans="1:9" ht="15.75">
      <c r="A32" s="218" t="str">
        <f>'[1]2011'!B144</f>
        <v>ביצוע משרדי ממשלה</v>
      </c>
      <c r="B32" s="219">
        <f t="shared" si="24"/>
        <v>619739</v>
      </c>
      <c r="C32" s="219">
        <f t="shared" si="25"/>
        <v>635220</v>
      </c>
      <c r="D32" s="219">
        <f t="shared" si="26"/>
        <v>687386</v>
      </c>
      <c r="E32" s="219">
        <f t="shared" si="27"/>
        <v>762442</v>
      </c>
      <c r="F32" s="219">
        <f t="shared" si="28"/>
        <v>786107</v>
      </c>
      <c r="G32" s="219">
        <f t="shared" si="29"/>
        <v>803132</v>
      </c>
      <c r="H32" s="219">
        <f t="shared" si="30"/>
        <v>871416</v>
      </c>
      <c r="I32" s="220">
        <f t="shared" si="31"/>
        <v>943145</v>
      </c>
    </row>
    <row r="33" spans="1:9" ht="15.75">
      <c r="A33" s="218" t="str">
        <f>'[1]2011'!B145</f>
        <v xml:space="preserve">ביצוע מענק כללי </v>
      </c>
      <c r="B33" s="219">
        <f t="shared" si="24"/>
        <v>204338</v>
      </c>
      <c r="C33" s="219">
        <f t="shared" si="25"/>
        <v>200608</v>
      </c>
      <c r="D33" s="219">
        <f t="shared" si="26"/>
        <v>202316</v>
      </c>
      <c r="E33" s="219">
        <f t="shared" si="27"/>
        <v>196914</v>
      </c>
      <c r="F33" s="219">
        <f t="shared" si="28"/>
        <v>192943</v>
      </c>
      <c r="G33" s="219">
        <f t="shared" si="29"/>
        <v>185000</v>
      </c>
      <c r="H33" s="219">
        <f t="shared" si="30"/>
        <v>195000</v>
      </c>
      <c r="I33" s="220">
        <f t="shared" si="31"/>
        <v>214000</v>
      </c>
    </row>
    <row r="34" spans="1:9" ht="15.75">
      <c r="A34" s="218" t="str">
        <f>'[1]2011'!B146</f>
        <v>ביצוע מענק/מלוה לאיזון</v>
      </c>
      <c r="B34" s="219">
        <f t="shared" si="24"/>
        <v>0</v>
      </c>
      <c r="C34" s="219">
        <f t="shared" si="25"/>
        <v>0</v>
      </c>
      <c r="D34" s="219">
        <f t="shared" si="26"/>
        <v>0</v>
      </c>
      <c r="E34" s="219">
        <f t="shared" si="27"/>
        <v>0</v>
      </c>
      <c r="F34" s="219">
        <f t="shared" si="28"/>
        <v>0</v>
      </c>
      <c r="G34" s="219">
        <f t="shared" si="29"/>
        <v>0</v>
      </c>
      <c r="H34" s="219">
        <f t="shared" si="30"/>
        <v>0</v>
      </c>
      <c r="I34" s="220">
        <f t="shared" si="31"/>
        <v>0</v>
      </c>
    </row>
    <row r="35" spans="1:9" ht="15.75">
      <c r="A35" s="218" t="str">
        <f>'[1]2011'!B147</f>
        <v>ביצוע מענק להקטנת גרעון מצטבר</v>
      </c>
      <c r="B35" s="219">
        <f t="shared" si="24"/>
        <v>0</v>
      </c>
      <c r="C35" s="219">
        <f t="shared" si="25"/>
        <v>1238</v>
      </c>
      <c r="D35" s="219">
        <f t="shared" si="26"/>
        <v>77600</v>
      </c>
      <c r="E35" s="219">
        <f t="shared" si="27"/>
        <v>58200</v>
      </c>
      <c r="F35" s="219">
        <f t="shared" si="28"/>
        <v>30000</v>
      </c>
      <c r="G35" s="219">
        <f t="shared" si="29"/>
        <v>0</v>
      </c>
      <c r="H35" s="219">
        <f t="shared" si="30"/>
        <v>7000</v>
      </c>
      <c r="I35" s="220">
        <f t="shared" si="31"/>
        <v>0</v>
      </c>
    </row>
    <row r="36" spans="1:9" ht="15.75">
      <c r="A36" s="218" t="str">
        <f>'[1]2011'!B148</f>
        <v>ביצוע מענקים מיוחדים</v>
      </c>
      <c r="B36" s="219">
        <f t="shared" si="24"/>
        <v>11355</v>
      </c>
      <c r="C36" s="219">
        <f t="shared" si="25"/>
        <v>9746</v>
      </c>
      <c r="D36" s="219">
        <f t="shared" si="26"/>
        <v>7057</v>
      </c>
      <c r="E36" s="219">
        <f t="shared" si="27"/>
        <v>7184</v>
      </c>
      <c r="F36" s="219">
        <f t="shared" si="28"/>
        <v>0</v>
      </c>
      <c r="G36" s="219">
        <f t="shared" si="29"/>
        <v>2899</v>
      </c>
      <c r="H36" s="219">
        <f t="shared" si="30"/>
        <v>2942</v>
      </c>
      <c r="I36" s="220">
        <f t="shared" si="31"/>
        <v>2848</v>
      </c>
    </row>
    <row r="37" spans="1:9" ht="15.75">
      <c r="A37" s="218" t="str">
        <f>'[1]2011'!B149</f>
        <v>ביצוע מענקים מיועדים</v>
      </c>
      <c r="B37" s="219">
        <f t="shared" si="24"/>
        <v>0</v>
      </c>
      <c r="C37" s="219">
        <f t="shared" si="25"/>
        <v>0</v>
      </c>
      <c r="D37" s="219">
        <f t="shared" si="26"/>
        <v>0</v>
      </c>
      <c r="E37" s="219">
        <f t="shared" si="27"/>
        <v>0</v>
      </c>
      <c r="F37" s="219">
        <f t="shared" si="28"/>
        <v>7413</v>
      </c>
      <c r="G37" s="219">
        <f t="shared" si="29"/>
        <v>8335</v>
      </c>
      <c r="H37" s="219">
        <f t="shared" si="30"/>
        <v>6882</v>
      </c>
      <c r="I37" s="220">
        <f t="shared" si="31"/>
        <v>7437</v>
      </c>
    </row>
    <row r="38" spans="1:9" ht="16.5" thickBot="1">
      <c r="A38" s="228" t="str">
        <f>'[1]2011'!B150</f>
        <v>ביצוע הכנסות - סה"כ</v>
      </c>
      <c r="B38" s="213">
        <f t="shared" si="24"/>
        <v>2545220</v>
      </c>
      <c r="C38" s="213">
        <f t="shared" si="25"/>
        <v>3142285</v>
      </c>
      <c r="D38" s="213">
        <f t="shared" si="26"/>
        <v>3001024</v>
      </c>
      <c r="E38" s="213">
        <f t="shared" si="27"/>
        <v>3365656</v>
      </c>
      <c r="F38" s="213">
        <f t="shared" si="28"/>
        <v>3197619</v>
      </c>
      <c r="G38" s="213">
        <f t="shared" si="29"/>
        <v>3438687</v>
      </c>
      <c r="H38" s="213">
        <f t="shared" si="30"/>
        <v>3600814</v>
      </c>
      <c r="I38" s="214">
        <f t="shared" si="31"/>
        <v>3810377</v>
      </c>
    </row>
    <row r="39" spans="1:9" ht="16.5" thickBot="1">
      <c r="A39" s="230" t="s">
        <v>1026</v>
      </c>
      <c r="B39" s="231">
        <f>B29/B38</f>
        <v>1.0365602973416836</v>
      </c>
      <c r="C39" s="231">
        <f t="shared" ref="C39:I39" si="32">C29/C38</f>
        <v>0.85065708552852459</v>
      </c>
      <c r="D39" s="231">
        <f t="shared" si="32"/>
        <v>0.96237151052440761</v>
      </c>
      <c r="E39" s="231">
        <f t="shared" si="32"/>
        <v>0.89967602155419335</v>
      </c>
      <c r="F39" s="231">
        <f t="shared" si="32"/>
        <v>0.99230083383917844</v>
      </c>
      <c r="G39" s="231">
        <f t="shared" si="32"/>
        <v>0.97508147731968631</v>
      </c>
      <c r="H39" s="231">
        <f t="shared" si="32"/>
        <v>1.0094939644202672</v>
      </c>
      <c r="I39" s="231">
        <f t="shared" si="32"/>
        <v>1.0041001192270476</v>
      </c>
    </row>
    <row r="40" spans="1:9" ht="15.75">
      <c r="A40" s="232" t="str">
        <f>'[1]2011'!B151</f>
        <v>תקציב</v>
      </c>
      <c r="B40" s="210"/>
      <c r="C40" s="210"/>
      <c r="D40" s="210"/>
      <c r="E40" s="210"/>
      <c r="F40" s="210"/>
      <c r="G40" s="210"/>
      <c r="H40" s="210"/>
      <c r="I40" s="211"/>
    </row>
    <row r="41" spans="1:9" ht="15.75">
      <c r="A41" s="218" t="str">
        <f>'[1]2011'!B152</f>
        <v>תקציב משכורות ושכר</v>
      </c>
      <c r="B41" s="219">
        <f t="shared" ref="B41:B49" si="33">INDEX(נתוני_2004,MATCH($A41,שמות_2004,0),2)</f>
        <v>1108000</v>
      </c>
      <c r="C41" s="219">
        <f t="shared" ref="C41:C49" si="34">INDEX(נתוני_2005,MATCH($A41,שמות_2005,0),2)</f>
        <v>1107000</v>
      </c>
      <c r="D41" s="219">
        <f t="shared" ref="D41:D49" si="35">INDEX(נתוני_2006,MATCH($A41,שמות_2006,0),2)</f>
        <v>1132508</v>
      </c>
      <c r="E41" s="219">
        <f t="shared" ref="E41:E49" si="36">INDEX(נתוני_2007,MATCH($A41,שמות_2007,0),2)</f>
        <v>1200494</v>
      </c>
      <c r="F41" s="219">
        <f t="shared" ref="F41:F49" si="37">INDEX(נתוני_2008,MATCH($A41,שמות_2008,0),2)</f>
        <v>1258042</v>
      </c>
      <c r="G41" s="219">
        <f t="shared" ref="G41:G49" si="38">INDEX(נתוני_2009,MATCH($A41,שמות_2009,0),2)</f>
        <v>1315532</v>
      </c>
      <c r="H41" s="219">
        <f t="shared" ref="H41:H49" si="39">INDEX(נתוני_2010,MATCH($A41,שמות_2010,0),2)</f>
        <v>1407401</v>
      </c>
      <c r="I41" s="220">
        <f t="shared" ref="I41:I49" si="40">INDEX(נתוני_2011,MATCH($A41,שמות_2011,0),2)</f>
        <v>1514983</v>
      </c>
    </row>
    <row r="42" spans="1:9" ht="15.75">
      <c r="A42" s="218" t="str">
        <f>'[1]2011'!B153</f>
        <v>תקציב פעולות</v>
      </c>
      <c r="B42" s="219">
        <f t="shared" si="33"/>
        <v>675887</v>
      </c>
      <c r="C42" s="219">
        <f t="shared" si="34"/>
        <v>756982</v>
      </c>
      <c r="D42" s="219">
        <f t="shared" si="35"/>
        <v>843186</v>
      </c>
      <c r="E42" s="219">
        <f t="shared" si="36"/>
        <v>855528</v>
      </c>
      <c r="F42" s="219">
        <f t="shared" si="37"/>
        <v>1063842</v>
      </c>
      <c r="G42" s="219">
        <f t="shared" si="38"/>
        <v>1133119</v>
      </c>
      <c r="H42" s="219">
        <f t="shared" si="39"/>
        <v>1267596</v>
      </c>
      <c r="I42" s="220">
        <f t="shared" si="40"/>
        <v>1339253</v>
      </c>
    </row>
    <row r="43" spans="1:9" ht="15.75">
      <c r="A43" s="218" t="str">
        <f>'[1]2011'!B154</f>
        <v>תקציב מימון</v>
      </c>
      <c r="B43" s="219">
        <f t="shared" si="33"/>
        <v>16750</v>
      </c>
      <c r="C43" s="219">
        <f t="shared" si="34"/>
        <v>15900</v>
      </c>
      <c r="D43" s="219">
        <f t="shared" si="35"/>
        <v>14000</v>
      </c>
      <c r="E43" s="219">
        <f t="shared" si="36"/>
        <v>18950</v>
      </c>
      <c r="F43" s="219">
        <f t="shared" si="37"/>
        <v>14400</v>
      </c>
      <c r="G43" s="219">
        <f t="shared" si="38"/>
        <v>14250</v>
      </c>
      <c r="H43" s="219">
        <f t="shared" si="39"/>
        <v>16020</v>
      </c>
      <c r="I43" s="220">
        <f t="shared" si="40"/>
        <v>16900</v>
      </c>
    </row>
    <row r="44" spans="1:9" ht="15.75">
      <c r="A44" s="218" t="str">
        <f>'[1]2011'!B155</f>
        <v>תקציב פרעון מלוות</v>
      </c>
      <c r="B44" s="219">
        <f t="shared" si="33"/>
        <v>232000</v>
      </c>
      <c r="C44" s="219">
        <f t="shared" si="34"/>
        <v>227000</v>
      </c>
      <c r="D44" s="219">
        <f t="shared" si="35"/>
        <v>227000</v>
      </c>
      <c r="E44" s="219">
        <f t="shared" si="36"/>
        <v>234000</v>
      </c>
      <c r="F44" s="219">
        <f t="shared" si="37"/>
        <v>242000</v>
      </c>
      <c r="G44" s="219">
        <f t="shared" si="38"/>
        <v>260000</v>
      </c>
      <c r="H44" s="219">
        <f t="shared" si="39"/>
        <v>256000</v>
      </c>
      <c r="I44" s="220">
        <f t="shared" si="40"/>
        <v>248000</v>
      </c>
    </row>
    <row r="45" spans="1:9" ht="15.75">
      <c r="A45" s="218" t="str">
        <f>'[1]2011'!B156</f>
        <v>תקציב כלליות (למעט מימון)</v>
      </c>
      <c r="B45" s="219">
        <f t="shared" si="33"/>
        <v>52983</v>
      </c>
      <c r="C45" s="219">
        <f t="shared" si="34"/>
        <v>66290</v>
      </c>
      <c r="D45" s="219">
        <f t="shared" si="35"/>
        <v>72182</v>
      </c>
      <c r="E45" s="219">
        <f t="shared" si="36"/>
        <v>79111</v>
      </c>
      <c r="F45" s="219">
        <f t="shared" si="37"/>
        <v>88322</v>
      </c>
      <c r="G45" s="219">
        <f t="shared" si="38"/>
        <v>87705</v>
      </c>
      <c r="H45" s="219">
        <f t="shared" si="39"/>
        <v>101262</v>
      </c>
      <c r="I45" s="220">
        <f t="shared" si="40"/>
        <v>99788</v>
      </c>
    </row>
    <row r="46" spans="1:9" ht="15.75">
      <c r="A46" s="218" t="str">
        <f>'[1]2011'!B157</f>
        <v>תקציב השתתפויות ותרומות</v>
      </c>
      <c r="B46" s="219">
        <f t="shared" si="33"/>
        <v>501958</v>
      </c>
      <c r="C46" s="219">
        <f t="shared" si="34"/>
        <v>403971</v>
      </c>
      <c r="D46" s="219">
        <f t="shared" si="35"/>
        <v>453648</v>
      </c>
      <c r="E46" s="219">
        <f t="shared" si="36"/>
        <v>489622</v>
      </c>
      <c r="F46" s="219">
        <f t="shared" si="37"/>
        <v>506394</v>
      </c>
      <c r="G46" s="219">
        <f t="shared" si="38"/>
        <v>542394</v>
      </c>
      <c r="H46" s="219">
        <f t="shared" si="39"/>
        <v>586721</v>
      </c>
      <c r="I46" s="220">
        <f t="shared" si="40"/>
        <v>607076</v>
      </c>
    </row>
    <row r="47" spans="1:9" ht="15.75">
      <c r="A47" s="218" t="str">
        <f>'[1]2011'!B158</f>
        <v>תקציב חד פעמיות</v>
      </c>
      <c r="B47" s="219">
        <f t="shared" si="33"/>
        <v>126730</v>
      </c>
      <c r="C47" s="219">
        <f t="shared" si="34"/>
        <v>125564</v>
      </c>
      <c r="D47" s="219">
        <f t="shared" si="35"/>
        <v>145576</v>
      </c>
      <c r="E47" s="219">
        <f t="shared" si="36"/>
        <v>150295</v>
      </c>
      <c r="F47" s="219">
        <f t="shared" si="37"/>
        <v>0</v>
      </c>
      <c r="G47" s="219">
        <f t="shared" si="38"/>
        <v>0</v>
      </c>
      <c r="H47" s="219">
        <f t="shared" si="39"/>
        <v>0</v>
      </c>
      <c r="I47" s="220">
        <f t="shared" si="40"/>
        <v>0</v>
      </c>
    </row>
    <row r="48" spans="1:9" ht="15.75">
      <c r="A48" s="218" t="str">
        <f>'[1]2011'!B159</f>
        <v>תקציב מענק להקטנת גרעון מצטבר</v>
      </c>
      <c r="B48" s="219">
        <f t="shared" si="33"/>
        <v>0</v>
      </c>
      <c r="C48" s="219">
        <f t="shared" si="34"/>
        <v>0</v>
      </c>
      <c r="D48" s="219">
        <f t="shared" si="35"/>
        <v>0</v>
      </c>
      <c r="E48" s="219">
        <f t="shared" si="36"/>
        <v>0</v>
      </c>
      <c r="F48" s="219">
        <f t="shared" si="37"/>
        <v>0</v>
      </c>
      <c r="G48" s="219">
        <f t="shared" si="38"/>
        <v>0</v>
      </c>
      <c r="H48" s="219">
        <f t="shared" si="39"/>
        <v>0</v>
      </c>
      <c r="I48" s="220">
        <f t="shared" si="40"/>
        <v>0</v>
      </c>
    </row>
    <row r="49" spans="1:9" ht="16.5" thickBot="1">
      <c r="A49" s="228" t="str">
        <f>'[1]2011'!B160</f>
        <v>תקציב הוצאות - סה"כ</v>
      </c>
      <c r="B49" s="213">
        <f t="shared" si="33"/>
        <v>2714308</v>
      </c>
      <c r="C49" s="213">
        <f t="shared" si="34"/>
        <v>2702707</v>
      </c>
      <c r="D49" s="213">
        <f t="shared" si="35"/>
        <v>2888100</v>
      </c>
      <c r="E49" s="213">
        <f t="shared" si="36"/>
        <v>3028000</v>
      </c>
      <c r="F49" s="213">
        <f t="shared" si="37"/>
        <v>3173000</v>
      </c>
      <c r="G49" s="213">
        <f t="shared" si="38"/>
        <v>3353000</v>
      </c>
      <c r="H49" s="213">
        <f t="shared" si="39"/>
        <v>3635000</v>
      </c>
      <c r="I49" s="214">
        <f t="shared" si="40"/>
        <v>3826000</v>
      </c>
    </row>
    <row r="50" spans="1:9" ht="15.75">
      <c r="A50" s="232" t="str">
        <f>'[1]2011'!B161</f>
        <v>ביצוע</v>
      </c>
      <c r="B50" s="210"/>
      <c r="C50" s="210"/>
      <c r="D50" s="210"/>
      <c r="E50" s="210"/>
      <c r="F50" s="210"/>
      <c r="G50" s="210"/>
      <c r="H50" s="210"/>
      <c r="I50" s="211"/>
    </row>
    <row r="51" spans="1:9" ht="15.75">
      <c r="A51" s="218" t="str">
        <f>'[1]2011'!B162</f>
        <v>ביצוע משכורות ושכר</v>
      </c>
      <c r="B51" s="219">
        <f t="shared" ref="B51:B59" si="41">INDEX(נתוני_2004,MATCH($A51,שמות_2004,0),2)</f>
        <v>1127116</v>
      </c>
      <c r="C51" s="219">
        <f t="shared" ref="C51:C59" si="42">INDEX(נתוני_2005,MATCH($A51,שמות_2005,0),2)</f>
        <v>1148397</v>
      </c>
      <c r="D51" s="219">
        <f t="shared" ref="D51:D59" si="43">INDEX(נתוני_2006,MATCH($A51,שמות_2006,0),2)</f>
        <v>1177260</v>
      </c>
      <c r="E51" s="219">
        <f t="shared" ref="E51:E59" si="44">INDEX(נתוני_2007,MATCH($A51,שמות_2007,0),2)</f>
        <v>1219920</v>
      </c>
      <c r="F51" s="219">
        <f t="shared" ref="F51:F59" si="45">INDEX(נתוני_2008,MATCH($A51,שמות_2008,0),2)</f>
        <v>1267079</v>
      </c>
      <c r="G51" s="219">
        <f t="shared" ref="G51:G59" si="46">INDEX(נתוני_2009,MATCH($A51,שמות_2009,0),2)</f>
        <v>1331909</v>
      </c>
      <c r="H51" s="219">
        <f t="shared" ref="H51:H59" si="47">INDEX(נתוני_2010,MATCH($A51,שמות_2010,0),2)</f>
        <v>1429140.16</v>
      </c>
      <c r="I51" s="220">
        <f t="shared" ref="I51:I59" si="48">INDEX(נתוני_2011,MATCH($A51,שמות_2011,0),2)</f>
        <v>1507543</v>
      </c>
    </row>
    <row r="52" spans="1:9" ht="15.75">
      <c r="A52" s="218" t="str">
        <f>'[1]2011'!B163</f>
        <v>ביצוע פעולות</v>
      </c>
      <c r="B52" s="219">
        <f t="shared" si="41"/>
        <v>664805</v>
      </c>
      <c r="C52" s="219">
        <f t="shared" si="42"/>
        <v>745797</v>
      </c>
      <c r="D52" s="219">
        <f t="shared" si="43"/>
        <v>790765</v>
      </c>
      <c r="E52" s="219">
        <f t="shared" si="44"/>
        <v>897987</v>
      </c>
      <c r="F52" s="219">
        <f t="shared" si="45"/>
        <v>1112431</v>
      </c>
      <c r="G52" s="219">
        <f t="shared" si="46"/>
        <v>1128840</v>
      </c>
      <c r="H52" s="219">
        <f t="shared" si="47"/>
        <v>1230804</v>
      </c>
      <c r="I52" s="220">
        <f t="shared" si="48"/>
        <v>1308673</v>
      </c>
    </row>
    <row r="53" spans="1:9" ht="15.75">
      <c r="A53" s="218" t="str">
        <f>'[1]2011'!B164</f>
        <v>ביצוע מימון</v>
      </c>
      <c r="B53" s="219">
        <f t="shared" si="41"/>
        <v>12193</v>
      </c>
      <c r="C53" s="219">
        <f t="shared" si="42"/>
        <v>4952</v>
      </c>
      <c r="D53" s="219">
        <f t="shared" si="43"/>
        <v>8759</v>
      </c>
      <c r="E53" s="219">
        <f t="shared" si="44"/>
        <v>13828</v>
      </c>
      <c r="F53" s="219">
        <f t="shared" si="45"/>
        <v>13220</v>
      </c>
      <c r="G53" s="219">
        <f t="shared" si="46"/>
        <v>14325</v>
      </c>
      <c r="H53" s="219">
        <f t="shared" si="47"/>
        <v>14246</v>
      </c>
      <c r="I53" s="220">
        <f t="shared" si="48"/>
        <v>14936</v>
      </c>
    </row>
    <row r="54" spans="1:9" ht="15.75">
      <c r="A54" s="218" t="str">
        <f>'[1]2011'!B165</f>
        <v>ביצוע פרעון מלוות</v>
      </c>
      <c r="B54" s="219">
        <f t="shared" si="41"/>
        <v>229103</v>
      </c>
      <c r="C54" s="219">
        <f t="shared" si="42"/>
        <v>214438</v>
      </c>
      <c r="D54" s="219">
        <f t="shared" si="43"/>
        <v>227990</v>
      </c>
      <c r="E54" s="219">
        <f t="shared" si="44"/>
        <v>230262</v>
      </c>
      <c r="F54" s="219">
        <f t="shared" si="45"/>
        <v>242145</v>
      </c>
      <c r="G54" s="219">
        <f t="shared" si="46"/>
        <v>252224</v>
      </c>
      <c r="H54" s="219">
        <f t="shared" si="47"/>
        <v>253226</v>
      </c>
      <c r="I54" s="220">
        <f t="shared" si="48"/>
        <v>257264</v>
      </c>
    </row>
    <row r="55" spans="1:9" ht="15.75">
      <c r="A55" s="218" t="str">
        <f>'[1]2011'!B166</f>
        <v>ביצוע כלליות (למעט מימון)</v>
      </c>
      <c r="B55" s="219">
        <f t="shared" si="41"/>
        <v>51756</v>
      </c>
      <c r="C55" s="219">
        <f t="shared" si="42"/>
        <v>52322</v>
      </c>
      <c r="D55" s="219">
        <f t="shared" si="43"/>
        <v>61062</v>
      </c>
      <c r="E55" s="219">
        <f t="shared" si="44"/>
        <v>69137</v>
      </c>
      <c r="F55" s="219">
        <f t="shared" si="45"/>
        <v>78342</v>
      </c>
      <c r="G55" s="219">
        <f t="shared" si="46"/>
        <v>76489</v>
      </c>
      <c r="H55" s="219">
        <f t="shared" si="47"/>
        <v>84496</v>
      </c>
      <c r="I55" s="220">
        <f t="shared" si="48"/>
        <v>79504</v>
      </c>
    </row>
    <row r="56" spans="1:9" ht="15.75">
      <c r="A56" s="218" t="str">
        <f>'[1]2011'!B167</f>
        <v>ביצוע השתתפויות ותרומות</v>
      </c>
      <c r="B56" s="219">
        <f t="shared" si="41"/>
        <v>334061</v>
      </c>
      <c r="C56" s="219">
        <f t="shared" si="42"/>
        <v>416161</v>
      </c>
      <c r="D56" s="219">
        <f t="shared" si="43"/>
        <v>526343</v>
      </c>
      <c r="E56" s="219">
        <f t="shared" si="44"/>
        <v>570127</v>
      </c>
      <c r="F56" s="219">
        <f t="shared" si="45"/>
        <v>540725</v>
      </c>
      <c r="G56" s="219">
        <f t="shared" si="46"/>
        <v>573647</v>
      </c>
      <c r="H56" s="219">
        <f t="shared" si="47"/>
        <v>565866</v>
      </c>
      <c r="I56" s="220">
        <f t="shared" si="48"/>
        <v>594799</v>
      </c>
    </row>
    <row r="57" spans="1:9" ht="15.75">
      <c r="A57" s="218" t="str">
        <f>'[1]2011'!B168</f>
        <v>ביצוע חד פעמיות</v>
      </c>
      <c r="B57" s="219">
        <f t="shared" si="41"/>
        <v>148809</v>
      </c>
      <c r="C57" s="219">
        <f t="shared" si="42"/>
        <v>544789</v>
      </c>
      <c r="D57" s="219">
        <f t="shared" si="43"/>
        <v>131059</v>
      </c>
      <c r="E57" s="219">
        <f t="shared" si="44"/>
        <v>227353</v>
      </c>
      <c r="F57" s="219">
        <f t="shared" si="45"/>
        <v>-89475</v>
      </c>
      <c r="G57" s="219">
        <f t="shared" si="46"/>
        <v>31944</v>
      </c>
      <c r="H57" s="219">
        <f t="shared" si="47"/>
        <v>800</v>
      </c>
      <c r="I57" s="220">
        <f t="shared" si="48"/>
        <v>0</v>
      </c>
    </row>
    <row r="58" spans="1:9" ht="15.75">
      <c r="A58" s="218" t="str">
        <f>'[1]2011'!B169</f>
        <v>ביצוע מענק להקטנת גרעון מצטבר</v>
      </c>
      <c r="B58" s="219">
        <f t="shared" si="41"/>
        <v>0</v>
      </c>
      <c r="C58" s="219">
        <f t="shared" si="42"/>
        <v>1238</v>
      </c>
      <c r="D58" s="219">
        <f t="shared" si="43"/>
        <v>77600</v>
      </c>
      <c r="E58" s="219">
        <f t="shared" si="44"/>
        <v>58200</v>
      </c>
      <c r="F58" s="219">
        <f t="shared" si="45"/>
        <v>30000</v>
      </c>
      <c r="G58" s="219">
        <f t="shared" si="46"/>
        <v>0</v>
      </c>
      <c r="H58" s="219">
        <f t="shared" si="47"/>
        <v>7000</v>
      </c>
      <c r="I58" s="220">
        <f t="shared" si="48"/>
        <v>0</v>
      </c>
    </row>
    <row r="59" spans="1:9" ht="16.5" thickBot="1">
      <c r="A59" s="228" t="str">
        <f>'[1]2011'!B170</f>
        <v>ביצוע הוצאות - סה"כ</v>
      </c>
      <c r="B59" s="213">
        <f t="shared" si="41"/>
        <v>2567843</v>
      </c>
      <c r="C59" s="213">
        <f t="shared" si="42"/>
        <v>3128094</v>
      </c>
      <c r="D59" s="213">
        <f t="shared" si="43"/>
        <v>3000838</v>
      </c>
      <c r="E59" s="213">
        <f t="shared" si="44"/>
        <v>3346773</v>
      </c>
      <c r="F59" s="213">
        <f t="shared" si="45"/>
        <v>3194467</v>
      </c>
      <c r="G59" s="213">
        <f t="shared" si="46"/>
        <v>3433405</v>
      </c>
      <c r="H59" s="213">
        <f t="shared" si="47"/>
        <v>3597628.16</v>
      </c>
      <c r="I59" s="214">
        <f t="shared" si="48"/>
        <v>3806052</v>
      </c>
    </row>
    <row r="60" spans="1:9" ht="15.75">
      <c r="A60" s="230" t="s">
        <v>1027</v>
      </c>
      <c r="B60" s="231">
        <f>B59/B49</f>
        <v>0.9460396535691602</v>
      </c>
      <c r="C60" s="231">
        <f t="shared" ref="C60:I60" si="49">C59/C49</f>
        <v>1.1573929397452258</v>
      </c>
      <c r="D60" s="231">
        <f t="shared" si="49"/>
        <v>1.0390353519614972</v>
      </c>
      <c r="E60" s="231">
        <f t="shared" si="49"/>
        <v>1.1052750990752973</v>
      </c>
      <c r="F60" s="231">
        <f t="shared" si="49"/>
        <v>1.0067655215884022</v>
      </c>
      <c r="G60" s="231">
        <f t="shared" si="49"/>
        <v>1.0239800178944229</v>
      </c>
      <c r="H60" s="231">
        <f t="shared" si="49"/>
        <v>0.98971888858321877</v>
      </c>
      <c r="I60" s="231">
        <f t="shared" si="49"/>
        <v>0.99478619968635651</v>
      </c>
    </row>
    <row r="61" spans="1:9" ht="15.75">
      <c r="A61" s="233" t="str">
        <f>'[1]2011'!B171</f>
        <v>עודף (גרעון) השנה - תקציב</v>
      </c>
      <c r="B61" s="221">
        <f>INDEX(נתוני_2004,MATCH($A61,שמות_2004,0),2)</f>
        <v>-76034</v>
      </c>
      <c r="C61" s="221">
        <f>INDEX(נתוני_2005,MATCH($A61,שמות_2005,0),2)</f>
        <v>-29700</v>
      </c>
      <c r="D61" s="221">
        <f>INDEX(נתוני_2006,MATCH($A61,שמות_2006,0),2)</f>
        <v>0</v>
      </c>
      <c r="E61" s="221">
        <f>INDEX(נתוני_2007,MATCH($A61,שמות_2007,0),2)</f>
        <v>0</v>
      </c>
      <c r="F61" s="221">
        <f>INDEX(נתוני_2008,MATCH($A61,שמות_2008,0),2)</f>
        <v>0</v>
      </c>
      <c r="G61" s="221">
        <f>INDEX(נתוני_2009,MATCH($A61,שמות_2009,0),2)</f>
        <v>0</v>
      </c>
      <c r="H61" s="221">
        <f>INDEX(נתוני_2010,MATCH($A61,שמות_2010,0),2)</f>
        <v>0</v>
      </c>
      <c r="I61" s="222">
        <f>INDEX(נתוני_2011,MATCH($A61,שמות_2011,0),2)</f>
        <v>0</v>
      </c>
    </row>
    <row r="62" spans="1:9" ht="15.75">
      <c r="A62" s="218" t="str">
        <f>'[1]2011'!B172</f>
        <v>עודף (גרעון) השנה - ביצוע</v>
      </c>
      <c r="B62" s="221">
        <f>INDEX(נתוני_2004,MATCH($A62,שמות_2004,0),2)</f>
        <v>-22623</v>
      </c>
      <c r="C62" s="221">
        <f>INDEX(נתוני_2005,MATCH($A62,שמות_2005,0),2)</f>
        <v>14191</v>
      </c>
      <c r="D62" s="221">
        <f>INDEX(נתוני_2006,MATCH($A62,שמות_2006,0),2)</f>
        <v>186</v>
      </c>
      <c r="E62" s="221">
        <f>INDEX(נתוני_2007,MATCH($A62,שמות_2007,0),2)</f>
        <v>18883</v>
      </c>
      <c r="F62" s="221">
        <f>INDEX(נתוני_2008,MATCH($A62,שמות_2008,0),2)</f>
        <v>3152</v>
      </c>
      <c r="G62" s="221">
        <f>INDEX(נתוני_2009,MATCH($A62,שמות_2009,0),2)</f>
        <v>5282</v>
      </c>
      <c r="H62" s="221">
        <f>INDEX(נתוני_2010,MATCH($A62,שמות_2010,0),2)</f>
        <v>3185.8399999998501</v>
      </c>
      <c r="I62" s="222">
        <f>INDEX(נתוני_2011,MATCH($A62,שמות_2011,0),2)</f>
        <v>4325</v>
      </c>
    </row>
    <row r="63" spans="1:9" ht="15.75">
      <c r="A63" s="234" t="str">
        <f>'[1]2011'!B173</f>
        <v>עומס מלוות</v>
      </c>
      <c r="B63" s="219"/>
      <c r="C63" s="219"/>
      <c r="D63" s="219"/>
      <c r="E63" s="219"/>
      <c r="F63" s="219"/>
      <c r="G63" s="219"/>
      <c r="H63" s="219"/>
      <c r="I63" s="220"/>
    </row>
    <row r="64" spans="1:9" ht="16.5" thickBot="1">
      <c r="A64" s="235" t="str">
        <f>'[1]2011'!B174</f>
        <v>עומס מלוות לפרעון בסוף השנה</v>
      </c>
      <c r="B64" s="224">
        <f>INDEX(נתוני_2004,MATCH($A64,שמות_2004,0),2)</f>
        <v>1140609</v>
      </c>
      <c r="C64" s="224">
        <f>INDEX(נתוני_2005,MATCH($A64,שמות_2005,0),2)</f>
        <v>1212775</v>
      </c>
      <c r="D64" s="224">
        <f>INDEX(נתוני_2006,MATCH($A64,שמות_2006,0),2)</f>
        <v>1197232</v>
      </c>
      <c r="E64" s="224">
        <f>INDEX(נתוני_2007,MATCH($A64,שמות_2007,0),2)</f>
        <v>1210780</v>
      </c>
      <c r="F64" s="224">
        <f>INDEX(נתוני_2008,MATCH($A64,שמות_2008,0),2)</f>
        <v>1235708</v>
      </c>
      <c r="G64" s="224">
        <f>INDEX(נתוני_2009,MATCH($A64,שמות_2009,0),2)</f>
        <v>1216309</v>
      </c>
      <c r="H64" s="224">
        <f>INDEX(נתוני_2010,MATCH($A64,שמות_2010,0),2)</f>
        <v>1298066</v>
      </c>
      <c r="I64" s="225">
        <f>INDEX(נתוני_2011,MATCH($A64,שמות_2011,0),2)</f>
        <v>1312784</v>
      </c>
    </row>
    <row r="65" spans="1:9" ht="16.5" thickBot="1">
      <c r="A65" s="218" t="s">
        <v>1028</v>
      </c>
      <c r="B65" s="236"/>
      <c r="C65" s="236">
        <f>C64-B64</f>
        <v>72166</v>
      </c>
      <c r="D65" s="236">
        <f t="shared" ref="D65:I65" si="50">D64-C64</f>
        <v>-15543</v>
      </c>
      <c r="E65" s="236">
        <f t="shared" si="50"/>
        <v>13548</v>
      </c>
      <c r="F65" s="236">
        <f t="shared" si="50"/>
        <v>24928</v>
      </c>
      <c r="G65" s="236">
        <f t="shared" si="50"/>
        <v>-19399</v>
      </c>
      <c r="H65" s="236">
        <f t="shared" si="50"/>
        <v>81757</v>
      </c>
      <c r="I65" s="236">
        <f t="shared" si="50"/>
        <v>14718</v>
      </c>
    </row>
    <row r="66" spans="1:9" ht="15.75">
      <c r="A66" s="237" t="str">
        <f>'[1]2011'!B175</f>
        <v>נתוני תקציב בלתי רגיל</v>
      </c>
      <c r="B66" s="210"/>
      <c r="C66" s="210"/>
      <c r="D66" s="210"/>
      <c r="E66" s="210"/>
      <c r="F66" s="210"/>
      <c r="G66" s="210"/>
      <c r="H66" s="210"/>
      <c r="I66" s="211"/>
    </row>
    <row r="67" spans="1:9" ht="15.75">
      <c r="A67" s="226" t="str">
        <f>'[1]2011'!B176</f>
        <v>תקבולים</v>
      </c>
      <c r="B67" s="219"/>
      <c r="C67" s="219"/>
      <c r="D67" s="219"/>
      <c r="E67" s="219"/>
      <c r="F67" s="219"/>
      <c r="G67" s="219"/>
      <c r="H67" s="219"/>
      <c r="I67" s="220"/>
    </row>
    <row r="68" spans="1:9" ht="15.75">
      <c r="A68" s="218" t="str">
        <f>'[1]2011'!B177</f>
        <v>תקבולים בתב"ר לתחילת השנה</v>
      </c>
      <c r="B68" s="219">
        <f>INDEX(נתוני_2004,MATCH($A68,שמות_2004,0),2)</f>
        <v>4813782</v>
      </c>
      <c r="C68" s="219">
        <f>INDEX(נתוני_2005,MATCH($A68,שמות_2005,0),2)</f>
        <v>3760669</v>
      </c>
      <c r="D68" s="219">
        <f>INDEX(נתוני_2006,MATCH($A68,שמות_2006,0),2)</f>
        <v>3977274</v>
      </c>
      <c r="E68" s="219">
        <f>INDEX(נתוני_2007,MATCH($A68,שמות_2007,0),2)</f>
        <v>4333091</v>
      </c>
      <c r="F68" s="219">
        <f>INDEX(נתוני_2008,MATCH($A68,שמות_2008,0),2)</f>
        <v>4705334</v>
      </c>
      <c r="G68" s="219">
        <f>INDEX(נתוני_2009,MATCH($A68,שמות_2009,0),2)</f>
        <v>4969923</v>
      </c>
      <c r="H68" s="219">
        <f>INDEX(נתוני_2010,MATCH($A68,שמות_2010,0),2)</f>
        <v>5110453</v>
      </c>
      <c r="I68" s="220">
        <f>INDEX(נתוני_2011,MATCH($A68,שמות_2011,0),2)</f>
        <v>4365794</v>
      </c>
    </row>
    <row r="69" spans="1:9" ht="15.75">
      <c r="A69" s="218" t="str">
        <f>'[1]2011'!B178</f>
        <v>תקבולים בתב"ר בשנת הדוח</v>
      </c>
      <c r="B69" s="219">
        <f>INDEX(נתוני_2004,MATCH($A69,שמות_2004,0),2)</f>
        <v>507589</v>
      </c>
      <c r="C69" s="219">
        <f>INDEX(נתוני_2005,MATCH($A69,שמות_2005,0),2)</f>
        <v>683690</v>
      </c>
      <c r="D69" s="219">
        <f>INDEX(נתוני_2006,MATCH($A69,שמות_2006,0),2)</f>
        <v>702290</v>
      </c>
      <c r="E69" s="219">
        <f>INDEX(נתוני_2007,MATCH($A69,שמות_2007,0),2)</f>
        <v>660164</v>
      </c>
      <c r="F69" s="219">
        <f>INDEX(נתוני_2008,MATCH($A69,שמות_2008,0),2)</f>
        <v>515020</v>
      </c>
      <c r="G69" s="219">
        <f>INDEX(נתוני_2009,MATCH($A69,שמות_2009,0),2)</f>
        <v>477142</v>
      </c>
      <c r="H69" s="219">
        <f>INDEX(נתוני_2010,MATCH($A69,שמות_2010,0),2)</f>
        <v>609000</v>
      </c>
      <c r="I69" s="220">
        <f>INDEX(נתוני_2011,MATCH($A69,שמות_2011,0),2)</f>
        <v>909139</v>
      </c>
    </row>
    <row r="70" spans="1:9" ht="15.75">
      <c r="A70" s="218" t="str">
        <f>'[1]2011'!B179</f>
        <v>תקבולים בתב"ר פרוייקטים שנסגרו</v>
      </c>
      <c r="B70" s="219">
        <f>INDEX(נתוני_2004,MATCH($A70,שמות_2004,0),2)</f>
        <v>-1560702</v>
      </c>
      <c r="C70" s="219">
        <f>INDEX(נתוני_2005,MATCH($A70,שמות_2005,0),2)</f>
        <v>-467085</v>
      </c>
      <c r="D70" s="219">
        <f>INDEX(נתוני_2006,MATCH($A70,שמות_2006,0),2)</f>
        <v>-346473</v>
      </c>
      <c r="E70" s="219">
        <f>INDEX(נתוני_2007,MATCH($A70,שמות_2007,0),2)</f>
        <v>-287921</v>
      </c>
      <c r="F70" s="219">
        <f>INDEX(נתוני_2008,MATCH($A70,שמות_2008,0),2)</f>
        <v>-250431</v>
      </c>
      <c r="G70" s="219">
        <f>INDEX(נתוני_2009,MATCH($A70,שמות_2009,0),2)</f>
        <v>-336612</v>
      </c>
      <c r="H70" s="219">
        <f>INDEX(נתוני_2010,MATCH($A70,שמות_2010,0),2)</f>
        <v>-1353659</v>
      </c>
      <c r="I70" s="220">
        <f>INDEX(נתוני_2011,MATCH($A70,שמות_2011,0),2)</f>
        <v>-300388</v>
      </c>
    </row>
    <row r="71" spans="1:9" ht="15.75">
      <c r="A71" s="218" t="str">
        <f>'[1]2011'!B180</f>
        <v>תקבולים בתב"ר יתרה  לסוף השנה</v>
      </c>
      <c r="B71" s="219">
        <f>INDEX(נתוני_2004,MATCH($A71,שמות_2004,0),2)</f>
        <v>3760669</v>
      </c>
      <c r="C71" s="219">
        <f>INDEX(נתוני_2005,MATCH($A71,שמות_2005,0),2)</f>
        <v>3977274</v>
      </c>
      <c r="D71" s="219">
        <f>INDEX(נתוני_2006,MATCH($A71,שמות_2006,0),2)</f>
        <v>4333091</v>
      </c>
      <c r="E71" s="219">
        <f>INDEX(נתוני_2007,MATCH($A71,שמות_2007,0),2)</f>
        <v>4705334</v>
      </c>
      <c r="F71" s="219">
        <f>INDEX(נתוני_2008,MATCH($A71,שמות_2008,0),2)</f>
        <v>4969923</v>
      </c>
      <c r="G71" s="219">
        <f>INDEX(נתוני_2009,MATCH($A71,שמות_2009,0),2)</f>
        <v>5110453</v>
      </c>
      <c r="H71" s="219">
        <f>INDEX(נתוני_2010,MATCH($A71,שמות_2010,0),2)</f>
        <v>4365794</v>
      </c>
      <c r="I71" s="220">
        <f>INDEX(נתוני_2011,MATCH($A71,שמות_2011,0),2)</f>
        <v>4974545</v>
      </c>
    </row>
    <row r="72" spans="1:9" ht="16.5" thickBot="1">
      <c r="A72" s="218" t="str">
        <f>'[1]2011'!B181</f>
        <v>תקבולים בתב"ר עודף זמני נטו בתב"ר</v>
      </c>
      <c r="B72" s="221">
        <f>INDEX(נתוני_2004,MATCH($A72,שמות_2004,0),2)</f>
        <v>11963</v>
      </c>
      <c r="C72" s="221">
        <f>INDEX(נתוני_2005,MATCH($A72,שמות_2005,0),2)</f>
        <v>27806</v>
      </c>
      <c r="D72" s="221">
        <f>INDEX(נתוני_2006,MATCH($A72,שמות_2006,0),2)</f>
        <v>137710</v>
      </c>
      <c r="E72" s="221">
        <f>INDEX(נתוני_2007,MATCH($A72,שמות_2007,0),2)</f>
        <v>150382</v>
      </c>
      <c r="F72" s="221">
        <f>INDEX(נתוני_2008,MATCH($A72,שמות_2008,0),2)</f>
        <v>204092</v>
      </c>
      <c r="G72" s="221">
        <f>INDEX(נתוני_2009,MATCH($A72,שמות_2009,0),2)</f>
        <v>253078</v>
      </c>
      <c r="H72" s="221">
        <f>INDEX(נתוני_2010,MATCH($A72,שמות_2010,0),2)</f>
        <v>333640</v>
      </c>
      <c r="I72" s="222">
        <f>INDEX(נתוני_2011,MATCH($A72,שמות_2011,0),2)</f>
        <v>352146</v>
      </c>
    </row>
    <row r="73" spans="1:9" ht="15.75">
      <c r="A73" s="232" t="str">
        <f>'[1]2011'!B182</f>
        <v>תשלומים</v>
      </c>
      <c r="B73" s="210"/>
      <c r="C73" s="210"/>
      <c r="D73" s="210"/>
      <c r="E73" s="210"/>
      <c r="F73" s="210"/>
      <c r="G73" s="210"/>
      <c r="H73" s="210"/>
      <c r="I73" s="211"/>
    </row>
    <row r="74" spans="1:9" ht="15.75">
      <c r="A74" s="218" t="str">
        <f>'[1]2011'!B183</f>
        <v>תשלומים בתב"ר לתחילת השנה</v>
      </c>
      <c r="B74" s="219">
        <f>INDEX(נתוני_2004,MATCH($A74,שמות_2004,0),2)</f>
        <v>4751858</v>
      </c>
      <c r="C74" s="219">
        <f>INDEX(נתוני_2005,MATCH($A74,שמות_2005,0),2)</f>
        <v>3748706</v>
      </c>
      <c r="D74" s="219">
        <f>INDEX(נתוני_2006,MATCH($A74,שמות_2006,0),2)</f>
        <v>3949468</v>
      </c>
      <c r="E74" s="219">
        <f>INDEX(נתוני_2007,MATCH($A74,שמות_2007,0),2)</f>
        <v>4195381</v>
      </c>
      <c r="F74" s="219">
        <f>INDEX(נתוני_2008,MATCH($A74,שמות_2008,0),2)</f>
        <v>4554952</v>
      </c>
      <c r="G74" s="219">
        <f>INDEX(נתוני_2009,MATCH($A74,שמות_2009,0),2)</f>
        <v>4765831</v>
      </c>
      <c r="H74" s="219">
        <f>INDEX(נתוני_2010,MATCH($A74,שמות_2010,0),2)</f>
        <v>4857375</v>
      </c>
      <c r="I74" s="220">
        <f>INDEX(נתוני_2011,MATCH($A74,שמות_2011,0),2)</f>
        <v>4032154</v>
      </c>
    </row>
    <row r="75" spans="1:9" ht="15.75">
      <c r="A75" s="218" t="str">
        <f>'[1]2011'!B184</f>
        <v>תשלומים בתב"ר בשנת הדוח</v>
      </c>
      <c r="B75" s="219">
        <f>INDEX(נתוני_2004,MATCH($A75,שמות_2004,0),2)</f>
        <v>557550</v>
      </c>
      <c r="C75" s="219">
        <f>INDEX(נתוני_2005,MATCH($A75,שמות_2005,0),2)</f>
        <v>667847</v>
      </c>
      <c r="D75" s="219">
        <f>INDEX(נתוני_2006,MATCH($A75,שמות_2006,0),2)</f>
        <v>592386</v>
      </c>
      <c r="E75" s="219">
        <f>INDEX(נתוני_2007,MATCH($A75,שמות_2007,0),2)</f>
        <v>647492</v>
      </c>
      <c r="F75" s="219">
        <f>INDEX(נתוני_2008,MATCH($A75,שמות_2008,0),2)</f>
        <v>461310</v>
      </c>
      <c r="G75" s="219">
        <f>INDEX(נתוני_2009,MATCH($A75,שמות_2009,0),2)</f>
        <v>428156</v>
      </c>
      <c r="H75" s="219">
        <f>INDEX(נתוני_2010,MATCH($A75,שמות_2010,0),2)</f>
        <v>528438</v>
      </c>
      <c r="I75" s="220">
        <f>INDEX(נתוני_2011,MATCH($A75,שמות_2011,0),2)</f>
        <v>890633</v>
      </c>
    </row>
    <row r="76" spans="1:9" ht="15.75">
      <c r="A76" s="218" t="str">
        <f>'[1]2011'!B185</f>
        <v>תשלומים בתב"ר פרוייקטים שנסגרו</v>
      </c>
      <c r="B76" s="219">
        <f>INDEX(נתוני_2004,MATCH($A76,שמות_2004,0),2)</f>
        <v>-1560702</v>
      </c>
      <c r="C76" s="219">
        <f>INDEX(נתוני_2005,MATCH($A76,שמות_2005,0),2)</f>
        <v>-467085</v>
      </c>
      <c r="D76" s="219">
        <f>INDEX(נתוני_2006,MATCH($A76,שמות_2006,0),2)</f>
        <v>-346473</v>
      </c>
      <c r="E76" s="219">
        <f>INDEX(נתוני_2007,MATCH($A76,שמות_2007,0),2)</f>
        <v>-287921</v>
      </c>
      <c r="F76" s="219">
        <f>INDEX(נתוני_2008,MATCH($A76,שמות_2008,0),2)</f>
        <v>-250431</v>
      </c>
      <c r="G76" s="219">
        <f>INDEX(נתוני_2009,MATCH($A76,שמות_2009,0),2)</f>
        <v>-336612</v>
      </c>
      <c r="H76" s="219">
        <f>INDEX(נתוני_2010,MATCH($A76,שמות_2010,0),2)</f>
        <v>-1353659</v>
      </c>
      <c r="I76" s="220">
        <f>INDEX(נתוני_2011,MATCH($A76,שמות_2011,0),2)</f>
        <v>-300388</v>
      </c>
    </row>
    <row r="77" spans="1:9" ht="15.75">
      <c r="A77" s="218" t="str">
        <f>'[1]2011'!B186</f>
        <v>תשלומים בתב"ר יתרה  לסוף השנה</v>
      </c>
      <c r="B77" s="219">
        <f>INDEX(נתוני_2004,MATCH($A77,שמות_2004,0),2)</f>
        <v>3748706</v>
      </c>
      <c r="C77" s="219">
        <f>INDEX(נתוני_2005,MATCH($A77,שמות_2005,0),2)</f>
        <v>3949468</v>
      </c>
      <c r="D77" s="219">
        <f>INDEX(נתוני_2006,MATCH($A77,שמות_2006,0),2)</f>
        <v>4195381</v>
      </c>
      <c r="E77" s="219">
        <f>INDEX(נתוני_2007,MATCH($A77,שמות_2007,0),2)</f>
        <v>4554952</v>
      </c>
      <c r="F77" s="219">
        <f>INDEX(נתוני_2008,MATCH($A77,שמות_2008,0),2)</f>
        <v>4765831</v>
      </c>
      <c r="G77" s="219">
        <f>INDEX(נתוני_2009,MATCH($A77,שמות_2009,0),2)</f>
        <v>4857375</v>
      </c>
      <c r="H77" s="219">
        <f>INDEX(נתוני_2010,MATCH($A77,שמות_2010,0),2)</f>
        <v>4032154</v>
      </c>
      <c r="I77" s="220">
        <f>INDEX(נתוני_2011,MATCH($A77,שמות_2011,0),2)</f>
        <v>4622399</v>
      </c>
    </row>
    <row r="78" spans="1:9" ht="16.5" thickBot="1">
      <c r="A78" s="235" t="str">
        <f>'[1]2011'!B187</f>
        <v>תשלומים בתב"ר גרעון זמני נטו בתב"ר</v>
      </c>
      <c r="B78" s="224">
        <f>INDEX(נתוני_2004,MATCH($A78,שמות_2004,0),2)</f>
        <v>0</v>
      </c>
      <c r="C78" s="224">
        <f>INDEX(נתוני_2005,MATCH($A78,שמות_2005,0),2)</f>
        <v>0</v>
      </c>
      <c r="D78" s="224">
        <f>INDEX(נתוני_2006,MATCH($A78,שמות_2006,0),2)</f>
        <v>0</v>
      </c>
      <c r="E78" s="224">
        <f>INDEX(נתוני_2007,MATCH($A78,שמות_2007,0),2)</f>
        <v>0</v>
      </c>
      <c r="F78" s="224">
        <f>INDEX(נתוני_2008,MATCH($A78,שמות_2008,0),2)</f>
        <v>0</v>
      </c>
      <c r="G78" s="224">
        <f>INDEX(נתוני_2009,MATCH($A78,שמות_2009,0),2)</f>
        <v>0</v>
      </c>
      <c r="H78" s="224">
        <f>INDEX(נתוני_2010,MATCH($A78,שמות_2010,0),2)</f>
        <v>0</v>
      </c>
      <c r="I78" s="225">
        <f>INDEX(נתוני_2011,MATCH($A78,שמות_2011,0),2)</f>
        <v>0</v>
      </c>
    </row>
    <row r="79" spans="1:9" ht="15.75">
      <c r="A79" s="237" t="str">
        <f>'[1]2011'!B188</f>
        <v>דוח גביה וחייבים - ארנונה</v>
      </c>
      <c r="B79" s="210"/>
      <c r="C79" s="210"/>
      <c r="D79" s="210"/>
      <c r="E79" s="210"/>
      <c r="F79" s="210"/>
      <c r="G79" s="210"/>
      <c r="H79" s="210"/>
      <c r="I79" s="211"/>
    </row>
    <row r="80" spans="1:9" ht="15.75">
      <c r="A80" s="218" t="str">
        <f>'[1]2011'!B189</f>
        <v>יתרת חוב לתחילת השנה - ארנונה</v>
      </c>
      <c r="B80" s="219">
        <f t="shared" ref="B80:B86" si="51">INDEX(נתוני_2004,MATCH($A80,שמות_2004,0),2)</f>
        <v>1549503</v>
      </c>
      <c r="C80" s="219">
        <f t="shared" ref="C80:C86" si="52">INDEX(נתוני_2005,MATCH($A80,שמות_2005,0),2)</f>
        <v>1840976</v>
      </c>
      <c r="D80" s="219">
        <f t="shared" ref="D80:D86" si="53">INDEX(נתוני_2006,MATCH($A80,שמות_2006,0),2)</f>
        <v>1975732</v>
      </c>
      <c r="E80" s="219">
        <f t="shared" ref="E80:E86" si="54">INDEX(נתוני_2007,MATCH($A80,שמות_2007,0),2)</f>
        <v>2210380</v>
      </c>
      <c r="F80" s="219">
        <f t="shared" ref="F80:F86" si="55">INDEX(נתוני_2008,MATCH($A80,שמות_2008,0),2)</f>
        <v>1571363</v>
      </c>
      <c r="G80" s="219">
        <f t="shared" ref="G80:G86" si="56">INDEX(נתוני_2009,MATCH($A80,שמות_2009,0),2)</f>
        <v>1734964</v>
      </c>
      <c r="H80" s="219">
        <f t="shared" ref="H80:H86" si="57">INDEX(נתוני_2010,MATCH($A80,שמות_2010,0),2)</f>
        <v>1765337</v>
      </c>
      <c r="I80" s="220">
        <f t="shared" ref="I80:I86" si="58">INDEX(נתוני_2011,MATCH($A80,שמות_2011,0),2)</f>
        <v>1747915</v>
      </c>
    </row>
    <row r="81" spans="1:9" ht="15.75">
      <c r="A81" s="218" t="str">
        <f>'[1]2011'!B190</f>
        <v>חיוב השנה - ארנונה</v>
      </c>
      <c r="B81" s="219">
        <f t="shared" si="51"/>
        <v>1813312</v>
      </c>
      <c r="C81" s="219">
        <f t="shared" si="52"/>
        <v>1942653</v>
      </c>
      <c r="D81" s="219">
        <f t="shared" si="53"/>
        <v>2003014</v>
      </c>
      <c r="E81" s="219">
        <f t="shared" si="54"/>
        <v>2207257</v>
      </c>
      <c r="F81" s="219">
        <f t="shared" si="55"/>
        <v>2406472</v>
      </c>
      <c r="G81" s="219">
        <f t="shared" si="56"/>
        <v>2426871</v>
      </c>
      <c r="H81" s="219">
        <f t="shared" si="57"/>
        <v>2568323</v>
      </c>
      <c r="I81" s="220">
        <f t="shared" si="58"/>
        <v>2660193</v>
      </c>
    </row>
    <row r="82" spans="1:9" ht="15.75">
      <c r="A82" s="218" t="str">
        <f>'[1]2011'!B191</f>
        <v>הנחות ופטורים שנתנו - ארנונה</v>
      </c>
      <c r="B82" s="219">
        <f t="shared" si="51"/>
        <v>-374505</v>
      </c>
      <c r="C82" s="219">
        <f t="shared" si="52"/>
        <v>-392240</v>
      </c>
      <c r="D82" s="219">
        <f t="shared" si="53"/>
        <v>-507257</v>
      </c>
      <c r="E82" s="219">
        <f t="shared" si="54"/>
        <v>-537009</v>
      </c>
      <c r="F82" s="219">
        <f t="shared" si="55"/>
        <v>-513902</v>
      </c>
      <c r="G82" s="219">
        <f t="shared" si="56"/>
        <v>-512704</v>
      </c>
      <c r="H82" s="219">
        <f t="shared" si="57"/>
        <v>-510996</v>
      </c>
      <c r="I82" s="220">
        <f t="shared" si="58"/>
        <v>-528836</v>
      </c>
    </row>
    <row r="83" spans="1:9" ht="15.75">
      <c r="A83" s="218" t="s">
        <v>1029</v>
      </c>
      <c r="B83" s="238">
        <f>ABS(B82/B81)</f>
        <v>0.20653092242261673</v>
      </c>
      <c r="C83" s="238">
        <f t="shared" ref="C83:I83" si="59">ABS(C82/C81)</f>
        <v>0.20190945063271723</v>
      </c>
      <c r="D83" s="238">
        <f t="shared" si="59"/>
        <v>0.25324685698652133</v>
      </c>
      <c r="E83" s="238">
        <f t="shared" si="59"/>
        <v>0.2432924666225999</v>
      </c>
      <c r="F83" s="238">
        <f t="shared" si="59"/>
        <v>0.213549960273795</v>
      </c>
      <c r="G83" s="238">
        <f t="shared" si="59"/>
        <v>0.21126133197850236</v>
      </c>
      <c r="H83" s="238">
        <f t="shared" si="59"/>
        <v>0.19896095623486609</v>
      </c>
      <c r="I83" s="238">
        <f t="shared" si="59"/>
        <v>0.19879610238805981</v>
      </c>
    </row>
    <row r="84" spans="1:9" ht="15.75">
      <c r="A84" s="218" t="str">
        <f>'[1]2011'!B192</f>
        <v>סך לגביה - ארנונה</v>
      </c>
      <c r="B84" s="219">
        <f t="shared" si="51"/>
        <v>2988310</v>
      </c>
      <c r="C84" s="219">
        <f t="shared" si="52"/>
        <v>3391389</v>
      </c>
      <c r="D84" s="219">
        <f t="shared" si="53"/>
        <v>3461283</v>
      </c>
      <c r="E84" s="219">
        <f t="shared" si="54"/>
        <v>3012955</v>
      </c>
      <c r="F84" s="219">
        <f t="shared" si="55"/>
        <v>3145721</v>
      </c>
      <c r="G84" s="219">
        <f t="shared" si="56"/>
        <v>3272755</v>
      </c>
      <c r="H84" s="219">
        <f t="shared" si="57"/>
        <v>3386666</v>
      </c>
      <c r="I84" s="220">
        <f t="shared" si="58"/>
        <v>3424070</v>
      </c>
    </row>
    <row r="85" spans="1:9" ht="15.75">
      <c r="A85" s="218" t="str">
        <f>'[1]2011'!B193</f>
        <v>גביה בשנת הדוח - ארנונה</v>
      </c>
      <c r="B85" s="219">
        <f t="shared" si="51"/>
        <v>1147334</v>
      </c>
      <c r="C85" s="219">
        <f t="shared" si="52"/>
        <v>1196042</v>
      </c>
      <c r="D85" s="219">
        <f t="shared" si="53"/>
        <v>1250903</v>
      </c>
      <c r="E85" s="219">
        <f t="shared" si="54"/>
        <v>1404639</v>
      </c>
      <c r="F85" s="219">
        <f t="shared" si="55"/>
        <v>1410757</v>
      </c>
      <c r="G85" s="219">
        <f t="shared" si="56"/>
        <v>1507418</v>
      </c>
      <c r="H85" s="219">
        <f t="shared" si="57"/>
        <v>1638751</v>
      </c>
      <c r="I85" s="220">
        <f t="shared" si="58"/>
        <v>1658103</v>
      </c>
    </row>
    <row r="86" spans="1:9" ht="15.75">
      <c r="A86" s="218" t="str">
        <f>'[1]2011'!B194</f>
        <v>יתרת חוב לסוף השנה - ארנונה</v>
      </c>
      <c r="B86" s="219">
        <f t="shared" si="51"/>
        <v>1840976</v>
      </c>
      <c r="C86" s="219">
        <f t="shared" si="52"/>
        <v>2195347</v>
      </c>
      <c r="D86" s="219">
        <f t="shared" si="53"/>
        <v>2210380</v>
      </c>
      <c r="E86" s="219">
        <f t="shared" si="54"/>
        <v>1608316</v>
      </c>
      <c r="F86" s="219">
        <f t="shared" si="55"/>
        <v>1734964</v>
      </c>
      <c r="G86" s="219">
        <f t="shared" si="56"/>
        <v>1765337</v>
      </c>
      <c r="H86" s="219">
        <f t="shared" si="57"/>
        <v>1747915</v>
      </c>
      <c r="I86" s="220">
        <f t="shared" si="58"/>
        <v>1765967</v>
      </c>
    </row>
    <row r="87" spans="1:9" ht="15.75">
      <c r="A87" s="234" t="str">
        <f>'[1]2011'!B195</f>
        <v>יחס גביה בשנת הדוח</v>
      </c>
      <c r="B87" s="239"/>
      <c r="C87" s="239"/>
      <c r="D87" s="239"/>
      <c r="E87" s="239"/>
      <c r="F87" s="239"/>
      <c r="G87" s="239"/>
      <c r="H87" s="239"/>
      <c r="I87" s="240"/>
    </row>
    <row r="88" spans="1:9" ht="15.75">
      <c r="A88" s="241" t="str">
        <f>'[1]2011'!B196</f>
        <v>לפיגורים - ארנונה</v>
      </c>
      <c r="B88" s="242">
        <f>INDEX(נתוני_2004,MATCH($A88,שמות_2004,0),2)</f>
        <v>6.1693156513288286E-2</v>
      </c>
      <c r="C88" s="242">
        <f>INDEX(נתוני_2005,MATCH($A88,שמות_2005,0),2)</f>
        <v>6.2524017431545204E-2</v>
      </c>
      <c r="D88" s="242">
        <f>INDEX(נתוני_2006,MATCH($A88,שמות_2006,0),2)</f>
        <v>7.1440582761617438E-2</v>
      </c>
      <c r="E88" s="242">
        <f>INDEX(נתוני_2007,MATCH($A88,שמות_2007,0),2)</f>
        <v>0.14924670159381778</v>
      </c>
      <c r="F88" s="242">
        <f>INDEX(נתוני_2008,MATCH($A88,שמות_2008,0),2)</f>
        <v>0.12198436732922183</v>
      </c>
      <c r="G88" s="242">
        <f>INDEX(נתוני_2009,MATCH($A88,שמות_2009,0),2)</f>
        <v>0.12764724865696414</v>
      </c>
      <c r="H88" s="242">
        <f>INDEX(נתוני_2010,MATCH($A88,שמות_2010,0),2)</f>
        <v>0.15727760491655957</v>
      </c>
      <c r="I88" s="243">
        <f>INDEX(נתוני_2011,MATCH($A88,שמות_2011,0),2)</f>
        <v>0.13175425341137703</v>
      </c>
    </row>
    <row r="89" spans="1:9" ht="15.75">
      <c r="A89" s="241" t="str">
        <f>'[1]2011'!B197</f>
        <v>לחיוב השנתי, נטו - ארנונה</v>
      </c>
      <c r="B89" s="242">
        <f>INDEX(נתוני_2004,MATCH($A89,שמות_2004,0),2)</f>
        <v>0.73976771664077756</v>
      </c>
      <c r="C89" s="242">
        <f>INDEX(נתוני_2005,MATCH($A89,שמות_2005,0),2)</f>
        <v>0.74848742782212607</v>
      </c>
      <c r="D89" s="242">
        <f>INDEX(נתוני_2006,MATCH($A89,שמות_2006,0),2)</f>
        <v>0.82137402412634652</v>
      </c>
      <c r="E89" s="242">
        <f>INDEX(נתוני_2007,MATCH($A89,שמות_2007,0),2)</f>
        <v>0.80102814569310421</v>
      </c>
      <c r="F89" s="242">
        <f>INDEX(נתוני_2008,MATCH($A89,שמות_2008,0),2)</f>
        <v>0.77906795222039527</v>
      </c>
      <c r="G89" s="242">
        <f>INDEX(נתוני_2009,MATCH($A89,שמות_2009,0),2)</f>
        <v>0.79851636231099754</v>
      </c>
      <c r="H89" s="242">
        <f>INDEX(נתוני_2010,MATCH($A89,שמות_2010,0),2)</f>
        <v>0.79632139601149476</v>
      </c>
      <c r="I89" s="243">
        <f>INDEX(נתוני_2011,MATCH($A89,שמות_2011,0),2)</f>
        <v>0.811247695317448</v>
      </c>
    </row>
    <row r="90" spans="1:9" ht="16.5" thickBot="1">
      <c r="A90" s="244" t="str">
        <f>'[1]2011'!B198</f>
        <v>לסך לגביה - ארנונה</v>
      </c>
      <c r="B90" s="245">
        <f>INDEX(נתוני_2004,MATCH($A90,שמות_2004,0),2)</f>
        <v>0.38394075581181336</v>
      </c>
      <c r="C90" s="245">
        <f>INDEX(נתוני_2005,MATCH($A90,שמות_2005,0),2)</f>
        <v>0.35267024809008934</v>
      </c>
      <c r="D90" s="245">
        <f>INDEX(נתוני_2006,MATCH($A90,שמות_2006,0),2)</f>
        <v>0.36139864899807383</v>
      </c>
      <c r="E90" s="245">
        <f>INDEX(נתוני_2007,MATCH($A90,שמות_2007,0),2)</f>
        <v>0.46619979389005145</v>
      </c>
      <c r="F90" s="245">
        <f>INDEX(נתוני_2008,MATCH($A90,שמות_2008,0),2)</f>
        <v>0.44846857048034455</v>
      </c>
      <c r="G90" s="245">
        <f>INDEX(נתוני_2009,MATCH($A90,שמות_2009,0),2)</f>
        <v>0.46059604217242051</v>
      </c>
      <c r="H90" s="245">
        <f>INDEX(נתוני_2010,MATCH($A90,שמות_2010,0),2)</f>
        <v>0.4838832645439497</v>
      </c>
      <c r="I90" s="246">
        <f>INDEX(נתוני_2011,MATCH($A90,שמות_2011,0),2)</f>
        <v>0.48424915378482331</v>
      </c>
    </row>
    <row r="91" spans="1:9" ht="15.75">
      <c r="A91" s="237" t="str">
        <f>'[1]2011'!B199</f>
        <v>דוח גביה וחייבים - מים</v>
      </c>
      <c r="B91" s="215"/>
      <c r="C91" s="215"/>
      <c r="D91" s="215"/>
      <c r="E91" s="215"/>
      <c r="F91" s="215"/>
      <c r="G91" s="215"/>
      <c r="H91" s="215"/>
      <c r="I91" s="216"/>
    </row>
    <row r="92" spans="1:9" ht="15.75">
      <c r="A92" s="218" t="str">
        <f>'[1]2011'!B200</f>
        <v>יתרת חוב לתחילת השנה - מים</v>
      </c>
      <c r="B92" s="219">
        <f t="shared" ref="B92:B97" si="60">INDEX(נתוני_2004,MATCH($A92,שמות_2004,0),2)</f>
        <v>0</v>
      </c>
      <c r="C92" s="219">
        <f t="shared" ref="C92:C97" si="61">INDEX(נתוני_2005,MATCH($A92,שמות_2005,0),2)</f>
        <v>0</v>
      </c>
      <c r="D92" s="219">
        <f t="shared" ref="D92:D97" si="62">INDEX(נתוני_2006,MATCH($A92,שמות_2006,0),2)</f>
        <v>0</v>
      </c>
      <c r="E92" s="219">
        <f t="shared" ref="E92:E97" si="63">INDEX(נתוני_2007,MATCH($A92,שמות_2007,0),2)</f>
        <v>0</v>
      </c>
      <c r="F92" s="219">
        <f t="shared" ref="F92:F97" si="64">INDEX(נתוני_2008,MATCH($A92,שמות_2008,0),2)</f>
        <v>0</v>
      </c>
      <c r="G92" s="219">
        <f t="shared" ref="G92:G97" si="65">INDEX(נתוני_2009,MATCH($A92,שמות_2009,0),2)</f>
        <v>0</v>
      </c>
      <c r="H92" s="219">
        <f t="shared" ref="H92:H97" si="66">INDEX(נתוני_2010,MATCH($A92,שמות_2010,0),2)</f>
        <v>0</v>
      </c>
      <c r="I92" s="220">
        <f t="shared" ref="I92:I97" si="67">INDEX(נתוני_2011,MATCH($A92,שמות_2011,0),2)</f>
        <v>0</v>
      </c>
    </row>
    <row r="93" spans="1:9" ht="15.75">
      <c r="A93" s="218" t="str">
        <f>'[1]2011'!B201</f>
        <v>חיוב השנה - מים</v>
      </c>
      <c r="B93" s="219">
        <f t="shared" si="60"/>
        <v>0</v>
      </c>
      <c r="C93" s="219">
        <f t="shared" si="61"/>
        <v>0</v>
      </c>
      <c r="D93" s="219">
        <f t="shared" si="62"/>
        <v>0</v>
      </c>
      <c r="E93" s="219">
        <f t="shared" si="63"/>
        <v>0</v>
      </c>
      <c r="F93" s="219">
        <f t="shared" si="64"/>
        <v>0</v>
      </c>
      <c r="G93" s="219">
        <f t="shared" si="65"/>
        <v>0</v>
      </c>
      <c r="H93" s="219">
        <f t="shared" si="66"/>
        <v>0</v>
      </c>
      <c r="I93" s="220">
        <f t="shared" si="67"/>
        <v>0</v>
      </c>
    </row>
    <row r="94" spans="1:9" ht="15.75">
      <c r="A94" s="218" t="str">
        <f>'[1]2011'!B202</f>
        <v>הנחות ופטורים שנתנו - מים</v>
      </c>
      <c r="B94" s="219">
        <f t="shared" si="60"/>
        <v>0</v>
      </c>
      <c r="C94" s="219">
        <f t="shared" si="61"/>
        <v>0</v>
      </c>
      <c r="D94" s="219">
        <f t="shared" si="62"/>
        <v>0</v>
      </c>
      <c r="E94" s="219">
        <f t="shared" si="63"/>
        <v>0</v>
      </c>
      <c r="F94" s="219">
        <f t="shared" si="64"/>
        <v>0</v>
      </c>
      <c r="G94" s="219">
        <f t="shared" si="65"/>
        <v>0</v>
      </c>
      <c r="H94" s="219">
        <f t="shared" si="66"/>
        <v>0</v>
      </c>
      <c r="I94" s="220">
        <f t="shared" si="67"/>
        <v>0</v>
      </c>
    </row>
    <row r="95" spans="1:9" ht="15.75">
      <c r="A95" s="218" t="str">
        <f>'[1]2011'!B203</f>
        <v>סך לגביה - מים</v>
      </c>
      <c r="B95" s="219">
        <f t="shared" si="60"/>
        <v>0</v>
      </c>
      <c r="C95" s="219">
        <f t="shared" si="61"/>
        <v>0</v>
      </c>
      <c r="D95" s="219">
        <f t="shared" si="62"/>
        <v>0</v>
      </c>
      <c r="E95" s="219">
        <f t="shared" si="63"/>
        <v>0</v>
      </c>
      <c r="F95" s="219">
        <f t="shared" si="64"/>
        <v>0</v>
      </c>
      <c r="G95" s="219">
        <f t="shared" si="65"/>
        <v>0</v>
      </c>
      <c r="H95" s="219">
        <f t="shared" si="66"/>
        <v>0</v>
      </c>
      <c r="I95" s="220">
        <f t="shared" si="67"/>
        <v>0</v>
      </c>
    </row>
    <row r="96" spans="1:9" ht="15.75">
      <c r="A96" s="218" t="str">
        <f>'[1]2011'!B204</f>
        <v>גביה בשנת הדוח - מים</v>
      </c>
      <c r="B96" s="219">
        <f t="shared" si="60"/>
        <v>0</v>
      </c>
      <c r="C96" s="219">
        <f t="shared" si="61"/>
        <v>0</v>
      </c>
      <c r="D96" s="219">
        <f t="shared" si="62"/>
        <v>0</v>
      </c>
      <c r="E96" s="219">
        <f t="shared" si="63"/>
        <v>0</v>
      </c>
      <c r="F96" s="219">
        <f t="shared" si="64"/>
        <v>0</v>
      </c>
      <c r="G96" s="219">
        <f t="shared" si="65"/>
        <v>0</v>
      </c>
      <c r="H96" s="219">
        <f t="shared" si="66"/>
        <v>0</v>
      </c>
      <c r="I96" s="220">
        <f t="shared" si="67"/>
        <v>0</v>
      </c>
    </row>
    <row r="97" spans="1:9" ht="15.75">
      <c r="A97" s="218" t="str">
        <f>'[1]2011'!B205</f>
        <v>יתרת חוב לסוף השנה - מים</v>
      </c>
      <c r="B97" s="219">
        <f t="shared" si="60"/>
        <v>0</v>
      </c>
      <c r="C97" s="219">
        <f t="shared" si="61"/>
        <v>0</v>
      </c>
      <c r="D97" s="219">
        <f t="shared" si="62"/>
        <v>0</v>
      </c>
      <c r="E97" s="219">
        <f t="shared" si="63"/>
        <v>0</v>
      </c>
      <c r="F97" s="219">
        <f t="shared" si="64"/>
        <v>0</v>
      </c>
      <c r="G97" s="219">
        <f t="shared" si="65"/>
        <v>0</v>
      </c>
      <c r="H97" s="219">
        <f t="shared" si="66"/>
        <v>0</v>
      </c>
      <c r="I97" s="220">
        <f t="shared" si="67"/>
        <v>0</v>
      </c>
    </row>
    <row r="98" spans="1:9" ht="15.75">
      <c r="A98" s="234" t="str">
        <f>'[1]2011'!B206</f>
        <v>יחס גביה בשנת הדוח</v>
      </c>
      <c r="B98" s="219"/>
      <c r="C98" s="219"/>
      <c r="D98" s="219"/>
      <c r="E98" s="219"/>
      <c r="F98" s="219"/>
      <c r="G98" s="219"/>
      <c r="H98" s="219"/>
      <c r="I98" s="220"/>
    </row>
    <row r="99" spans="1:9" ht="15.75">
      <c r="A99" s="218" t="str">
        <f>'[1]2011'!B207</f>
        <v>לפיגורים - מים</v>
      </c>
      <c r="B99" s="242">
        <f>INDEX(נתוני_2004,MATCH($A99,שמות_2004,0),2)</f>
        <v>0</v>
      </c>
      <c r="C99" s="242">
        <f>INDEX(נתוני_2005,MATCH($A99,שמות_2005,0),2)</f>
        <v>0</v>
      </c>
      <c r="D99" s="242">
        <f>INDEX(נתוני_2006,MATCH($A99,שמות_2006,0),2)</f>
        <v>0</v>
      </c>
      <c r="E99" s="242">
        <f>INDEX(נתוני_2007,MATCH($A99,שמות_2007,0),2)</f>
        <v>0</v>
      </c>
      <c r="F99" s="242">
        <f>INDEX(נתוני_2008,MATCH($A99,שמות_2008,0),2)</f>
        <v>0</v>
      </c>
      <c r="G99" s="242">
        <f>INDEX(נתוני_2009,MATCH($A99,שמות_2009,0),2)</f>
        <v>0</v>
      </c>
      <c r="H99" s="242">
        <f>INDEX(נתוני_2010,MATCH($A99,שמות_2010,0),2)</f>
        <v>0</v>
      </c>
      <c r="I99" s="243">
        <f>INDEX(נתוני_2011,MATCH($A99,שמות_2011,0),2)</f>
        <v>0</v>
      </c>
    </row>
    <row r="100" spans="1:9" ht="15.75">
      <c r="A100" s="218" t="str">
        <f>'[1]2011'!B208</f>
        <v>לחיוב השנתי, נטו - מים</v>
      </c>
      <c r="B100" s="242">
        <f>INDEX(נתוני_2004,MATCH($A100,שמות_2004,0),2)</f>
        <v>0</v>
      </c>
      <c r="C100" s="242">
        <f>INDEX(נתוני_2005,MATCH($A100,שמות_2005,0),2)</f>
        <v>0</v>
      </c>
      <c r="D100" s="242">
        <f>INDEX(נתוני_2006,MATCH($A100,שמות_2006,0),2)</f>
        <v>0</v>
      </c>
      <c r="E100" s="242">
        <f>INDEX(נתוני_2007,MATCH($A100,שמות_2007,0),2)</f>
        <v>0</v>
      </c>
      <c r="F100" s="242">
        <f>INDEX(נתוני_2008,MATCH($A100,שמות_2008,0),2)</f>
        <v>0</v>
      </c>
      <c r="G100" s="242">
        <f>INDEX(נתוני_2009,MATCH($A100,שמות_2009,0),2)</f>
        <v>0</v>
      </c>
      <c r="H100" s="242">
        <f>INDEX(נתוני_2010,MATCH($A100,שמות_2010,0),2)</f>
        <v>0</v>
      </c>
      <c r="I100" s="243">
        <f>INDEX(נתוני_2011,MATCH($A100,שמות_2011,0),2)</f>
        <v>0</v>
      </c>
    </row>
    <row r="101" spans="1:9" ht="16.5" thickBot="1">
      <c r="A101" s="235" t="str">
        <f>'[1]2011'!B209</f>
        <v>לסך לגביה - מים</v>
      </c>
      <c r="B101" s="245">
        <f>INDEX(נתוני_2004,MATCH($A101,שמות_2004,0),2)</f>
        <v>0</v>
      </c>
      <c r="C101" s="245">
        <f>INDEX(נתוני_2005,MATCH($A101,שמות_2005,0),2)</f>
        <v>0</v>
      </c>
      <c r="D101" s="245">
        <f>INDEX(נתוני_2006,MATCH($A101,שמות_2006,0),2)</f>
        <v>0</v>
      </c>
      <c r="E101" s="245">
        <f>INDEX(נתוני_2007,MATCH($A101,שמות_2007,0),2)</f>
        <v>0</v>
      </c>
      <c r="F101" s="245">
        <f>INDEX(נתוני_2008,MATCH($A101,שמות_2008,0),2)</f>
        <v>0</v>
      </c>
      <c r="G101" s="245">
        <f>INDEX(נתוני_2009,MATCH($A101,שמות_2009,0),2)</f>
        <v>0</v>
      </c>
      <c r="H101" s="245">
        <f>INDEX(נתוני_2010,MATCH($A101,שמות_2010,0),2)</f>
        <v>0</v>
      </c>
      <c r="I101" s="246">
        <f>INDEX(נתוני_2011,MATCH($A101,שמות_2011,0),2)</f>
        <v>0</v>
      </c>
    </row>
    <row r="102" spans="1:9" ht="16.5" thickBot="1">
      <c r="A102" s="237" t="str">
        <f>'[1]2011'!B210</f>
        <v>דוח עלויות שכר</v>
      </c>
      <c r="B102" s="215"/>
      <c r="C102" s="215"/>
      <c r="D102" s="215"/>
      <c r="E102" s="215"/>
      <c r="F102" s="215"/>
      <c r="G102" s="215"/>
      <c r="H102" s="215"/>
      <c r="I102" s="216"/>
    </row>
    <row r="103" spans="1:9" ht="15.75">
      <c r="A103" s="247" t="str">
        <f>'[1]2011'!B211</f>
        <v>מצבת כח אדם ממוצעת - חינוך</v>
      </c>
      <c r="B103" s="210">
        <f t="shared" ref="B103:B108" si="68">INDEX(נתוני_2004,MATCH($A103,שמות_2004,0),2)</f>
        <v>2629.17</v>
      </c>
      <c r="C103" s="210">
        <f t="shared" ref="C103:C108" si="69">INDEX(נתוני_2005,MATCH($A103,שמות_2005,0),2)</f>
        <v>2584.61</v>
      </c>
      <c r="D103" s="210">
        <f t="shared" ref="D103:D108" si="70">INDEX(נתוני_2006,MATCH($A103,שמות_2006,0),2)</f>
        <v>2683.28</v>
      </c>
      <c r="E103" s="210">
        <f t="shared" ref="E103:E108" si="71">INDEX(נתוני_2007,MATCH($A103,שמות_2007,0),2)</f>
        <v>2819.56</v>
      </c>
      <c r="F103" s="210">
        <f t="shared" ref="F103:F120" si="72">INDEX(נתוני_2008,MATCH($A103,שמות_2008,0),2)</f>
        <v>2950.19</v>
      </c>
      <c r="G103" s="210">
        <f t="shared" ref="G103:G120" si="73">INDEX(נתוני_2009,MATCH($A103,שמות_2009,0),2)</f>
        <v>3055.58</v>
      </c>
      <c r="H103" s="210">
        <f t="shared" ref="H103:H120" si="74">INDEX(נתוני_2010,MATCH($A103,שמות_2010,0),2)</f>
        <v>3107.07</v>
      </c>
      <c r="I103" s="211">
        <f t="shared" ref="I103:I120" si="75">INDEX(נתוני_2011,MATCH($A103,שמות_2011,0),2)</f>
        <v>3178.01</v>
      </c>
    </row>
    <row r="104" spans="1:9" ht="15.75">
      <c r="A104" s="233" t="str">
        <f>'[1]2011'!B212</f>
        <v>הוצאות שכר בפועל - חינוך</v>
      </c>
      <c r="B104" s="219">
        <f t="shared" si="68"/>
        <v>282473</v>
      </c>
      <c r="C104" s="219">
        <f t="shared" si="69"/>
        <v>276509</v>
      </c>
      <c r="D104" s="219">
        <f t="shared" si="70"/>
        <v>285151</v>
      </c>
      <c r="E104" s="219">
        <f t="shared" si="71"/>
        <v>306623</v>
      </c>
      <c r="F104" s="219">
        <f t="shared" si="72"/>
        <v>323590</v>
      </c>
      <c r="G104" s="219">
        <f t="shared" si="73"/>
        <v>332244</v>
      </c>
      <c r="H104" s="219">
        <f t="shared" si="74"/>
        <v>362395</v>
      </c>
      <c r="I104" s="220">
        <f t="shared" si="75"/>
        <v>390553</v>
      </c>
    </row>
    <row r="105" spans="1:9" ht="16.5" thickBot="1">
      <c r="A105" s="248" t="str">
        <f>'[1]2011'!B213</f>
        <v>שכר ממוצע שנתי בפועל למשרה - חינוך</v>
      </c>
      <c r="B105" s="213">
        <f t="shared" si="68"/>
        <v>107.43808882651179</v>
      </c>
      <c r="C105" s="213">
        <f t="shared" si="69"/>
        <v>106.9828716905065</v>
      </c>
      <c r="D105" s="213">
        <f t="shared" si="70"/>
        <v>106.26956560627291</v>
      </c>
      <c r="E105" s="213">
        <f t="shared" si="71"/>
        <v>108.74852813914228</v>
      </c>
      <c r="F105" s="213">
        <f t="shared" si="72"/>
        <v>109.6844610008169</v>
      </c>
      <c r="G105" s="213">
        <f t="shared" si="73"/>
        <v>108.73353013175895</v>
      </c>
      <c r="H105" s="213">
        <f t="shared" si="74"/>
        <v>116.63560846714107</v>
      </c>
      <c r="I105" s="214">
        <f t="shared" si="75"/>
        <v>122.8923131141815</v>
      </c>
    </row>
    <row r="106" spans="1:9" ht="15.75">
      <c r="A106" s="218" t="str">
        <f>'[1]2011'!B214</f>
        <v>מצבת כח אדם ממוצעת - רווחה</v>
      </c>
      <c r="B106" s="219">
        <f t="shared" si="68"/>
        <v>421.93</v>
      </c>
      <c r="C106" s="219">
        <f t="shared" si="69"/>
        <v>428.4</v>
      </c>
      <c r="D106" s="219">
        <f t="shared" si="70"/>
        <v>430.74</v>
      </c>
      <c r="E106" s="219">
        <f t="shared" si="71"/>
        <v>440.52</v>
      </c>
      <c r="F106" s="219">
        <f t="shared" si="72"/>
        <v>452.33</v>
      </c>
      <c r="G106" s="219">
        <f t="shared" si="73"/>
        <v>474.48</v>
      </c>
      <c r="H106" s="219">
        <f t="shared" si="74"/>
        <v>488.73</v>
      </c>
      <c r="I106" s="220">
        <f t="shared" si="75"/>
        <v>507.04</v>
      </c>
    </row>
    <row r="107" spans="1:9" ht="15.75">
      <c r="A107" s="233" t="str">
        <f>'[1]2011'!B215</f>
        <v>הוצאות שכר בפועל - רווחה</v>
      </c>
      <c r="B107" s="219">
        <f t="shared" si="68"/>
        <v>60710</v>
      </c>
      <c r="C107" s="219">
        <f t="shared" si="69"/>
        <v>58870</v>
      </c>
      <c r="D107" s="219">
        <f t="shared" si="70"/>
        <v>60948</v>
      </c>
      <c r="E107" s="219">
        <f t="shared" si="71"/>
        <v>63179</v>
      </c>
      <c r="F107" s="219">
        <f t="shared" si="72"/>
        <v>64430</v>
      </c>
      <c r="G107" s="219">
        <f t="shared" si="73"/>
        <v>68607</v>
      </c>
      <c r="H107" s="219">
        <f t="shared" si="74"/>
        <v>72689</v>
      </c>
      <c r="I107" s="220">
        <f t="shared" si="75"/>
        <v>79342</v>
      </c>
    </row>
    <row r="108" spans="1:9" ht="16.5" thickBot="1">
      <c r="A108" s="249" t="str">
        <f>'[1]2011'!B216</f>
        <v>שכר ממוצע שנתי בפועל למשרה - רווחה</v>
      </c>
      <c r="B108" s="219">
        <f t="shared" si="68"/>
        <v>143.88642665845046</v>
      </c>
      <c r="C108" s="219">
        <f t="shared" si="69"/>
        <v>137.41830065359477</v>
      </c>
      <c r="D108" s="219">
        <f t="shared" si="70"/>
        <v>141.49603008775594</v>
      </c>
      <c r="E108" s="219">
        <f t="shared" si="71"/>
        <v>143.41914101516392</v>
      </c>
      <c r="F108" s="219">
        <f t="shared" si="72"/>
        <v>142.44025379700662</v>
      </c>
      <c r="G108" s="219">
        <f t="shared" si="73"/>
        <v>144.59408194233686</v>
      </c>
      <c r="H108" s="219">
        <f t="shared" si="74"/>
        <v>148.73038282896485</v>
      </c>
      <c r="I108" s="220">
        <f t="shared" si="75"/>
        <v>156.4807510255601</v>
      </c>
    </row>
    <row r="109" spans="1:9" ht="15.75">
      <c r="A109" s="247" t="str">
        <f>'[1]2011'!B217</f>
        <v>מצבת כח אדם ממוצעת - מוניציפלי ואחרות בכירים</v>
      </c>
      <c r="B109" s="210"/>
      <c r="C109" s="210"/>
      <c r="D109" s="210"/>
      <c r="E109" s="210"/>
      <c r="F109" s="210">
        <f t="shared" si="72"/>
        <v>36.409999999999997</v>
      </c>
      <c r="G109" s="210">
        <f t="shared" si="73"/>
        <v>25</v>
      </c>
      <c r="H109" s="210">
        <f t="shared" si="74"/>
        <v>44</v>
      </c>
      <c r="I109" s="211">
        <f t="shared" si="75"/>
        <v>50</v>
      </c>
    </row>
    <row r="110" spans="1:9" ht="15.75">
      <c r="A110" s="233" t="str">
        <f>'[1]2011'!B218</f>
        <v>הוצאות שכר בפועל - מוניציפלי ואחרות בכירים</v>
      </c>
      <c r="B110" s="219"/>
      <c r="C110" s="219"/>
      <c r="D110" s="219"/>
      <c r="E110" s="219"/>
      <c r="F110" s="219">
        <f t="shared" si="72"/>
        <v>11466.16</v>
      </c>
      <c r="G110" s="219">
        <f t="shared" si="73"/>
        <v>9566</v>
      </c>
      <c r="H110" s="219">
        <f t="shared" si="74"/>
        <v>21216</v>
      </c>
      <c r="I110" s="220">
        <f t="shared" si="75"/>
        <v>26465</v>
      </c>
    </row>
    <row r="111" spans="1:9" ht="16.5" thickBot="1">
      <c r="A111" s="248" t="str">
        <f>'[1]2011'!B219</f>
        <v>שכר ממוצע שנתי בפועל למשרה - מוניציפלי ואחרות בכירים</v>
      </c>
      <c r="B111" s="213"/>
      <c r="C111" s="213"/>
      <c r="D111" s="213"/>
      <c r="E111" s="213"/>
      <c r="F111" s="213">
        <f t="shared" si="72"/>
        <v>314.91787970337822</v>
      </c>
      <c r="G111" s="213">
        <f t="shared" si="73"/>
        <v>382.64</v>
      </c>
      <c r="H111" s="213">
        <f t="shared" si="74"/>
        <v>482.18181818181819</v>
      </c>
      <c r="I111" s="214">
        <f t="shared" si="75"/>
        <v>529.29999999999995</v>
      </c>
    </row>
    <row r="112" spans="1:9" ht="15.75">
      <c r="A112" s="218" t="str">
        <f>'[1]2011'!B220</f>
        <v>מצבת כח אדם ממוצעת - מוניציפלי ואחרות אחרים</v>
      </c>
      <c r="B112" s="219">
        <f t="shared" ref="B112:B120" si="76">INDEX(נתוני_2004,MATCH($A112,שמות_2004,0),2)</f>
        <v>3160.54</v>
      </c>
      <c r="C112" s="219">
        <f t="shared" ref="C112:C120" si="77">INDEX(נתוני_2005,MATCH($A112,שמות_2005,0),2)</f>
        <v>3166.94</v>
      </c>
      <c r="D112" s="219">
        <f t="shared" ref="D112:D120" si="78">INDEX(נתוני_2006,MATCH($A112,שמות_2006,0),2)</f>
        <v>3137.72</v>
      </c>
      <c r="E112" s="219">
        <f t="shared" ref="E112:E120" si="79">INDEX(נתוני_2007,MATCH($A112,שמות_2007,0),2)</f>
        <v>3167.32</v>
      </c>
      <c r="F112" s="219">
        <f t="shared" si="72"/>
        <v>3193.81</v>
      </c>
      <c r="G112" s="219">
        <f t="shared" si="73"/>
        <v>3322.31</v>
      </c>
      <c r="H112" s="219">
        <f t="shared" si="74"/>
        <v>3373.24</v>
      </c>
      <c r="I112" s="220">
        <f t="shared" si="75"/>
        <v>3401.89</v>
      </c>
    </row>
    <row r="113" spans="1:9" ht="15.75">
      <c r="A113" s="233" t="str">
        <f>'[1]2011'!B221</f>
        <v>הוצאות שכר בפועל - מוניציפלי ואחרות אחרים</v>
      </c>
      <c r="B113" s="219">
        <f t="shared" si="76"/>
        <v>495808</v>
      </c>
      <c r="C113" s="219">
        <f t="shared" si="77"/>
        <v>480260</v>
      </c>
      <c r="D113" s="219">
        <f t="shared" si="78"/>
        <v>491522</v>
      </c>
      <c r="E113" s="219">
        <f t="shared" si="79"/>
        <v>494089</v>
      </c>
      <c r="F113" s="219">
        <f t="shared" si="72"/>
        <v>494017.84</v>
      </c>
      <c r="G113" s="219">
        <f t="shared" si="73"/>
        <v>515705</v>
      </c>
      <c r="H113" s="219">
        <f t="shared" si="74"/>
        <v>529928</v>
      </c>
      <c r="I113" s="220">
        <f t="shared" si="75"/>
        <v>571151</v>
      </c>
    </row>
    <row r="114" spans="1:9" ht="16.5" thickBot="1">
      <c r="A114" s="249" t="str">
        <f>'[1]2011'!B222</f>
        <v>שכר ממוצע שנתי בפועל למשרה - מוניציפלי ואחרות אחרים</v>
      </c>
      <c r="B114" s="219">
        <f t="shared" si="76"/>
        <v>156.87445816221279</v>
      </c>
      <c r="C114" s="219">
        <f t="shared" si="77"/>
        <v>151.64796301792899</v>
      </c>
      <c r="D114" s="219">
        <f t="shared" si="78"/>
        <v>156.64941422434126</v>
      </c>
      <c r="E114" s="219">
        <f t="shared" si="79"/>
        <v>155.99592084159477</v>
      </c>
      <c r="F114" s="219">
        <f t="shared" si="72"/>
        <v>154.67978370660748</v>
      </c>
      <c r="G114" s="219">
        <f t="shared" si="73"/>
        <v>155.22482850787554</v>
      </c>
      <c r="H114" s="219">
        <f t="shared" si="74"/>
        <v>157.0976272070769</v>
      </c>
      <c r="I114" s="220">
        <f t="shared" si="75"/>
        <v>167.89225989082541</v>
      </c>
    </row>
    <row r="115" spans="1:9" ht="15.75">
      <c r="A115" s="247" t="str">
        <f>'[1]2011'!B223</f>
        <v>מצבת כח אדם ממוצעת - נבחרים</v>
      </c>
      <c r="B115" s="210">
        <f t="shared" si="76"/>
        <v>6.83</v>
      </c>
      <c r="C115" s="210">
        <f t="shared" si="77"/>
        <v>7</v>
      </c>
      <c r="D115" s="210">
        <f t="shared" si="78"/>
        <v>7</v>
      </c>
      <c r="E115" s="210">
        <f t="shared" si="79"/>
        <v>7</v>
      </c>
      <c r="F115" s="210">
        <f t="shared" si="72"/>
        <v>6.25</v>
      </c>
      <c r="G115" s="210">
        <f t="shared" si="73"/>
        <v>5.33</v>
      </c>
      <c r="H115" s="210">
        <f t="shared" si="74"/>
        <v>4.83</v>
      </c>
      <c r="I115" s="211">
        <f t="shared" si="75"/>
        <v>6.75</v>
      </c>
    </row>
    <row r="116" spans="1:9" ht="15.75">
      <c r="A116" s="233" t="str">
        <f>'[1]2011'!B224</f>
        <v>הוצאות שכר בפועל - נבחרים</v>
      </c>
      <c r="B116" s="219">
        <f t="shared" si="76"/>
        <v>3376</v>
      </c>
      <c r="C116" s="219">
        <f t="shared" si="77"/>
        <v>3233</v>
      </c>
      <c r="D116" s="219">
        <f t="shared" si="78"/>
        <v>3611</v>
      </c>
      <c r="E116" s="219">
        <f t="shared" si="79"/>
        <v>3694</v>
      </c>
      <c r="F116" s="219">
        <f t="shared" si="72"/>
        <v>4237</v>
      </c>
      <c r="G116" s="219">
        <f t="shared" si="73"/>
        <v>3809</v>
      </c>
      <c r="H116" s="219">
        <f t="shared" si="74"/>
        <v>2641</v>
      </c>
      <c r="I116" s="220">
        <f t="shared" si="75"/>
        <v>3839</v>
      </c>
    </row>
    <row r="117" spans="1:9" ht="16.5" thickBot="1">
      <c r="A117" s="248" t="str">
        <f>'[1]2011'!B225</f>
        <v>שכר ממוצע שנתי בפועל למשרה - נבחרים</v>
      </c>
      <c r="B117" s="213">
        <f t="shared" si="76"/>
        <v>494.28989751098095</v>
      </c>
      <c r="C117" s="213">
        <f t="shared" si="77"/>
        <v>461.85714285714283</v>
      </c>
      <c r="D117" s="213">
        <f t="shared" si="78"/>
        <v>515.85714285714289</v>
      </c>
      <c r="E117" s="213">
        <f t="shared" si="79"/>
        <v>527.71428571428567</v>
      </c>
      <c r="F117" s="213">
        <f t="shared" si="72"/>
        <v>677.92</v>
      </c>
      <c r="G117" s="213">
        <f t="shared" si="73"/>
        <v>714.63414634146341</v>
      </c>
      <c r="H117" s="213">
        <f t="shared" si="74"/>
        <v>546.79089026915108</v>
      </c>
      <c r="I117" s="214">
        <f t="shared" si="75"/>
        <v>568.74074074074076</v>
      </c>
    </row>
    <row r="118" spans="1:9" ht="15.75">
      <c r="A118" s="218" t="str">
        <f>'[1]2011'!B226</f>
        <v>מצבת כח אדם ממוצעת - פנסיונרים</v>
      </c>
      <c r="B118" s="219">
        <f t="shared" si="76"/>
        <v>2216.6799999999998</v>
      </c>
      <c r="C118" s="219">
        <f t="shared" si="77"/>
        <v>2264.6999999999998</v>
      </c>
      <c r="D118" s="219">
        <f t="shared" si="78"/>
        <v>2313.0700000000002</v>
      </c>
      <c r="E118" s="219">
        <f t="shared" si="79"/>
        <v>2305</v>
      </c>
      <c r="F118" s="219">
        <f t="shared" si="72"/>
        <v>2305.0100000000002</v>
      </c>
      <c r="G118" s="219">
        <f t="shared" si="73"/>
        <v>2273.91</v>
      </c>
      <c r="H118" s="219">
        <f t="shared" si="74"/>
        <v>2271.63</v>
      </c>
      <c r="I118" s="220">
        <f t="shared" si="75"/>
        <v>2269.23</v>
      </c>
    </row>
    <row r="119" spans="1:9" ht="15.75">
      <c r="A119" s="233" t="str">
        <f>'[1]2011'!B227</f>
        <v>הוצאות שכר בפועל - פנסיונרים</v>
      </c>
      <c r="B119" s="219">
        <f t="shared" si="76"/>
        <v>234452</v>
      </c>
      <c r="C119" s="219">
        <f t="shared" si="77"/>
        <v>240720</v>
      </c>
      <c r="D119" s="219">
        <f t="shared" si="78"/>
        <v>249036</v>
      </c>
      <c r="E119" s="219">
        <f t="shared" si="79"/>
        <v>252605</v>
      </c>
      <c r="F119" s="219">
        <f t="shared" si="72"/>
        <v>259290</v>
      </c>
      <c r="G119" s="219">
        <f t="shared" si="73"/>
        <v>282074</v>
      </c>
      <c r="H119" s="219">
        <f t="shared" si="74"/>
        <v>303051</v>
      </c>
      <c r="I119" s="220">
        <f t="shared" si="75"/>
        <v>308345</v>
      </c>
    </row>
    <row r="120" spans="1:9" ht="16.5" thickBot="1">
      <c r="A120" s="248" t="str">
        <f>'[1]2011'!B228</f>
        <v>שכר ממוצע שנתי בפועל למשרה - פנסיונרים</v>
      </c>
      <c r="B120" s="213">
        <f t="shared" si="76"/>
        <v>105.7671833552881</v>
      </c>
      <c r="C120" s="213">
        <f t="shared" si="77"/>
        <v>106.29222413564712</v>
      </c>
      <c r="D120" s="213">
        <f t="shared" si="78"/>
        <v>107.66470534830333</v>
      </c>
      <c r="E120" s="213">
        <f t="shared" si="79"/>
        <v>109.59002169197397</v>
      </c>
      <c r="F120" s="213">
        <f t="shared" si="72"/>
        <v>112.48975058676534</v>
      </c>
      <c r="G120" s="213">
        <f t="shared" si="73"/>
        <v>124.04800541798049</v>
      </c>
      <c r="H120" s="213">
        <f t="shared" si="74"/>
        <v>133.40684882661347</v>
      </c>
      <c r="I120" s="214">
        <f t="shared" si="75"/>
        <v>135.88089351894695</v>
      </c>
    </row>
    <row r="121" spans="1:9">
      <c r="A121" s="250" t="s">
        <v>1030</v>
      </c>
      <c r="B121" s="251">
        <f>B9/B31</f>
        <v>0.32563686258179375</v>
      </c>
      <c r="C121" s="251">
        <f t="shared" ref="C121:I121" si="80">C9/C31</f>
        <v>0.23582982679386777</v>
      </c>
      <c r="D121" s="251">
        <f t="shared" si="80"/>
        <v>0.22872798415130274</v>
      </c>
      <c r="E121" s="251">
        <f t="shared" si="80"/>
        <v>0.13948086988170444</v>
      </c>
      <c r="F121" s="251">
        <f t="shared" si="80"/>
        <v>0.13449794512634586</v>
      </c>
      <c r="G121" s="251">
        <f t="shared" si="80"/>
        <v>0.1180980280988029</v>
      </c>
      <c r="H121" s="251">
        <f t="shared" si="80"/>
        <v>0.1103812638675169</v>
      </c>
      <c r="I121" s="251">
        <f t="shared" si="80"/>
        <v>0.10350869692052092</v>
      </c>
    </row>
    <row r="122" spans="1:9">
      <c r="A122" s="250" t="s">
        <v>1031</v>
      </c>
      <c r="B122" s="251">
        <f>B64/B31</f>
        <v>0.66710551249628613</v>
      </c>
      <c r="C122" s="251">
        <f t="shared" ref="C122:I122" si="81">C64/C31</f>
        <v>0.52833337617127274</v>
      </c>
      <c r="D122" s="251">
        <f t="shared" si="81"/>
        <v>0.59073995949009828</v>
      </c>
      <c r="E122" s="251">
        <f t="shared" si="81"/>
        <v>0.51722488120035059</v>
      </c>
      <c r="F122" s="251">
        <f t="shared" si="81"/>
        <v>0.56653811098335016</v>
      </c>
      <c r="G122" s="251">
        <f t="shared" si="81"/>
        <v>0.49862605208580585</v>
      </c>
      <c r="H122" s="251">
        <f t="shared" si="81"/>
        <v>0.51560192471005817</v>
      </c>
      <c r="I122" s="251">
        <f t="shared" si="81"/>
        <v>0.49671219286652363</v>
      </c>
    </row>
    <row r="123" spans="1:9">
      <c r="A123" s="250" t="s">
        <v>1032</v>
      </c>
      <c r="B123" s="251"/>
      <c r="C123" s="251">
        <f t="shared" ref="C123:I123" si="82">C54/(C54+C65)</f>
        <v>0.74820309556042486</v>
      </c>
      <c r="D123" s="251">
        <f t="shared" si="82"/>
        <v>1.0731617768196302</v>
      </c>
      <c r="E123" s="251">
        <f t="shared" si="82"/>
        <v>0.94443213978097695</v>
      </c>
      <c r="F123" s="251">
        <f t="shared" si="82"/>
        <v>0.90666222343703784</v>
      </c>
      <c r="G123" s="251">
        <f t="shared" si="82"/>
        <v>1.0833200901964994</v>
      </c>
      <c r="H123" s="251">
        <f t="shared" si="82"/>
        <v>0.75593686843809982</v>
      </c>
      <c r="I123" s="251">
        <f t="shared" si="82"/>
        <v>0.94588612481708345</v>
      </c>
    </row>
    <row r="124" spans="1:9">
      <c r="A124" s="250"/>
      <c r="B124" s="252"/>
      <c r="C124" s="252"/>
      <c r="D124" s="252"/>
      <c r="E124" s="252"/>
      <c r="F124" s="252"/>
      <c r="G124" s="252"/>
      <c r="H124" s="252"/>
      <c r="I124" s="252"/>
    </row>
    <row r="125" spans="1:9" ht="15.75">
      <c r="A125" s="250" t="s">
        <v>719</v>
      </c>
      <c r="B125" s="253">
        <v>353798</v>
      </c>
      <c r="C125" s="253">
        <v>345583</v>
      </c>
      <c r="D125" s="253">
        <v>374607</v>
      </c>
      <c r="E125" s="253">
        <v>411724</v>
      </c>
      <c r="F125" s="253">
        <v>406897</v>
      </c>
      <c r="G125" s="253">
        <v>431667</v>
      </c>
      <c r="H125" s="253">
        <v>467536</v>
      </c>
      <c r="I125" s="254">
        <v>513348</v>
      </c>
    </row>
    <row r="126" spans="1:9">
      <c r="A126" s="250" t="s">
        <v>977</v>
      </c>
      <c r="B126" s="255">
        <v>0.33</v>
      </c>
      <c r="C126" s="255">
        <v>0.3</v>
      </c>
      <c r="D126" s="255">
        <v>0.3</v>
      </c>
      <c r="E126" s="255">
        <v>0.3</v>
      </c>
      <c r="F126" s="255">
        <v>0.28999999999999998</v>
      </c>
      <c r="G126" s="255">
        <v>0.3</v>
      </c>
      <c r="H126" s="255">
        <v>0.31</v>
      </c>
      <c r="I126" s="255">
        <v>0.33</v>
      </c>
    </row>
    <row r="127" spans="1:9" ht="15.75">
      <c r="A127" s="250" t="s">
        <v>1033</v>
      </c>
      <c r="B127" s="253">
        <f>B125*B126</f>
        <v>116753.34000000001</v>
      </c>
      <c r="C127" s="253">
        <f t="shared" ref="C127:I127" si="83">C125*C126</f>
        <v>103674.9</v>
      </c>
      <c r="D127" s="253">
        <f t="shared" si="83"/>
        <v>112382.09999999999</v>
      </c>
      <c r="E127" s="253">
        <f t="shared" si="83"/>
        <v>123517.2</v>
      </c>
      <c r="F127" s="253">
        <f t="shared" si="83"/>
        <v>118000.12999999999</v>
      </c>
      <c r="G127" s="253">
        <f t="shared" si="83"/>
        <v>129500.09999999999</v>
      </c>
      <c r="H127" s="253">
        <f t="shared" si="83"/>
        <v>144936.16</v>
      </c>
      <c r="I127" s="253">
        <f t="shared" si="83"/>
        <v>169404.84</v>
      </c>
    </row>
    <row r="128" spans="1:9" ht="15.75">
      <c r="A128" s="250" t="s">
        <v>1034</v>
      </c>
      <c r="B128" s="253">
        <f>B127-B82</f>
        <v>491258.34</v>
      </c>
      <c r="C128" s="253">
        <f t="shared" ref="C128:I128" si="84">C127-C82</f>
        <v>495914.9</v>
      </c>
      <c r="D128" s="253">
        <f t="shared" si="84"/>
        <v>619639.1</v>
      </c>
      <c r="E128" s="253">
        <f t="shared" si="84"/>
        <v>660526.19999999995</v>
      </c>
      <c r="F128" s="253">
        <f t="shared" si="84"/>
        <v>631902.13</v>
      </c>
      <c r="G128" s="253">
        <f t="shared" si="84"/>
        <v>642204.1</v>
      </c>
      <c r="H128" s="253">
        <f t="shared" si="84"/>
        <v>655932.16000000003</v>
      </c>
      <c r="I128" s="253">
        <f t="shared" si="84"/>
        <v>698240.84</v>
      </c>
    </row>
    <row r="129" spans="1:9">
      <c r="A129" s="250" t="s">
        <v>1035</v>
      </c>
      <c r="B129" s="255">
        <f>-B82/B128</f>
        <v>0.76233820274684794</v>
      </c>
      <c r="C129" s="255">
        <f t="shared" ref="C129:I129" si="85">-C82/C128</f>
        <v>0.79094215559968051</v>
      </c>
      <c r="D129" s="255">
        <f t="shared" si="85"/>
        <v>0.81863297522703138</v>
      </c>
      <c r="E129" s="255">
        <f t="shared" si="85"/>
        <v>0.81300181582501951</v>
      </c>
      <c r="F129" s="255">
        <f t="shared" si="85"/>
        <v>0.81326201574917933</v>
      </c>
      <c r="G129" s="255">
        <f t="shared" si="85"/>
        <v>0.79835055553211198</v>
      </c>
      <c r="H129" s="255">
        <f t="shared" si="85"/>
        <v>0.77903788099061944</v>
      </c>
      <c r="I129" s="255">
        <f t="shared" si="85"/>
        <v>0.75738336932569006</v>
      </c>
    </row>
    <row r="130" spans="1:9">
      <c r="A130" s="250" t="s">
        <v>1036</v>
      </c>
      <c r="B130" s="255">
        <f>B128/(B31-B82)</f>
        <v>0.23569543245599348</v>
      </c>
      <c r="C130" s="255">
        <f t="shared" ref="C130:I130" si="86">C128/(C31-C82)</f>
        <v>0.18451185078168689</v>
      </c>
      <c r="D130" s="255">
        <f t="shared" si="86"/>
        <v>0.24453755877252731</v>
      </c>
      <c r="E130" s="255">
        <f t="shared" si="86"/>
        <v>0.2295147371804338</v>
      </c>
      <c r="F130" s="255">
        <f t="shared" si="86"/>
        <v>0.23446698735240579</v>
      </c>
      <c r="G130" s="255">
        <f t="shared" si="86"/>
        <v>0.21754697199380085</v>
      </c>
      <c r="H130" s="255">
        <f t="shared" si="86"/>
        <v>0.21658147574597914</v>
      </c>
      <c r="I130" s="255">
        <f t="shared" si="86"/>
        <v>0.2201414283385717</v>
      </c>
    </row>
  </sheetData>
  <conditionalFormatting sqref="B39:I39">
    <cfRule type="cellIs" dxfId="3" priority="2" operator="greaterThan">
      <formula>1</formula>
    </cfRule>
  </conditionalFormatting>
  <conditionalFormatting sqref="B60:I60">
    <cfRule type="cellIs" dxfId="1" priority="1" operator="greaterThan">
      <formula>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נתוני הלמס 2003-2011</vt:lpstr>
      <vt:lpstr>מדדים על בסיס נתוני הלמס</vt:lpstr>
      <vt:lpstr>תמצית דוחות כספיים 2004-2011</vt:lpstr>
    </vt:vector>
  </TitlesOfParts>
  <Company>Honeywell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2013-06-30T10:46:38Z</dcterms:created>
  <dcterms:modified xsi:type="dcterms:W3CDTF">2013-06-30T10:51:01Z</dcterms:modified>
</cp:coreProperties>
</file>