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9065" windowHeight="8025" activeTab="2"/>
  </bookViews>
  <sheets>
    <sheet name="נתוני העיר מההלמס" sheetId="1" r:id="rId1"/>
    <sheet name="מדדים" sheetId="2" r:id="rId2"/>
    <sheet name="תמצית נתוני דוחות" sheetId="3" r:id="rId3"/>
  </sheets>
  <externalReferences>
    <externalReference r:id="rId4"/>
  </externalReferences>
  <definedNames>
    <definedName name="נתוני_2004">'[1]2004'!$B$114:$C$225</definedName>
    <definedName name="נתוני_2005">'[1]2005'!$B$114:$C$225</definedName>
    <definedName name="נתוני_2006">'[1]2006'!$B$114:$C$225</definedName>
    <definedName name="נתוני_2007">'[1]2007'!$B$114:$C$225</definedName>
    <definedName name="נתוני_2008">'[1]2008'!$B$114:$C$228</definedName>
    <definedName name="נתוני_2009">'[1]2009'!$B$114:$C$228</definedName>
    <definedName name="נתוני_2010">'[1]2010'!$B$114:$C$228</definedName>
    <definedName name="נתוני_2011">'[1]2011'!$B$114:$C$228</definedName>
    <definedName name="שמות_2004">'[1]2004'!$B$114:$B$225</definedName>
    <definedName name="שמות_2005">'[1]2005'!$B$114:$B$225</definedName>
    <definedName name="שמות_2006">'[1]2006'!$B$114:$B$225</definedName>
    <definedName name="שמות_2007">'[1]2007'!$B$114:$B$225</definedName>
    <definedName name="שמות_2008">'[1]2008'!$B$114:$B$228</definedName>
    <definedName name="שמות_2009">'[1]2009'!$B$114:$B$228</definedName>
    <definedName name="שמות_2010">'[1]2010'!$B$114:$B$228</definedName>
    <definedName name="שמות_2011">'[1]2011'!$B$114:$B$228</definedName>
  </definedNames>
  <calcPr calcId="125725"/>
</workbook>
</file>

<file path=xl/calcChain.xml><?xml version="1.0" encoding="utf-8"?>
<calcChain xmlns="http://schemas.openxmlformats.org/spreadsheetml/2006/main">
  <c r="I128" i="3"/>
  <c r="H128"/>
  <c r="G128"/>
  <c r="F128"/>
  <c r="E128"/>
  <c r="D128"/>
  <c r="C128"/>
  <c r="B128"/>
  <c r="A121"/>
  <c r="I121" s="1"/>
  <c r="F120"/>
  <c r="B120"/>
  <c r="A120"/>
  <c r="G120" s="1"/>
  <c r="G119"/>
  <c r="F119"/>
  <c r="C119"/>
  <c r="B119"/>
  <c r="A119"/>
  <c r="H119" s="1"/>
  <c r="H118"/>
  <c r="G118"/>
  <c r="F118"/>
  <c r="D118"/>
  <c r="C118"/>
  <c r="B118"/>
  <c r="A118"/>
  <c r="I118" s="1"/>
  <c r="A117"/>
  <c r="I117" s="1"/>
  <c r="F116"/>
  <c r="B116"/>
  <c r="A116"/>
  <c r="G116" s="1"/>
  <c r="G115"/>
  <c r="F115"/>
  <c r="C115"/>
  <c r="B115"/>
  <c r="A115"/>
  <c r="H115" s="1"/>
  <c r="H114"/>
  <c r="G114"/>
  <c r="F114"/>
  <c r="D114"/>
  <c r="C114"/>
  <c r="B114"/>
  <c r="A114"/>
  <c r="I114" s="1"/>
  <c r="I113"/>
  <c r="A113"/>
  <c r="E113" s="1"/>
  <c r="F112"/>
  <c r="A112"/>
  <c r="G112" s="1"/>
  <c r="G111"/>
  <c r="F111"/>
  <c r="A111"/>
  <c r="H111" s="1"/>
  <c r="H110"/>
  <c r="G110"/>
  <c r="F110"/>
  <c r="A110"/>
  <c r="I110" s="1"/>
  <c r="I109"/>
  <c r="E109"/>
  <c r="A109"/>
  <c r="F108"/>
  <c r="B108"/>
  <c r="A108"/>
  <c r="G108" s="1"/>
  <c r="G107"/>
  <c r="F107"/>
  <c r="C107"/>
  <c r="B107"/>
  <c r="A107"/>
  <c r="H107" s="1"/>
  <c r="H106"/>
  <c r="G106"/>
  <c r="F106"/>
  <c r="D106"/>
  <c r="C106"/>
  <c r="B106"/>
  <c r="A106"/>
  <c r="I106" s="1"/>
  <c r="H105"/>
  <c r="E105"/>
  <c r="D105"/>
  <c r="A105"/>
  <c r="A104"/>
  <c r="B104" s="1"/>
  <c r="A103"/>
  <c r="H102"/>
  <c r="G102"/>
  <c r="F102"/>
  <c r="D102"/>
  <c r="C102"/>
  <c r="B102"/>
  <c r="A102"/>
  <c r="I102" s="1"/>
  <c r="D101"/>
  <c r="A101"/>
  <c r="E100"/>
  <c r="B100"/>
  <c r="A100"/>
  <c r="A99"/>
  <c r="H98"/>
  <c r="G98"/>
  <c r="F98"/>
  <c r="D98"/>
  <c r="C98"/>
  <c r="B98"/>
  <c r="A98"/>
  <c r="I98" s="1"/>
  <c r="H97"/>
  <c r="E97"/>
  <c r="D97"/>
  <c r="A97"/>
  <c r="A96"/>
  <c r="B96" s="1"/>
  <c r="G95"/>
  <c r="F95"/>
  <c r="C95"/>
  <c r="B95"/>
  <c r="A95"/>
  <c r="H95" s="1"/>
  <c r="H94"/>
  <c r="G94"/>
  <c r="F94"/>
  <c r="D94"/>
  <c r="C94"/>
  <c r="B94"/>
  <c r="A94"/>
  <c r="I94" s="1"/>
  <c r="D93"/>
  <c r="A93"/>
  <c r="A92"/>
  <c r="G91"/>
  <c r="F91"/>
  <c r="C91"/>
  <c r="B91"/>
  <c r="A91"/>
  <c r="H91" s="1"/>
  <c r="H90"/>
  <c r="G90"/>
  <c r="F90"/>
  <c r="D90"/>
  <c r="C90"/>
  <c r="B90"/>
  <c r="A90"/>
  <c r="I90" s="1"/>
  <c r="H89"/>
  <c r="E89"/>
  <c r="D89"/>
  <c r="A89"/>
  <c r="A88"/>
  <c r="G87"/>
  <c r="F87"/>
  <c r="C87"/>
  <c r="B87"/>
  <c r="A87"/>
  <c r="H87" s="1"/>
  <c r="H86"/>
  <c r="G86"/>
  <c r="F86"/>
  <c r="D86"/>
  <c r="C86"/>
  <c r="B86"/>
  <c r="A86"/>
  <c r="I86" s="1"/>
  <c r="D85"/>
  <c r="A85"/>
  <c r="E83"/>
  <c r="B83"/>
  <c r="A83"/>
  <c r="G82"/>
  <c r="F82"/>
  <c r="C82"/>
  <c r="B82"/>
  <c r="A82"/>
  <c r="H82" s="1"/>
  <c r="H81"/>
  <c r="G81"/>
  <c r="F81"/>
  <c r="D81"/>
  <c r="C81"/>
  <c r="B81"/>
  <c r="A81"/>
  <c r="I81" s="1"/>
  <c r="A80"/>
  <c r="A79"/>
  <c r="B79" s="1"/>
  <c r="G78"/>
  <c r="F78"/>
  <c r="C78"/>
  <c r="B78"/>
  <c r="A78"/>
  <c r="H78" s="1"/>
  <c r="H77"/>
  <c r="G77"/>
  <c r="F77"/>
  <c r="D77"/>
  <c r="C77"/>
  <c r="B77"/>
  <c r="A77"/>
  <c r="I77" s="1"/>
  <c r="D76"/>
  <c r="A76"/>
  <c r="E75"/>
  <c r="B75"/>
  <c r="A75"/>
  <c r="A74"/>
  <c r="H73"/>
  <c r="G73"/>
  <c r="F73"/>
  <c r="D73"/>
  <c r="C73"/>
  <c r="B73"/>
  <c r="A73"/>
  <c r="I73" s="1"/>
  <c r="H72"/>
  <c r="E72"/>
  <c r="D72"/>
  <c r="A72"/>
  <c r="A71"/>
  <c r="F71" s="1"/>
  <c r="G70"/>
  <c r="F70"/>
  <c r="C70"/>
  <c r="B70"/>
  <c r="A70"/>
  <c r="H70" s="1"/>
  <c r="H69"/>
  <c r="G69"/>
  <c r="F69"/>
  <c r="D69"/>
  <c r="C69"/>
  <c r="B69"/>
  <c r="A69"/>
  <c r="I69" s="1"/>
  <c r="A68"/>
  <c r="A67"/>
  <c r="E65"/>
  <c r="B65"/>
  <c r="A65"/>
  <c r="A64"/>
  <c r="H63"/>
  <c r="G63"/>
  <c r="F63"/>
  <c r="D63"/>
  <c r="C63"/>
  <c r="B63"/>
  <c r="A63"/>
  <c r="I63" s="1"/>
  <c r="H62"/>
  <c r="E62"/>
  <c r="D62"/>
  <c r="A62"/>
  <c r="A60"/>
  <c r="B60" s="1"/>
  <c r="B61" s="1"/>
  <c r="G59"/>
  <c r="F59"/>
  <c r="C59"/>
  <c r="B59"/>
  <c r="A59"/>
  <c r="H59" s="1"/>
  <c r="H58"/>
  <c r="G58"/>
  <c r="F58"/>
  <c r="D58"/>
  <c r="C58"/>
  <c r="B58"/>
  <c r="A58"/>
  <c r="I58" s="1"/>
  <c r="D57"/>
  <c r="A57"/>
  <c r="E56"/>
  <c r="B56"/>
  <c r="A56"/>
  <c r="G55"/>
  <c r="F55"/>
  <c r="C55"/>
  <c r="B55"/>
  <c r="A55"/>
  <c r="H55" s="1"/>
  <c r="H54"/>
  <c r="G54"/>
  <c r="F54"/>
  <c r="D54"/>
  <c r="C54"/>
  <c r="B54"/>
  <c r="A54"/>
  <c r="I54" s="1"/>
  <c r="H53"/>
  <c r="E53"/>
  <c r="D53"/>
  <c r="A53"/>
  <c r="A52"/>
  <c r="B52" s="1"/>
  <c r="A51"/>
  <c r="H50"/>
  <c r="G50"/>
  <c r="F50"/>
  <c r="D50"/>
  <c r="C50"/>
  <c r="B50"/>
  <c r="A50"/>
  <c r="I50" s="1"/>
  <c r="D49"/>
  <c r="A49"/>
  <c r="E48"/>
  <c r="B48"/>
  <c r="A48"/>
  <c r="G47"/>
  <c r="F47"/>
  <c r="C47"/>
  <c r="B47"/>
  <c r="A47"/>
  <c r="H47" s="1"/>
  <c r="H46"/>
  <c r="G46"/>
  <c r="F46"/>
  <c r="D46"/>
  <c r="C46"/>
  <c r="B46"/>
  <c r="A46"/>
  <c r="I46" s="1"/>
  <c r="A45"/>
  <c r="I44"/>
  <c r="H44"/>
  <c r="E44"/>
  <c r="D44"/>
  <c r="B44"/>
  <c r="A44"/>
  <c r="I43"/>
  <c r="G43"/>
  <c r="C43"/>
  <c r="B43"/>
  <c r="A43"/>
  <c r="H42"/>
  <c r="G42"/>
  <c r="F42"/>
  <c r="D42"/>
  <c r="C42"/>
  <c r="B42"/>
  <c r="A42"/>
  <c r="I42" s="1"/>
  <c r="A41"/>
  <c r="I39"/>
  <c r="H39"/>
  <c r="E39"/>
  <c r="D39"/>
  <c r="B39"/>
  <c r="A39"/>
  <c r="I38"/>
  <c r="G38"/>
  <c r="C38"/>
  <c r="B38"/>
  <c r="A38"/>
  <c r="H37"/>
  <c r="G37"/>
  <c r="F37"/>
  <c r="D37"/>
  <c r="C37"/>
  <c r="B37"/>
  <c r="A37"/>
  <c r="I37" s="1"/>
  <c r="A36"/>
  <c r="I35"/>
  <c r="H35"/>
  <c r="E35"/>
  <c r="D35"/>
  <c r="B35"/>
  <c r="A35"/>
  <c r="I34"/>
  <c r="G34"/>
  <c r="C34"/>
  <c r="B34"/>
  <c r="A34"/>
  <c r="H33"/>
  <c r="G33"/>
  <c r="F33"/>
  <c r="D33"/>
  <c r="C33"/>
  <c r="B33"/>
  <c r="A33"/>
  <c r="I33" s="1"/>
  <c r="A32"/>
  <c r="E32" s="1"/>
  <c r="A31"/>
  <c r="A30"/>
  <c r="E30" s="1"/>
  <c r="E40" s="1"/>
  <c r="H29"/>
  <c r="G29"/>
  <c r="F29"/>
  <c r="D29"/>
  <c r="C29"/>
  <c r="B29"/>
  <c r="A29"/>
  <c r="I29" s="1"/>
  <c r="I28"/>
  <c r="H28"/>
  <c r="D28"/>
  <c r="C28"/>
  <c r="A28"/>
  <c r="H27"/>
  <c r="B27"/>
  <c r="A27"/>
  <c r="A26"/>
  <c r="H25"/>
  <c r="G25"/>
  <c r="F25"/>
  <c r="D25"/>
  <c r="C25"/>
  <c r="B25"/>
  <c r="A25"/>
  <c r="I25" s="1"/>
  <c r="I24"/>
  <c r="H24"/>
  <c r="D24"/>
  <c r="C24"/>
  <c r="A24"/>
  <c r="H23"/>
  <c r="B23"/>
  <c r="A23"/>
  <c r="A22"/>
  <c r="A21"/>
  <c r="I20"/>
  <c r="H20"/>
  <c r="D20"/>
  <c r="C20"/>
  <c r="A20"/>
  <c r="H19"/>
  <c r="B19"/>
  <c r="A19"/>
  <c r="A18"/>
  <c r="H17"/>
  <c r="G17"/>
  <c r="F17"/>
  <c r="D17"/>
  <c r="C17"/>
  <c r="B17"/>
  <c r="A17"/>
  <c r="I17" s="1"/>
  <c r="I16"/>
  <c r="H16"/>
  <c r="D16"/>
  <c r="C16"/>
  <c r="A16"/>
  <c r="H15"/>
  <c r="B15"/>
  <c r="A15"/>
  <c r="A14"/>
  <c r="H13"/>
  <c r="G13"/>
  <c r="F13"/>
  <c r="D13"/>
  <c r="C13"/>
  <c r="B13"/>
  <c r="A13"/>
  <c r="I13" s="1"/>
  <c r="A12"/>
  <c r="E12" s="1"/>
  <c r="I11"/>
  <c r="H11"/>
  <c r="E11"/>
  <c r="D11"/>
  <c r="B11"/>
  <c r="A11"/>
  <c r="I10"/>
  <c r="G10"/>
  <c r="C10"/>
  <c r="B10"/>
  <c r="A10"/>
  <c r="H9"/>
  <c r="G9"/>
  <c r="F9"/>
  <c r="D9"/>
  <c r="C9"/>
  <c r="B9"/>
  <c r="A9"/>
  <c r="I9" s="1"/>
  <c r="A8"/>
  <c r="I7"/>
  <c r="H7"/>
  <c r="E7"/>
  <c r="D7"/>
  <c r="B7"/>
  <c r="A7"/>
  <c r="A6"/>
  <c r="A5"/>
  <c r="I3"/>
  <c r="H3"/>
  <c r="D3"/>
  <c r="C3"/>
  <c r="A3"/>
  <c r="H2"/>
  <c r="H4" s="1"/>
  <c r="B2"/>
  <c r="A2"/>
  <c r="F8" l="1"/>
  <c r="B8"/>
  <c r="F36"/>
  <c r="B36"/>
  <c r="F76"/>
  <c r="B76"/>
  <c r="G76"/>
  <c r="C76"/>
  <c r="F85"/>
  <c r="B85"/>
  <c r="G85"/>
  <c r="C85"/>
  <c r="F93"/>
  <c r="B93"/>
  <c r="G93"/>
  <c r="C93"/>
  <c r="F101"/>
  <c r="B101"/>
  <c r="G101"/>
  <c r="C101"/>
  <c r="G8"/>
  <c r="G36"/>
  <c r="I71"/>
  <c r="F52"/>
  <c r="F60"/>
  <c r="F61" s="1"/>
  <c r="I76"/>
  <c r="F79"/>
  <c r="B84"/>
  <c r="I85"/>
  <c r="I93"/>
  <c r="F96"/>
  <c r="I101"/>
  <c r="F104"/>
  <c r="E129"/>
  <c r="E131" s="1"/>
  <c r="H26"/>
  <c r="D26"/>
  <c r="F45"/>
  <c r="B45"/>
  <c r="G45"/>
  <c r="G71"/>
  <c r="C71"/>
  <c r="H71"/>
  <c r="D71"/>
  <c r="G15"/>
  <c r="C15"/>
  <c r="G23"/>
  <c r="C23"/>
  <c r="F49"/>
  <c r="B49"/>
  <c r="G49"/>
  <c r="C49"/>
  <c r="F57"/>
  <c r="B57"/>
  <c r="G57"/>
  <c r="C57"/>
  <c r="F3"/>
  <c r="B3"/>
  <c r="B4" s="1"/>
  <c r="H34"/>
  <c r="D34"/>
  <c r="H43"/>
  <c r="D43"/>
  <c r="G65"/>
  <c r="C65"/>
  <c r="H65"/>
  <c r="D65"/>
  <c r="G75"/>
  <c r="C75"/>
  <c r="H75"/>
  <c r="D75"/>
  <c r="G83"/>
  <c r="C83"/>
  <c r="H83"/>
  <c r="D83"/>
  <c r="G100"/>
  <c r="C100"/>
  <c r="H100"/>
  <c r="D100"/>
  <c r="F26"/>
  <c r="H45"/>
  <c r="F15"/>
  <c r="F23"/>
  <c r="E36"/>
  <c r="E45"/>
  <c r="I49"/>
  <c r="I57"/>
  <c r="D8"/>
  <c r="I8"/>
  <c r="F34"/>
  <c r="D36"/>
  <c r="I36"/>
  <c r="F43"/>
  <c r="D45"/>
  <c r="I65"/>
  <c r="E71"/>
  <c r="I75"/>
  <c r="H76"/>
  <c r="E79"/>
  <c r="I83"/>
  <c r="H85"/>
  <c r="H93"/>
  <c r="E96"/>
  <c r="I100"/>
  <c r="H101"/>
  <c r="E104"/>
  <c r="D129"/>
  <c r="H129"/>
  <c r="F12"/>
  <c r="B12"/>
  <c r="H18"/>
  <c r="D18"/>
  <c r="H30"/>
  <c r="H40" s="1"/>
  <c r="D30"/>
  <c r="D40" s="1"/>
  <c r="F32"/>
  <c r="B32"/>
  <c r="B123" s="1"/>
  <c r="G2"/>
  <c r="C2"/>
  <c r="C4" s="1"/>
  <c r="G19"/>
  <c r="C19"/>
  <c r="G27"/>
  <c r="C27"/>
  <c r="H10"/>
  <c r="D10"/>
  <c r="F16"/>
  <c r="B16"/>
  <c r="F20"/>
  <c r="B20"/>
  <c r="F24"/>
  <c r="B24"/>
  <c r="F28"/>
  <c r="B28"/>
  <c r="H38"/>
  <c r="D38"/>
  <c r="G48"/>
  <c r="C48"/>
  <c r="H48"/>
  <c r="D48"/>
  <c r="G56"/>
  <c r="C56"/>
  <c r="H56"/>
  <c r="D56"/>
  <c r="G7"/>
  <c r="C7"/>
  <c r="G11"/>
  <c r="C11"/>
  <c r="G35"/>
  <c r="C35"/>
  <c r="G39"/>
  <c r="C39"/>
  <c r="G44"/>
  <c r="C44"/>
  <c r="F53"/>
  <c r="B53"/>
  <c r="G53"/>
  <c r="C53"/>
  <c r="F62"/>
  <c r="B62"/>
  <c r="G62"/>
  <c r="C62"/>
  <c r="F72"/>
  <c r="B72"/>
  <c r="G72"/>
  <c r="C72"/>
  <c r="F89"/>
  <c r="B89"/>
  <c r="G89"/>
  <c r="C89"/>
  <c r="F97"/>
  <c r="B97"/>
  <c r="G97"/>
  <c r="C97"/>
  <c r="F105"/>
  <c r="B105"/>
  <c r="G105"/>
  <c r="C105"/>
  <c r="F109"/>
  <c r="B109"/>
  <c r="G109"/>
  <c r="C109"/>
  <c r="H109"/>
  <c r="D109"/>
  <c r="F113"/>
  <c r="B113"/>
  <c r="G113"/>
  <c r="C113"/>
  <c r="H113"/>
  <c r="D113"/>
  <c r="G12"/>
  <c r="F18"/>
  <c r="F30"/>
  <c r="G32"/>
  <c r="G122" s="1"/>
  <c r="F2"/>
  <c r="F4" s="1"/>
  <c r="E8"/>
  <c r="B122"/>
  <c r="E18"/>
  <c r="F19"/>
  <c r="E26"/>
  <c r="F27"/>
  <c r="E2"/>
  <c r="G3"/>
  <c r="F10"/>
  <c r="F122" s="1"/>
  <c r="D12"/>
  <c r="I12"/>
  <c r="E15"/>
  <c r="G16"/>
  <c r="C18"/>
  <c r="I18"/>
  <c r="E19"/>
  <c r="G20"/>
  <c r="E23"/>
  <c r="G24"/>
  <c r="C26"/>
  <c r="I26"/>
  <c r="E27"/>
  <c r="G28"/>
  <c r="C30"/>
  <c r="C40" s="1"/>
  <c r="I30"/>
  <c r="I40" s="1"/>
  <c r="D32"/>
  <c r="I32"/>
  <c r="I122" s="1"/>
  <c r="F38"/>
  <c r="I48"/>
  <c r="H49"/>
  <c r="E52"/>
  <c r="I56"/>
  <c r="H57"/>
  <c r="E60"/>
  <c r="D2"/>
  <c r="D4" s="1"/>
  <c r="I2"/>
  <c r="I4" s="1"/>
  <c r="E3"/>
  <c r="F7"/>
  <c r="C8"/>
  <c r="H8"/>
  <c r="E10"/>
  <c r="E122" s="1"/>
  <c r="F11"/>
  <c r="C12"/>
  <c r="H12"/>
  <c r="D15"/>
  <c r="I15"/>
  <c r="E16"/>
  <c r="B18"/>
  <c r="G18"/>
  <c r="D19"/>
  <c r="I19"/>
  <c r="E20"/>
  <c r="D23"/>
  <c r="I23"/>
  <c r="E24"/>
  <c r="B26"/>
  <c r="G26"/>
  <c r="D27"/>
  <c r="I27"/>
  <c r="E28"/>
  <c r="B30"/>
  <c r="B40" s="1"/>
  <c r="G30"/>
  <c r="G40" s="1"/>
  <c r="C32"/>
  <c r="H32"/>
  <c r="E34"/>
  <c r="F35"/>
  <c r="C36"/>
  <c r="H36"/>
  <c r="E38"/>
  <c r="F39"/>
  <c r="E43"/>
  <c r="F44"/>
  <c r="C45"/>
  <c r="I45"/>
  <c r="F48"/>
  <c r="E49"/>
  <c r="I53"/>
  <c r="F56"/>
  <c r="E57"/>
  <c r="I62"/>
  <c r="F65"/>
  <c r="B71"/>
  <c r="I72"/>
  <c r="F75"/>
  <c r="E76"/>
  <c r="F83"/>
  <c r="E85"/>
  <c r="I89"/>
  <c r="E93"/>
  <c r="I97"/>
  <c r="F100"/>
  <c r="E101"/>
  <c r="I105"/>
  <c r="C129"/>
  <c r="C131" s="1"/>
  <c r="G129"/>
  <c r="G131" s="1"/>
  <c r="G52"/>
  <c r="C52"/>
  <c r="H52"/>
  <c r="D52"/>
  <c r="G60"/>
  <c r="G61" s="1"/>
  <c r="C60"/>
  <c r="C61" s="1"/>
  <c r="H60"/>
  <c r="H61" s="1"/>
  <c r="D60"/>
  <c r="D61" s="1"/>
  <c r="E123"/>
  <c r="E66"/>
  <c r="G79"/>
  <c r="C79"/>
  <c r="H79"/>
  <c r="D79"/>
  <c r="G96"/>
  <c r="C96"/>
  <c r="H96"/>
  <c r="D96"/>
  <c r="G104"/>
  <c r="C104"/>
  <c r="H104"/>
  <c r="D104"/>
  <c r="C122"/>
  <c r="I52"/>
  <c r="I60"/>
  <c r="I61" s="1"/>
  <c r="I79"/>
  <c r="E130"/>
  <c r="I96"/>
  <c r="I104"/>
  <c r="B129"/>
  <c r="B131" s="1"/>
  <c r="F129"/>
  <c r="F131" s="1"/>
  <c r="E108"/>
  <c r="I108"/>
  <c r="I112"/>
  <c r="E116"/>
  <c r="I116"/>
  <c r="D117"/>
  <c r="H117"/>
  <c r="E120"/>
  <c r="I120"/>
  <c r="D121"/>
  <c r="H121"/>
  <c r="E47"/>
  <c r="I47"/>
  <c r="E78"/>
  <c r="I78"/>
  <c r="E82"/>
  <c r="E84" s="1"/>
  <c r="I82"/>
  <c r="E87"/>
  <c r="I87"/>
  <c r="E91"/>
  <c r="I91"/>
  <c r="E95"/>
  <c r="I95"/>
  <c r="I111"/>
  <c r="H112"/>
  <c r="E119"/>
  <c r="I119"/>
  <c r="D120"/>
  <c r="H120"/>
  <c r="C121"/>
  <c r="G121"/>
  <c r="E55"/>
  <c r="E124" s="1"/>
  <c r="I55"/>
  <c r="E59"/>
  <c r="I59"/>
  <c r="E70"/>
  <c r="I70"/>
  <c r="E107"/>
  <c r="I107"/>
  <c r="D108"/>
  <c r="H108"/>
  <c r="E115"/>
  <c r="I115"/>
  <c r="D116"/>
  <c r="H116"/>
  <c r="C117"/>
  <c r="G117"/>
  <c r="E9"/>
  <c r="E13"/>
  <c r="E17"/>
  <c r="E25"/>
  <c r="E29"/>
  <c r="E33"/>
  <c r="E37"/>
  <c r="E42"/>
  <c r="E46"/>
  <c r="D47"/>
  <c r="E50"/>
  <c r="E54"/>
  <c r="D55"/>
  <c r="E58"/>
  <c r="D59"/>
  <c r="E63"/>
  <c r="E69"/>
  <c r="D70"/>
  <c r="E73"/>
  <c r="E77"/>
  <c r="D78"/>
  <c r="E81"/>
  <c r="D82"/>
  <c r="E86"/>
  <c r="D87"/>
  <c r="E90"/>
  <c r="D91"/>
  <c r="E94"/>
  <c r="D95"/>
  <c r="E98"/>
  <c r="E102"/>
  <c r="E106"/>
  <c r="D107"/>
  <c r="C108"/>
  <c r="E114"/>
  <c r="D115"/>
  <c r="C116"/>
  <c r="B117"/>
  <c r="F117"/>
  <c r="E118"/>
  <c r="D119"/>
  <c r="C120"/>
  <c r="B121"/>
  <c r="F121"/>
  <c r="E117"/>
  <c r="E121"/>
  <c r="F123" l="1"/>
  <c r="F66"/>
  <c r="F124" s="1"/>
  <c r="I84"/>
  <c r="G130"/>
  <c r="G84"/>
  <c r="G123"/>
  <c r="G66"/>
  <c r="G124" s="1"/>
  <c r="E4"/>
  <c r="D122"/>
  <c r="H131"/>
  <c r="I129"/>
  <c r="I131" s="1"/>
  <c r="B130"/>
  <c r="F130"/>
  <c r="F84"/>
  <c r="C130"/>
  <c r="C84"/>
  <c r="C123"/>
  <c r="C66"/>
  <c r="C124" s="1"/>
  <c r="G4"/>
  <c r="H130"/>
  <c r="H84"/>
  <c r="H66"/>
  <c r="H124" s="1"/>
  <c r="H123"/>
  <c r="I123"/>
  <c r="I66"/>
  <c r="I124" s="1"/>
  <c r="D130"/>
  <c r="D84"/>
  <c r="D66"/>
  <c r="D124" s="1"/>
  <c r="D123"/>
  <c r="E61"/>
  <c r="F40"/>
  <c r="H122"/>
  <c r="D131"/>
  <c r="I130" l="1"/>
</calcChain>
</file>

<file path=xl/sharedStrings.xml><?xml version="1.0" encoding="utf-8"?>
<sst xmlns="http://schemas.openxmlformats.org/spreadsheetml/2006/main" count="1448" uniqueCount="922">
  <si>
    <t>שם הרשות</t>
  </si>
  <si>
    <t>ראשון לציון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</si>
  <si>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</si>
  <si>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</si>
  <si>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</si>
  <si>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</si>
  <si>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</si>
  <si>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</si>
  <si>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</si>
  <si>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</si>
  <si>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</si>
  <si>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כללי</t>
  </si>
  <si>
    <t>סמל הרשות</t>
  </si>
  <si>
    <t>8300</t>
  </si>
  <si>
    <t>מחוז</t>
  </si>
  <si>
    <t>המרכז</t>
  </si>
  <si>
    <t>מעמד מוניציפלי</t>
  </si>
  <si>
    <t>עירייה</t>
  </si>
  <si>
    <t xml:space="preserve">מרחק מגבול מחוז תל אביב (ק"מ) </t>
  </si>
  <si>
    <t>3.7</t>
  </si>
  <si>
    <t xml:space="preserve">שנת קבלת מעמד מוניציפלי  </t>
  </si>
  <si>
    <t>1950</t>
  </si>
  <si>
    <t xml:space="preserve">מספר חברי מועצה </t>
  </si>
  <si>
    <t xml:space="preserve">סמל ועדת תכנון ובנייה </t>
  </si>
  <si>
    <t>413</t>
  </si>
  <si>
    <t xml:space="preserve">שם ועדת תכנון ובנייה </t>
  </si>
  <si>
    <t xml:space="preserve">רמה חברתית-כלכלית (10 הגבוה ביותר) </t>
  </si>
  <si>
    <t>7</t>
  </si>
  <si>
    <t>קבוצת אוכלוסייה ודת</t>
  </si>
  <si>
    <t>סה"כ  אוכלוסייה (אלפים)</t>
  </si>
  <si>
    <t>222.0</t>
  </si>
  <si>
    <t>224.3</t>
  </si>
  <si>
    <t>226.1</t>
  </si>
  <si>
    <t>231.0</t>
  </si>
  <si>
    <t xml:space="preserve">יהודים ואחרים (אחוז) </t>
  </si>
  <si>
    <t>100.0</t>
  </si>
  <si>
    <t>99.9</t>
  </si>
  <si>
    <t xml:space="preserve">יהודים (אחוז) </t>
  </si>
  <si>
    <t>94.0</t>
  </si>
  <si>
    <t>93.7</t>
  </si>
  <si>
    <t>93.8</t>
  </si>
  <si>
    <t>93.9</t>
  </si>
  <si>
    <t>93.4</t>
  </si>
  <si>
    <t xml:space="preserve">ערבים (אחוז) </t>
  </si>
  <si>
    <t/>
  </si>
  <si>
    <t>-</t>
  </si>
  <si>
    <t xml:space="preserve">מוסלמים (אחוז) </t>
  </si>
  <si>
    <t xml:space="preserve">נוצרים (אחוז) </t>
  </si>
  <si>
    <t xml:space="preserve">דרוזים (אחוז) </t>
  </si>
  <si>
    <t>דמוגרפיה</t>
  </si>
  <si>
    <t>סה"כ גברים (אלפים)</t>
  </si>
  <si>
    <t>107.0</t>
  </si>
  <si>
    <t>108.3</t>
  </si>
  <si>
    <t>109.4</t>
  </si>
  <si>
    <t>110.4</t>
  </si>
  <si>
    <t>113.4</t>
  </si>
  <si>
    <t>סה"כ נשים (אלפים)</t>
  </si>
  <si>
    <t>112.4</t>
  </si>
  <si>
    <t>113.8</t>
  </si>
  <si>
    <t>114.8</t>
  </si>
  <si>
    <t>115.7</t>
  </si>
  <si>
    <t>117.7</t>
  </si>
  <si>
    <t xml:space="preserve">יחס תלות (לאלף תושבים בלתי תלויים) </t>
  </si>
  <si>
    <t>641</t>
  </si>
  <si>
    <t xml:space="preserve">אחוז בני 4-0  באוכלוסייה  </t>
  </si>
  <si>
    <t>7.4</t>
  </si>
  <si>
    <t xml:space="preserve">אחוז בני 9-5  באוכלוסייה  </t>
  </si>
  <si>
    <t>7.3</t>
  </si>
  <si>
    <t>7.1</t>
  </si>
  <si>
    <t>7.0</t>
  </si>
  <si>
    <t>6.7</t>
  </si>
  <si>
    <t xml:space="preserve">אחוז בני  14-10 באוכלוסייה  </t>
  </si>
  <si>
    <t>6.9</t>
  </si>
  <si>
    <t>6.8</t>
  </si>
  <si>
    <t xml:space="preserve">אחוז בני 19-15  באוכלוסייה  </t>
  </si>
  <si>
    <t>אחוז בני 20-29 באוכלוסייה</t>
  </si>
  <si>
    <t xml:space="preserve">אחוז בני 44-30  באוכלוסייה  </t>
  </si>
  <si>
    <t xml:space="preserve">אחוז בני 59-45  באוכלוסייה </t>
  </si>
  <si>
    <t xml:space="preserve">אחוז בני 64-60  באוכלוסייה </t>
  </si>
  <si>
    <t xml:space="preserve">אחוז בני 65 ומעלה  באוכלוסייה </t>
  </si>
  <si>
    <t>אחוז בני 17-0  באוכלוסייה</t>
  </si>
  <si>
    <t xml:space="preserve">אחוז בני 75 ומעלה באוכלוסייה </t>
  </si>
  <si>
    <t xml:space="preserve">לידות חי </t>
  </si>
  <si>
    <t xml:space="preserve">פטירות </t>
  </si>
  <si>
    <t xml:space="preserve">ריבוי טבעי - סה"כ </t>
  </si>
  <si>
    <t xml:space="preserve">ריבוי טבעי  לאלף תושבים </t>
  </si>
  <si>
    <t xml:space="preserve">מאזן הגירה - סה"כ </t>
  </si>
  <si>
    <t xml:space="preserve">אחוז עולי 1990+ מסך האוכלוסייה </t>
  </si>
  <si>
    <t>18.6</t>
  </si>
  <si>
    <t>18.8</t>
  </si>
  <si>
    <t>19.0</t>
  </si>
  <si>
    <t>19.1</t>
  </si>
  <si>
    <t>18.3</t>
  </si>
  <si>
    <t>אחוז גידול האוכלוסייה</t>
  </si>
  <si>
    <t>פטירות תינוקות (ממוצע(</t>
  </si>
  <si>
    <t>8</t>
  </si>
  <si>
    <t>6</t>
  </si>
  <si>
    <t xml:space="preserve">שיעור פטירות תינוקות לאלף לידות חי </t>
  </si>
  <si>
    <t xml:space="preserve"> 2.4</t>
  </si>
  <si>
    <t xml:space="preserve"> 1.9</t>
  </si>
  <si>
    <t xml:space="preserve"> 2.1</t>
  </si>
  <si>
    <t xml:space="preserve"> 2.5</t>
  </si>
  <si>
    <t xml:space="preserve">השתקעות ראשונה של עולים </t>
  </si>
  <si>
    <t>437</t>
  </si>
  <si>
    <t>445</t>
  </si>
  <si>
    <t>433</t>
  </si>
  <si>
    <t>330</t>
  </si>
  <si>
    <t>419</t>
  </si>
  <si>
    <t xml:space="preserve">אחוז עולים בני 17-0 בהשתקעות ראשונה </t>
  </si>
  <si>
    <t>32.3</t>
  </si>
  <si>
    <t>33.5</t>
  </si>
  <si>
    <t>36.7</t>
  </si>
  <si>
    <t>37.0</t>
  </si>
  <si>
    <t>27.0</t>
  </si>
  <si>
    <t xml:space="preserve">אחוז עולים בני 44-18 בהשתקעות ראשונה </t>
  </si>
  <si>
    <t>33.0</t>
  </si>
  <si>
    <t>35.1</t>
  </si>
  <si>
    <t>31.9</t>
  </si>
  <si>
    <t>26.4</t>
  </si>
  <si>
    <t>36.3</t>
  </si>
  <si>
    <t xml:space="preserve">אחוז עולים בני 64-45 בהשתקעות ראשונה </t>
  </si>
  <si>
    <t>20.1</t>
  </si>
  <si>
    <t>18.9</t>
  </si>
  <si>
    <t>22.4</t>
  </si>
  <si>
    <t>24.5</t>
  </si>
  <si>
    <t>23.6</t>
  </si>
  <si>
    <t xml:space="preserve">אחוז עולים בני 65 ומעלה בהשתקעות ראשונה </t>
  </si>
  <si>
    <t>14.6</t>
  </si>
  <si>
    <t>12.6</t>
  </si>
  <si>
    <t>9.0</t>
  </si>
  <si>
    <t>12.1</t>
  </si>
  <si>
    <t>13.1</t>
  </si>
  <si>
    <t>מאזן  הגירה  פנימית</t>
  </si>
  <si>
    <t xml:space="preserve">נכנסים מיישובים אחרים - סה"כ </t>
  </si>
  <si>
    <t xml:space="preserve">נכנסים מיישובים אחרים - גברים  </t>
  </si>
  <si>
    <t xml:space="preserve">נכנסים מיישובים אחרים - נשים </t>
  </si>
  <si>
    <t xml:space="preserve">נכנסים מיישובים אחרים - עד גיל 14 </t>
  </si>
  <si>
    <t xml:space="preserve">נכנסים מיישובים אחרים - גיל </t>
  </si>
  <si>
    <t xml:space="preserve">נכנסים מיישובים אחרים - גיל 64-30 </t>
  </si>
  <si>
    <t xml:space="preserve">נכנסים מיישובים אחרים - גיל 65 ומעלה </t>
  </si>
  <si>
    <t>451</t>
  </si>
  <si>
    <t>462</t>
  </si>
  <si>
    <t>423</t>
  </si>
  <si>
    <t>399</t>
  </si>
  <si>
    <t>411</t>
  </si>
  <si>
    <t xml:space="preserve">יוצאים ליישובים אחרים - סה"כ </t>
  </si>
  <si>
    <t xml:space="preserve">יוצאים ליישובים אחרים - גברים </t>
  </si>
  <si>
    <t xml:space="preserve">יוצאים ליישובים אחרים - נשים </t>
  </si>
  <si>
    <t xml:space="preserve">יוצאים ליישובים אחרים - עד גיל 14 </t>
  </si>
  <si>
    <t xml:space="preserve">יוצאים ליישובים אחרים - גיל </t>
  </si>
  <si>
    <t xml:space="preserve">יוצאים ליישובים אחרים - גיל 64-30 </t>
  </si>
  <si>
    <t xml:space="preserve">יוצאים ליישובים אחרים - גיל 65 ומעלה </t>
  </si>
  <si>
    <t>277</t>
  </si>
  <si>
    <t>269</t>
  </si>
  <si>
    <t>283</t>
  </si>
  <si>
    <t>323</t>
  </si>
  <si>
    <t>359</t>
  </si>
  <si>
    <t>שכר ורווחה</t>
  </si>
  <si>
    <t xml:space="preserve">מקבלי דמי אבטלה - סה"כ (ממוצע חודשי) </t>
  </si>
  <si>
    <t xml:space="preserve">מקבלי דמי אבטלה - גברים (ממוצע חודשי) </t>
  </si>
  <si>
    <t xml:space="preserve">מקבלי הכשרה מקצועית - סה"כ </t>
  </si>
  <si>
    <t>12</t>
  </si>
  <si>
    <t>11</t>
  </si>
  <si>
    <t>4</t>
  </si>
  <si>
    <t>10</t>
  </si>
  <si>
    <t xml:space="preserve">גיל ממוצע של מקבלי דמי אבטלה (לא כולל חיילים) </t>
  </si>
  <si>
    <t>44</t>
  </si>
  <si>
    <t xml:space="preserve">דמי אבטלה ממוצעים ליום (ש"ח) </t>
  </si>
  <si>
    <t xml:space="preserve">מקבלי קצבאות זקנה ושאירים - סה"כ </t>
  </si>
  <si>
    <t xml:space="preserve">אחוז מקבלי השלמת הכנסה מבין מקבלי קצבאות זקנה ושאירים </t>
  </si>
  <si>
    <t xml:space="preserve">מקבלי גמלת הבטחת הכנסה (נפשות, במשך השנה) </t>
  </si>
  <si>
    <t xml:space="preserve">מקבלי גמלאות סיעוד (סוף שנה) </t>
  </si>
  <si>
    <t xml:space="preserve">מקבלי גמלאות נכות כללית (סוף שנה) </t>
  </si>
  <si>
    <t xml:space="preserve">מקבלי גמלאות ניידות (סוף שנה) </t>
  </si>
  <si>
    <t xml:space="preserve">מקבלי גמלאות נכות מעבודה ותלויים (סוף שנה) </t>
  </si>
  <si>
    <t xml:space="preserve">מבוטחים בקופת חולים - סה"כ (סוף שנה) </t>
  </si>
  <si>
    <t>217,205</t>
  </si>
  <si>
    <t>219,777</t>
  </si>
  <si>
    <t>221,985</t>
  </si>
  <si>
    <t>223,467</t>
  </si>
  <si>
    <t>226,575</t>
  </si>
  <si>
    <t xml:space="preserve">אחוז המבוטחים בקופ"ח כללית מתוך סך כל המבוטחים </t>
  </si>
  <si>
    <t>44.5</t>
  </si>
  <si>
    <t>44.2</t>
  </si>
  <si>
    <t>43.9</t>
  </si>
  <si>
    <t>43.6</t>
  </si>
  <si>
    <t>42.9</t>
  </si>
  <si>
    <t xml:space="preserve">אחוז המבוטחים בקופ"ח מכבי מתוך סך כל המבוטחים </t>
  </si>
  <si>
    <t>38.4</t>
  </si>
  <si>
    <t>38.7</t>
  </si>
  <si>
    <t>39.0</t>
  </si>
  <si>
    <t>39.4</t>
  </si>
  <si>
    <t>40.1</t>
  </si>
  <si>
    <t xml:space="preserve">אחוז המבוטחים בקופ"ח מאוחדת מתוך סך כל המבוטחים </t>
  </si>
  <si>
    <t>10.3</t>
  </si>
  <si>
    <t>10.4</t>
  </si>
  <si>
    <t>10.5</t>
  </si>
  <si>
    <t>10.7</t>
  </si>
  <si>
    <t xml:space="preserve">אחוז המבוטחים בקופ"ח לאומית מתוך סך כל המבוטחים </t>
  </si>
  <si>
    <t>6.5</t>
  </si>
  <si>
    <t>6.3</t>
  </si>
  <si>
    <t xml:space="preserve">סה"כ משפחות של מקבלי קצבאות  בגין ילדים (סוף שנה) </t>
  </si>
  <si>
    <t>מספר משפחות של מקבלי קצבאות  בגין ילדים עם 1-2 ילדים במשפחה</t>
  </si>
  <si>
    <t xml:space="preserve">מספר משפחות של מקבלי קצבאות  בגין ילדים עם 4-3 ילדים במשפחה </t>
  </si>
  <si>
    <t xml:space="preserve">מספר משפחות של מקבלי קצבאות בגין ילדים עם 5 ילדים ויותר במשפחה </t>
  </si>
  <si>
    <t xml:space="preserve">סה"כ ילדים שבגינם שולמו קצבאות </t>
  </si>
  <si>
    <t>מספר הילדים שבגינם שולמו קצבאות במשפחות עם 1-2 ילדים</t>
  </si>
  <si>
    <t xml:space="preserve">מספר הילדים שבגינם שולמו קצבאות במשפחות עם 4-3 ילדים </t>
  </si>
  <si>
    <t xml:space="preserve">מספר הילדים שבגינם שולמו קצבאות במשפחות עם 5 ילדים ויותר </t>
  </si>
  <si>
    <t>שכר ממוצע לחודש של שכירים (ש"ח)</t>
  </si>
  <si>
    <t>6,603</t>
  </si>
  <si>
    <t>7,054</t>
  </si>
  <si>
    <t>6,698</t>
  </si>
  <si>
    <t>7,574</t>
  </si>
  <si>
    <t>7,960</t>
  </si>
  <si>
    <t>שכר ממוצע לחודש של גברים שכירים (ש"ח)</t>
  </si>
  <si>
    <t>8,235</t>
  </si>
  <si>
    <t>8,965</t>
  </si>
  <si>
    <t>8,307</t>
  </si>
  <si>
    <t>9,399</t>
  </si>
  <si>
    <t>9,855</t>
  </si>
  <si>
    <t xml:space="preserve">שכר ממוצע לחודש של נשים שכירות (ש"ח) </t>
  </si>
  <si>
    <t>5,107</t>
  </si>
  <si>
    <t>5,280</t>
  </si>
  <si>
    <t>5,281</t>
  </si>
  <si>
    <t>5,874</t>
  </si>
  <si>
    <t>6,212</t>
  </si>
  <si>
    <t xml:space="preserve">אחוז שינוי ראלי לעומת שנה קודמת של שכר ממוצע לחודש של שכירים (ש"ח) </t>
  </si>
  <si>
    <t>-2.3</t>
  </si>
  <si>
    <t>5.5</t>
  </si>
  <si>
    <t>-6.3</t>
  </si>
  <si>
    <t>12.5</t>
  </si>
  <si>
    <t>-2.2</t>
  </si>
  <si>
    <t xml:space="preserve">אחוז שינוי ראלי לעומת שנה קודמת של שכר ממוצע לחודש של גברים שכירים (ש"ח) </t>
  </si>
  <si>
    <t>-4.5</t>
  </si>
  <si>
    <t>7.5</t>
  </si>
  <si>
    <t>-9.3</t>
  </si>
  <si>
    <t>-1.6</t>
  </si>
  <si>
    <t xml:space="preserve">אחוז שינוי ראלי לעומת שנה קודמת של שכר ממוצע לחודש של נשים שכירות (ש"ח) </t>
  </si>
  <si>
    <t>2.6</t>
  </si>
  <si>
    <t>2.1</t>
  </si>
  <si>
    <t>-2.1</t>
  </si>
  <si>
    <t>-2.4</t>
  </si>
  <si>
    <t>מספר השכירים</t>
  </si>
  <si>
    <t>91,935</t>
  </si>
  <si>
    <t>101,520</t>
  </si>
  <si>
    <t>92,280</t>
  </si>
  <si>
    <t>108,337</t>
  </si>
  <si>
    <t>111,003</t>
  </si>
  <si>
    <t>אחוז השכירים המשתכרים עד שכר מינימום</t>
  </si>
  <si>
    <t>38.1</t>
  </si>
  <si>
    <t>36.1</t>
  </si>
  <si>
    <t>39.2</t>
  </si>
  <si>
    <t>34.5</t>
  </si>
  <si>
    <t>מספר העצמאים</t>
  </si>
  <si>
    <t>7,765</t>
  </si>
  <si>
    <t>7,952</t>
  </si>
  <si>
    <t>8,288</t>
  </si>
  <si>
    <t>8,690</t>
  </si>
  <si>
    <t>8,579</t>
  </si>
  <si>
    <t>הכנסה ממוצעת לחודש של העצמאים</t>
  </si>
  <si>
    <t>6,830</t>
  </si>
  <si>
    <t>7,315</t>
  </si>
  <si>
    <t>7,801</t>
  </si>
  <si>
    <t>8,321</t>
  </si>
  <si>
    <t>8,832</t>
  </si>
  <si>
    <t>אחוז שינוי ראלי של הכנסה ממוצעת לחודש של העצמאים</t>
  </si>
  <si>
    <t>0.4</t>
  </si>
  <si>
    <t>5.7</t>
  </si>
  <si>
    <t>4.4</t>
  </si>
  <si>
    <t>6.1</t>
  </si>
  <si>
    <t>-7.3</t>
  </si>
  <si>
    <t>אחוז העצמאים המשתכרים עד מחצית השכר הממוצע</t>
  </si>
  <si>
    <t>42.1</t>
  </si>
  <si>
    <t>40.5</t>
  </si>
  <si>
    <t>37.5</t>
  </si>
  <si>
    <t>37.4</t>
  </si>
  <si>
    <t xml:space="preserve">מדד אי-השוויון - שכירים (מדד ג'יני, 0 שוויון מלא) </t>
  </si>
  <si>
    <t>0.4235</t>
  </si>
  <si>
    <t>0.4320</t>
  </si>
  <si>
    <t>0.4313</t>
  </si>
  <si>
    <t>0.4318</t>
  </si>
  <si>
    <t>0.4351</t>
  </si>
  <si>
    <t>0.4289</t>
  </si>
  <si>
    <t>חינוך</t>
  </si>
  <si>
    <t>בתי ספר - סה"כ</t>
  </si>
  <si>
    <t xml:space="preserve">בתי ספר יסודיים (כולל חינוך מיוחד)  </t>
  </si>
  <si>
    <t>בתי ספר על יסודיים - סה"כ</t>
  </si>
  <si>
    <t>חטיבות ביניים</t>
  </si>
  <si>
    <t>18</t>
  </si>
  <si>
    <t>17</t>
  </si>
  <si>
    <t>16</t>
  </si>
  <si>
    <t>בתי ספר תיכוניים</t>
  </si>
  <si>
    <t>28</t>
  </si>
  <si>
    <t>29</t>
  </si>
  <si>
    <t>27</t>
  </si>
  <si>
    <t>כיתות - סה"כ</t>
  </si>
  <si>
    <t xml:space="preserve">כיתות בבתי ספר יסודיים (כולל חינוך מיוחד) </t>
  </si>
  <si>
    <t>כיתות בבתי ספר על-יסודיים</t>
  </si>
  <si>
    <t>כיתות בחטיבות ביניים</t>
  </si>
  <si>
    <t>278</t>
  </si>
  <si>
    <t>268</t>
  </si>
  <si>
    <t>262</t>
  </si>
  <si>
    <t>260</t>
  </si>
  <si>
    <t>272</t>
  </si>
  <si>
    <t>כיתות בבתי ספר תיכוניים</t>
  </si>
  <si>
    <t>תלמידים - סה"כ</t>
  </si>
  <si>
    <t xml:space="preserve">תלמידים בבתי ספר יסודיים (כולל חינוך מיוחד) </t>
  </si>
  <si>
    <t>תלמידים בבתי ספר על-יסודיים</t>
  </si>
  <si>
    <t>תלמידים בחטיבות ביניים</t>
  </si>
  <si>
    <t>9,038</t>
  </si>
  <si>
    <t>8,744</t>
  </si>
  <si>
    <t>8,545</t>
  </si>
  <si>
    <t>8,384</t>
  </si>
  <si>
    <t>8,593</t>
  </si>
  <si>
    <t>תלמידים בבתי ספר תיכוניים</t>
  </si>
  <si>
    <t>ממוצע תלמידים לכיתה - סה"כ</t>
  </si>
  <si>
    <t xml:space="preserve">ממוצע תלמידים לכיתה בבתי ספר יסודיים (כולל חינוך מיוחד) </t>
  </si>
  <si>
    <t>ממוצע תלמידים לכיתה בבתי ספר על-יסודיים</t>
  </si>
  <si>
    <t>ממוצע תלמידים לכיתה בחטיבות ביניים</t>
  </si>
  <si>
    <t>33</t>
  </si>
  <si>
    <t>32</t>
  </si>
  <si>
    <t>ממוצע תלמידים לכיתה בבתי ספר תיכוניים</t>
  </si>
  <si>
    <t>אחוז זכאים לתעודת בגרות מבין תלמידי כיתות יב</t>
  </si>
  <si>
    <t>60.9</t>
  </si>
  <si>
    <t>60.0</t>
  </si>
  <si>
    <t>59.8</t>
  </si>
  <si>
    <t>61.5</t>
  </si>
  <si>
    <t>64.2</t>
  </si>
  <si>
    <t>אחוז זכאים לתעודת בגרות שעמדו בדרישות הסף של האוניברסיטאות מבין תלמידי כיתות יב</t>
  </si>
  <si>
    <t>55.6</t>
  </si>
  <si>
    <t>54.6</t>
  </si>
  <si>
    <t>54.2</t>
  </si>
  <si>
    <t>56.7</t>
  </si>
  <si>
    <t>מים</t>
  </si>
  <si>
    <t xml:space="preserve">תקבולי מים (אלפי מ"ק) </t>
  </si>
  <si>
    <t>18,763</t>
  </si>
  <si>
    <t xml:space="preserve">פחת מים - סה"כ (אלפי מ"ק) </t>
  </si>
  <si>
    <t>1,880</t>
  </si>
  <si>
    <t xml:space="preserve">אחוז פחת המים מסך כל תקבולי המים </t>
  </si>
  <si>
    <t>10.0</t>
  </si>
  <si>
    <t xml:space="preserve">סה"כ צריכת מים (אלפי מ"ק) </t>
  </si>
  <si>
    <t>16,883</t>
  </si>
  <si>
    <t xml:space="preserve">צריכת מים עירונית (אלפי מ"ק) </t>
  </si>
  <si>
    <t>16,508</t>
  </si>
  <si>
    <t xml:space="preserve">צריכת מים תעשייתית (אלפי מ"ק) </t>
  </si>
  <si>
    <t>369</t>
  </si>
  <si>
    <t xml:space="preserve">צריכת מים חקלאית (אלפי מ"ק) </t>
  </si>
  <si>
    <t>267</t>
  </si>
  <si>
    <t>74</t>
  </si>
  <si>
    <t>57</t>
  </si>
  <si>
    <t xml:space="preserve">אחוז צריכת מים עירונית מסה"כ צריכת המים </t>
  </si>
  <si>
    <t>97.8</t>
  </si>
  <si>
    <t xml:space="preserve">אחוז צריכת מים תעשייתית מסה"כ צריכת המים </t>
  </si>
  <si>
    <t>3.8</t>
  </si>
  <si>
    <t>2.2</t>
  </si>
  <si>
    <t xml:space="preserve">אחוז צריכת מים חקלאית מסה"כ צריכת המים </t>
  </si>
  <si>
    <t>1.3</t>
  </si>
  <si>
    <t>0.3</t>
  </si>
  <si>
    <t>0.0</t>
  </si>
  <si>
    <t xml:space="preserve">צריכת מים עירונית למגורים (אלפי מ"ק) </t>
  </si>
  <si>
    <t>12,212</t>
  </si>
  <si>
    <t xml:space="preserve">צריכת מים עירונית למוסדות הרשות המקומית (אלפי מ"ק) </t>
  </si>
  <si>
    <t>809</t>
  </si>
  <si>
    <t xml:space="preserve">צריכת מים עירונית לגינון ציבורי (אלפי מ"ק) </t>
  </si>
  <si>
    <t>1,123</t>
  </si>
  <si>
    <t xml:space="preserve">צריכת מים עירונית לבנייה (אלפי מ"ק) </t>
  </si>
  <si>
    <t>122</t>
  </si>
  <si>
    <t xml:space="preserve">אחוז צריכת מים למגורים מסה"כ צריכת מים עירונית </t>
  </si>
  <si>
    <t>74.0</t>
  </si>
  <si>
    <t xml:space="preserve">אחוז צריכת מים למוסדות הרשות המקומית מסה"כ צריכת מים עירונית </t>
  </si>
  <si>
    <t>4.9</t>
  </si>
  <si>
    <t xml:space="preserve">אחוז צריכת מים לגינון ציבורי מסה"כ צריכת מים עירונית </t>
  </si>
  <si>
    <t xml:space="preserve">אחוז צריכת מים לבנייה מסה"כ צריכת מים עירונית </t>
  </si>
  <si>
    <t>0.7</t>
  </si>
  <si>
    <t xml:space="preserve">סה"כ צריכת מים עירונית (מ"ק לנפש) </t>
  </si>
  <si>
    <t>71.4</t>
  </si>
  <si>
    <t xml:space="preserve">צריכת מים עירונית למגורים (מ"ק לנפש) </t>
  </si>
  <si>
    <t>52.9</t>
  </si>
  <si>
    <t xml:space="preserve">צריכת מים עירונית למוסדות הרשות המקומית (מ"ק לנפש) </t>
  </si>
  <si>
    <t>3.5</t>
  </si>
  <si>
    <t xml:space="preserve">צריכת מים עירונית לגינון ציבורי (מ"ק לנפש) </t>
  </si>
  <si>
    <t xml:space="preserve">צריכת מים עירונית לבנייה (מ"ק לנפש) </t>
  </si>
  <si>
    <t>0.5</t>
  </si>
  <si>
    <t>בנייה ודיור</t>
  </si>
  <si>
    <t xml:space="preserve">התחלת בנייה: שטח (אלפי מ"ר) - סה"כ </t>
  </si>
  <si>
    <t>175.1</t>
  </si>
  <si>
    <t>218.6</t>
  </si>
  <si>
    <t>232.5</t>
  </si>
  <si>
    <t>263.1</t>
  </si>
  <si>
    <t xml:space="preserve">התחלת בנייה: שטח  למגורים (אלפי מ"ר) </t>
  </si>
  <si>
    <t>135.9</t>
  </si>
  <si>
    <t>91.8</t>
  </si>
  <si>
    <t>148.3</t>
  </si>
  <si>
    <t>224.1</t>
  </si>
  <si>
    <t xml:space="preserve">התחלת בנייה: מספר דירות </t>
  </si>
  <si>
    <t>819</t>
  </si>
  <si>
    <t>498</t>
  </si>
  <si>
    <t>796</t>
  </si>
  <si>
    <t>892</t>
  </si>
  <si>
    <t>1,190</t>
  </si>
  <si>
    <t xml:space="preserve">גמר בנייה: שטח (אלפי מ"ר) - סה"כ </t>
  </si>
  <si>
    <t xml:space="preserve">גמר בנייה: שטח למגורים (אלפי מ"ר) </t>
  </si>
  <si>
    <t>148.7</t>
  </si>
  <si>
    <t>105.7</t>
  </si>
  <si>
    <t>172.3</t>
  </si>
  <si>
    <t xml:space="preserve">גמר בנייה: מספר דירות </t>
  </si>
  <si>
    <t>617</t>
  </si>
  <si>
    <t>1,151</t>
  </si>
  <si>
    <t>577</t>
  </si>
  <si>
    <t>687</t>
  </si>
  <si>
    <t>993</t>
  </si>
  <si>
    <t xml:space="preserve">מספר דירות למגורים לפי חיובי ארנונה (יוני </t>
  </si>
  <si>
    <t>תשתיות ושירותים עירוניים</t>
  </si>
  <si>
    <t xml:space="preserve">התחלה של סלילת כבישים  חדשים, הרחבה ושיקום של כבישים - אורך (ק"מ) </t>
  </si>
  <si>
    <t>8.6</t>
  </si>
  <si>
    <t>20.5</t>
  </si>
  <si>
    <t xml:space="preserve">התחלה של סלילת כבישים חדשים, הרחבה ושיקום של כבישים - שטח (אלפי מ"ר) </t>
  </si>
  <si>
    <t>63.6</t>
  </si>
  <si>
    <t>73.3</t>
  </si>
  <si>
    <t>187.2</t>
  </si>
  <si>
    <t xml:space="preserve">התחלה של הנחת צינורות מים (ק"מ) </t>
  </si>
  <si>
    <t>18.0</t>
  </si>
  <si>
    <t>16.2</t>
  </si>
  <si>
    <t xml:space="preserve">התחלה של הנחת צינורות ביוב (ק"מ) </t>
  </si>
  <si>
    <t>16.8</t>
  </si>
  <si>
    <t xml:space="preserve">התחלה של הנחת צינורות תיעול (ק"מ) </t>
  </si>
  <si>
    <t>0.9</t>
  </si>
  <si>
    <t>0.1</t>
  </si>
  <si>
    <t xml:space="preserve">גמר של סלילת כבישים  חדשים, הרחבה ושיקום של כבישים - אורך (ק"מ) </t>
  </si>
  <si>
    <t>9.8</t>
  </si>
  <si>
    <t>8.2</t>
  </si>
  <si>
    <t xml:space="preserve">גמר של סלילת כבישים  חדשים, הרחבה ושיקום של כבישים - שטח (אלפי מ"ר) </t>
  </si>
  <si>
    <t>115.6</t>
  </si>
  <si>
    <t>87.1</t>
  </si>
  <si>
    <t>114.2</t>
  </si>
  <si>
    <t xml:space="preserve">גמר של הנחת צינורות מים (ק"מ) </t>
  </si>
  <si>
    <t>14.5</t>
  </si>
  <si>
    <t>17.4</t>
  </si>
  <si>
    <t xml:space="preserve">גמר של הנחת צינורות ביוב (ק"מ) </t>
  </si>
  <si>
    <t>3.2</t>
  </si>
  <si>
    <t>15.8</t>
  </si>
  <si>
    <t xml:space="preserve">גמר של הנחת צינורות תיעול (ק"מ) </t>
  </si>
  <si>
    <t>פסולת מוצקה ביתית, מסחרית וגזם</t>
  </si>
  <si>
    <t xml:space="preserve">פסולת מוצקה ביתית, מסחרית וגזם (ק"ג ליום לנפש) </t>
  </si>
  <si>
    <t>..</t>
  </si>
  <si>
    <t>1.8</t>
  </si>
  <si>
    <t>תחבורה</t>
  </si>
  <si>
    <t xml:space="preserve">כלי רכב מנועיים - סה"כ </t>
  </si>
  <si>
    <t xml:space="preserve">מכוניות פרטיות - סה"כ </t>
  </si>
  <si>
    <t xml:space="preserve">גיל ממוצע של רכב פרטי (שנים) </t>
  </si>
  <si>
    <t xml:space="preserve">תאונות דרכים עם נפגעים - סה"כ </t>
  </si>
  <si>
    <t>275</t>
  </si>
  <si>
    <t>297</t>
  </si>
  <si>
    <t>333</t>
  </si>
  <si>
    <t>436</t>
  </si>
  <si>
    <t>446</t>
  </si>
  <si>
    <t xml:space="preserve">תאונות דרכים עם נפגעים - שיעור ל-1,000 תושבים </t>
  </si>
  <si>
    <t>1.5</t>
  </si>
  <si>
    <t>1.9</t>
  </si>
  <si>
    <t xml:space="preserve">תאונות דרכים עם נפגעים - שיעור ל-1,000 כלי רכב </t>
  </si>
  <si>
    <t>3.6</t>
  </si>
  <si>
    <t>4.2</t>
  </si>
  <si>
    <t>5.4</t>
  </si>
  <si>
    <t>5.2</t>
  </si>
  <si>
    <t>הכנסות רגיל + תב"ר</t>
  </si>
  <si>
    <t xml:space="preserve">סך כולל הכנסות של הרשות (אלפי ש"ח) </t>
  </si>
  <si>
    <t>1,077,485</t>
  </si>
  <si>
    <t>1,184,861</t>
  </si>
  <si>
    <t>1,236,259</t>
  </si>
  <si>
    <t>1,416,935</t>
  </si>
  <si>
    <t xml:space="preserve">סך כולל הכנסות של הרשות - אחוז שינוי ראלי </t>
  </si>
  <si>
    <t>-6.2</t>
  </si>
  <si>
    <t>9.4</t>
  </si>
  <si>
    <t>-0.2</t>
  </si>
  <si>
    <t>8.3</t>
  </si>
  <si>
    <t>הכנסות בתקציב הרגיל של הרשויות המקומיות</t>
  </si>
  <si>
    <t xml:space="preserve">סה"כ הכנסות של הרשות מהתקציב הרגיל (אלפי ש"ח) </t>
  </si>
  <si>
    <t>999,422</t>
  </si>
  <si>
    <t>1,080,823</t>
  </si>
  <si>
    <t>1,124,524</t>
  </si>
  <si>
    <t>1,231,136</t>
  </si>
  <si>
    <t xml:space="preserve">סה"כ הכנסות של הרשות מהתקציב הרגיל - אחוז שינוי ראלי </t>
  </si>
  <si>
    <t>-0.7</t>
  </si>
  <si>
    <t>7.6</t>
  </si>
  <si>
    <t>-0.5</t>
  </si>
  <si>
    <t xml:space="preserve">הכנסות של הרשות מחינוך (אלפי ש"ח) </t>
  </si>
  <si>
    <t>226,174</t>
  </si>
  <si>
    <t>235,461</t>
  </si>
  <si>
    <t>245,160</t>
  </si>
  <si>
    <t>258,121</t>
  </si>
  <si>
    <t xml:space="preserve">הכנסות של הרשות מחינוך - אחוז שינוי ראלי </t>
  </si>
  <si>
    <t>-2.9</t>
  </si>
  <si>
    <t>-4.6</t>
  </si>
  <si>
    <t>-0.4</t>
  </si>
  <si>
    <t>4.1</t>
  </si>
  <si>
    <t xml:space="preserve">הכנסות של הרשות מרווחה (אלפי ש"ח) </t>
  </si>
  <si>
    <t>65,325</t>
  </si>
  <si>
    <t>71,986</t>
  </si>
  <si>
    <t>76,173</t>
  </si>
  <si>
    <t>79,929</t>
  </si>
  <si>
    <t>87,839</t>
  </si>
  <si>
    <t xml:space="preserve">הכנסות של הרשות מרווחה - אחוז שינוי ראלי </t>
  </si>
  <si>
    <t>0.2</t>
  </si>
  <si>
    <t>7.9</t>
  </si>
  <si>
    <t>5.3</t>
  </si>
  <si>
    <t>4.6</t>
  </si>
  <si>
    <t xml:space="preserve">הכנסות של הרשות ממפעל המים (אלפי ש"ח) </t>
  </si>
  <si>
    <t>455</t>
  </si>
  <si>
    <t>51</t>
  </si>
  <si>
    <t xml:space="preserve">הכנסות של הרשות ממפעל המים - אחוז שינוי ראלי </t>
  </si>
  <si>
    <t>-37.1</t>
  </si>
  <si>
    <t>-89.0</t>
  </si>
  <si>
    <t>-84.4</t>
  </si>
  <si>
    <t>-100.0</t>
  </si>
  <si>
    <t xml:space="preserve">הכנסות עצמיות של הרשות (אלפי ש"ח) </t>
  </si>
  <si>
    <t>726,834</t>
  </si>
  <si>
    <t>797,559</t>
  </si>
  <si>
    <t>829,096</t>
  </si>
  <si>
    <t>915,139</t>
  </si>
  <si>
    <t xml:space="preserve">סה"כ הכנסות עצמיות של הרשות - אחוז שינוי ראלי </t>
  </si>
  <si>
    <t>-1.3</t>
  </si>
  <si>
    <t>9.2</t>
  </si>
  <si>
    <t>-0.6</t>
  </si>
  <si>
    <t>2.8</t>
  </si>
  <si>
    <t xml:space="preserve">הכנסות של הרשות מארנונה (גבייה) (אלפי ש"ח) </t>
  </si>
  <si>
    <t>511,862</t>
  </si>
  <si>
    <t>541,068</t>
  </si>
  <si>
    <t>594,649</t>
  </si>
  <si>
    <t>619,778</t>
  </si>
  <si>
    <t>686,549</t>
  </si>
  <si>
    <t xml:space="preserve">הכנסות של הרשות מארנונה (גבייה) - אחוז שינוי ראלי </t>
  </si>
  <si>
    <t>0.8</t>
  </si>
  <si>
    <t>-0.3</t>
  </si>
  <si>
    <t>1.4</t>
  </si>
  <si>
    <t xml:space="preserve">הכנסות של הרשות מארנונה למגורים (גבייה) (אלפי ש"ח) </t>
  </si>
  <si>
    <t>287,610</t>
  </si>
  <si>
    <t>294,557</t>
  </si>
  <si>
    <t>305,530</t>
  </si>
  <si>
    <t>323,473</t>
  </si>
  <si>
    <t xml:space="preserve">הכנסות של הרשות מארנונה למגורים (גבייה) - אחוז שינוי ראלי </t>
  </si>
  <si>
    <t>-0.8</t>
  </si>
  <si>
    <t>-1.2</t>
  </si>
  <si>
    <t xml:space="preserve">הכנסות עצמיות של הרשות מחינוך (אלפי ש"ח) </t>
  </si>
  <si>
    <t xml:space="preserve">הכנסות עצמיות של הרשות מחינוך - אחוז שינוי ראלי </t>
  </si>
  <si>
    <t xml:space="preserve">הכנסות עצמיות של הרשות מרווחה (אלפי ש"ח) </t>
  </si>
  <si>
    <t xml:space="preserve">הכנסות עצמיות של הרשות מרווחה - אחוז שינוי ראלי </t>
  </si>
  <si>
    <t xml:space="preserve">הכנסות של הרשות ממשרד החינוך (אלפי ש"ח) </t>
  </si>
  <si>
    <t xml:space="preserve">הכנסות של הרשות ממשרד הרווחה (אלפי ש"ח) </t>
  </si>
  <si>
    <t xml:space="preserve">סה"כ השתתפות הממשלה בהכנסות  של הרשות (אלפי ש"ח) </t>
  </si>
  <si>
    <t>272,588</t>
  </si>
  <si>
    <t>283,264</t>
  </si>
  <si>
    <t>295,428</t>
  </si>
  <si>
    <t>315,997</t>
  </si>
  <si>
    <t xml:space="preserve">סה"כ השתתפות הממשלה בהכנסות של הרשות - אחוז שינוי ראלי </t>
  </si>
  <si>
    <t>3.4</t>
  </si>
  <si>
    <t>6.0</t>
  </si>
  <si>
    <t xml:space="preserve">מענק כללי (אלפי ש"ח) </t>
  </si>
  <si>
    <t>5,046</t>
  </si>
  <si>
    <t>4,830</t>
  </si>
  <si>
    <t>3,767</t>
  </si>
  <si>
    <t>4,161</t>
  </si>
  <si>
    <t>1,606</t>
  </si>
  <si>
    <t xml:space="preserve">מענק כללי - אחוז שינוי ראלי </t>
  </si>
  <si>
    <t>-22.4</t>
  </si>
  <si>
    <t>5.6</t>
  </si>
  <si>
    <t>-41.8</t>
  </si>
  <si>
    <t>-37.5</t>
  </si>
  <si>
    <t xml:space="preserve">העברות והכנסות חד-פעמיות לכיסוי גירעון  מצטבר (אלפי ש"ח) </t>
  </si>
  <si>
    <t xml:space="preserve"> העברות והכנסות חד-פעמיות לכיסוי גירעון  מצטבר - אחוז שינוי ראלי </t>
  </si>
  <si>
    <t xml:space="preserve">מלוות לאיזון (אלפי ש"ח) </t>
  </si>
  <si>
    <t xml:space="preserve">מלוות לאיזון - אחוז שינוי ראלי </t>
  </si>
  <si>
    <t xml:space="preserve">הכנסות בתקציב הבלתי  רגיל </t>
  </si>
  <si>
    <t xml:space="preserve">סה"כ הכנסות של הרשות מתקציב בלתי רגיל (אלפי ש"ח) </t>
  </si>
  <si>
    <t>78,063</t>
  </si>
  <si>
    <t>104,038</t>
  </si>
  <si>
    <t>111,735</t>
  </si>
  <si>
    <t>185,799</t>
  </si>
  <si>
    <t xml:space="preserve">סה"כ הכנסות של הרשות מתקציב בלתי רגיל - אחוז שינוי ראלי </t>
  </si>
  <si>
    <t>-45.0</t>
  </si>
  <si>
    <t>32.6</t>
  </si>
  <si>
    <t>2.7</t>
  </si>
  <si>
    <t>55.0</t>
  </si>
  <si>
    <t xml:space="preserve"> הכנסות של הרשות מתקציב בלתי רגיל - השתתפות בעלים (אלפי ש"ח) </t>
  </si>
  <si>
    <t xml:space="preserve">השתתפות בעלים בתקציב בלתי רגיל - אחוז שינוי ראלי </t>
  </si>
  <si>
    <t xml:space="preserve"> הכנסות של הרשות  מתקציב בלתי רגיל - השתתפות משרדי ממשלה (אלפי ש"ח) </t>
  </si>
  <si>
    <t>10,017</t>
  </si>
  <si>
    <t>1,309</t>
  </si>
  <si>
    <t>5,341</t>
  </si>
  <si>
    <t>3,538</t>
  </si>
  <si>
    <t>11,724</t>
  </si>
  <si>
    <t xml:space="preserve">השתתפות משרדי הממשלה בהכנסות התקציב הבלתי רגיל - אחוז שינוי ראלי </t>
  </si>
  <si>
    <t>-22.2</t>
  </si>
  <si>
    <t>-87.2</t>
  </si>
  <si>
    <t>-36.7</t>
  </si>
  <si>
    <t>212.7</t>
  </si>
  <si>
    <t xml:space="preserve"> הכנסות של הרשות מתקציב בלתי רגיל - מלוות (אלפי ש"ח) </t>
  </si>
  <si>
    <t>250</t>
  </si>
  <si>
    <t>1,800</t>
  </si>
  <si>
    <t>22,500</t>
  </si>
  <si>
    <t>4,892</t>
  </si>
  <si>
    <t>34,470</t>
  </si>
  <si>
    <t xml:space="preserve">הכנסות של הרשות מתקציב בלתי רגיל - מלוות (אחוז שינוי ראלי </t>
  </si>
  <si>
    <t>-98.0</t>
  </si>
  <si>
    <t>-79.2</t>
  </si>
  <si>
    <t>150.4</t>
  </si>
  <si>
    <t>הוצאות רגיל + תב"ר</t>
  </si>
  <si>
    <t xml:space="preserve">סך כולל הוצאות של הרשות (אלפי ש"ח) </t>
  </si>
  <si>
    <t>1,056,235</t>
  </si>
  <si>
    <t>1,135,295</t>
  </si>
  <si>
    <t>1,227,699</t>
  </si>
  <si>
    <t>1,349,524</t>
  </si>
  <si>
    <t xml:space="preserve">סך כולל הוצאות של הרשות - אחוז שינוי ראלי </t>
  </si>
  <si>
    <t>-1.9</t>
  </si>
  <si>
    <t>4.0</t>
  </si>
  <si>
    <t>הוצאות בתקציב הרגיל של הרשויות המקומיות</t>
  </si>
  <si>
    <t xml:space="preserve">סה"כ הוצאות של הרשות בתקציב רגיל (אלפי ש"ח) </t>
  </si>
  <si>
    <t>1,000,465</t>
  </si>
  <si>
    <t>1,029,403</t>
  </si>
  <si>
    <t>1,095,831</t>
  </si>
  <si>
    <t>1,222,958</t>
  </si>
  <si>
    <t xml:space="preserve">סה"כ הוצאות של הרשות בתקציב רגיל - אחוז שינוי ראלי </t>
  </si>
  <si>
    <t>2.3</t>
  </si>
  <si>
    <t>2.4</t>
  </si>
  <si>
    <t xml:space="preserve">הוצאות של הרשות לחינוך (אלפי ש"ח) </t>
  </si>
  <si>
    <t>285,741</t>
  </si>
  <si>
    <t>303,478</t>
  </si>
  <si>
    <t>329,235</t>
  </si>
  <si>
    <t>372,320</t>
  </si>
  <si>
    <t xml:space="preserve">הוצאות של הרשות לחינוך - אחוז שינוי ראלי </t>
  </si>
  <si>
    <t>5.8</t>
  </si>
  <si>
    <t xml:space="preserve">הוצאות של הרשות לרווחה (אלפי ש"ח) </t>
  </si>
  <si>
    <t>109,275</t>
  </si>
  <si>
    <t>114,381</t>
  </si>
  <si>
    <t>120,497</t>
  </si>
  <si>
    <t>133,035</t>
  </si>
  <si>
    <t xml:space="preserve">הוצאות של הרשות לרווחה - אחוז שינוי ראלי </t>
  </si>
  <si>
    <t>1.0</t>
  </si>
  <si>
    <t>8.9</t>
  </si>
  <si>
    <t xml:space="preserve">הוצאות של הרשות לרכישת מים (אלפי ש"ח) </t>
  </si>
  <si>
    <t xml:space="preserve">הוצאות של הרשות לרכישת מים - אחוז שינוי ראלי </t>
  </si>
  <si>
    <t xml:space="preserve">סה"כ הוצאות של הרשות לעלות עבודה (אלפי ש"ח) </t>
  </si>
  <si>
    <t>575,322</t>
  </si>
  <si>
    <t>566,930</t>
  </si>
  <si>
    <t>586,316</t>
  </si>
  <si>
    <t>643,989</t>
  </si>
  <si>
    <t xml:space="preserve">סה"כ הוצאות של הרשות לעלות עבודה - אחוז שינוי ראלי </t>
  </si>
  <si>
    <t>-1.1</t>
  </si>
  <si>
    <t xml:space="preserve"> הוצאות של הרשות לעלות עבודה לחינוך (אלפי ש"ח) </t>
  </si>
  <si>
    <t>216,182</t>
  </si>
  <si>
    <t>211,177</t>
  </si>
  <si>
    <t>229,824</t>
  </si>
  <si>
    <t>262,393</t>
  </si>
  <si>
    <t xml:space="preserve">הוצאות של הרשות לעלות עבודה לחינוך - אחוז שינוי ראלי </t>
  </si>
  <si>
    <t>-2.8</t>
  </si>
  <si>
    <t>14.0</t>
  </si>
  <si>
    <t xml:space="preserve"> הוצאות של הרשות לעלות עבודה לרווחה (אלפי ש"ח) </t>
  </si>
  <si>
    <t>31,781</t>
  </si>
  <si>
    <t>30,033</t>
  </si>
  <si>
    <t>36,641</t>
  </si>
  <si>
    <t>40,493</t>
  </si>
  <si>
    <t xml:space="preserve">הוצאות של הרשות לעלות עבודה לרווחה - אחוז שינוי ראלי </t>
  </si>
  <si>
    <t>1.6</t>
  </si>
  <si>
    <t>-6.0</t>
  </si>
  <si>
    <t>16.7</t>
  </si>
  <si>
    <t>1.2</t>
  </si>
  <si>
    <t xml:space="preserve">הוצאות של הרשות לפעולות (אלפי ש"ח) </t>
  </si>
  <si>
    <t>119,877</t>
  </si>
  <si>
    <t>126,636</t>
  </si>
  <si>
    <t>155,049</t>
  </si>
  <si>
    <t>189,408</t>
  </si>
  <si>
    <t xml:space="preserve">הוצאות של הרשות לפעולות - אחוז שינוי ראלי </t>
  </si>
  <si>
    <t>-10.7</t>
  </si>
  <si>
    <t>5.1</t>
  </si>
  <si>
    <t>17.1</t>
  </si>
  <si>
    <t xml:space="preserve">הוצאות של הרשות לפירעון מלוות (אלפי ש"ח) </t>
  </si>
  <si>
    <t>34,456</t>
  </si>
  <si>
    <t>28,478</t>
  </si>
  <si>
    <t>26,890</t>
  </si>
  <si>
    <t>26,868</t>
  </si>
  <si>
    <t>29,013</t>
  </si>
  <si>
    <t xml:space="preserve">הוצאות של הרשות לפירעון מלוות - אחוז שינוי ראלי </t>
  </si>
  <si>
    <t>-17.4</t>
  </si>
  <si>
    <t>-19.1</t>
  </si>
  <si>
    <t>6.6</t>
  </si>
  <si>
    <t xml:space="preserve">הוצאות מימון של הרשות (אלפי ש"ח) </t>
  </si>
  <si>
    <t>2,357</t>
  </si>
  <si>
    <t>3,995</t>
  </si>
  <si>
    <t>4,196</t>
  </si>
  <si>
    <t>4,564</t>
  </si>
  <si>
    <t xml:space="preserve">הוצאות מימון של הרשות - אחוז שינוי ראלי </t>
  </si>
  <si>
    <t>-10.1</t>
  </si>
  <si>
    <t>-5.7</t>
  </si>
  <si>
    <t>-18.6</t>
  </si>
  <si>
    <t xml:space="preserve">העברות והוצאות חד-פעמיות (כולל כיסוי גירעון מצטבר) של הרשות (אלפי ש"ח) </t>
  </si>
  <si>
    <t>14,366</t>
  </si>
  <si>
    <t>19,056</t>
  </si>
  <si>
    <t>16,060</t>
  </si>
  <si>
    <t>16,769</t>
  </si>
  <si>
    <t>21,567</t>
  </si>
  <si>
    <t xml:space="preserve">העברות והוצאות חד-פעמיות (כולל כיסוי גירעון מצטבר) של הרשות - אחוז שינוי ראלי </t>
  </si>
  <si>
    <t>29.8</t>
  </si>
  <si>
    <t>-16.1</t>
  </si>
  <si>
    <t>46.7</t>
  </si>
  <si>
    <t xml:space="preserve">הוצאות כלליות, השתתפויות והעברות (אלפי ש"ח) </t>
  </si>
  <si>
    <t>248,780</t>
  </si>
  <si>
    <t>255,375</t>
  </si>
  <si>
    <t>288,892</t>
  </si>
  <si>
    <t>306,633</t>
  </si>
  <si>
    <t>334,417</t>
  </si>
  <si>
    <t xml:space="preserve">הוצאות כלליות, השתתפויות והעברות - אחוז שינוי ראלי </t>
  </si>
  <si>
    <t>13.7</t>
  </si>
  <si>
    <t>הוצאות בתקציב הבלתי  רגיל</t>
  </si>
  <si>
    <t xml:space="preserve">סה"כ הוצאות של הרשות בתקציב בלתי רגיל (אלפי ש"ח) </t>
  </si>
  <si>
    <t>55,770</t>
  </si>
  <si>
    <t>105,892</t>
  </si>
  <si>
    <t>131,868</t>
  </si>
  <si>
    <t>126,566</t>
  </si>
  <si>
    <t xml:space="preserve">סה"כ הוצאות של הרשות בתקציב בלתי רגיל - אחוז שינוי ראלי </t>
  </si>
  <si>
    <t>-37.9</t>
  </si>
  <si>
    <t>88.9</t>
  </si>
  <si>
    <t xml:space="preserve">הוצאות של הרשות בתקציב בלתי רגיל לעבודות פיתוח (אלפי ש"ח) </t>
  </si>
  <si>
    <t>32,408</t>
  </si>
  <si>
    <t>82,160</t>
  </si>
  <si>
    <t>114,756</t>
  </si>
  <si>
    <t>101,328</t>
  </si>
  <si>
    <t xml:space="preserve">הוצאות של הרשות בתקציב בלתי רגיל לעבודות פיתוח - אחוז שינוי ראלי </t>
  </si>
  <si>
    <t>-3.8</t>
  </si>
  <si>
    <t>-44.1</t>
  </si>
  <si>
    <t>152.3</t>
  </si>
  <si>
    <t>33.6</t>
  </si>
  <si>
    <t xml:space="preserve"> הוצאות של הרשות בתקציב בלתי רגיל להעברת מלוות (אלפי ש"ח) </t>
  </si>
  <si>
    <t xml:space="preserve"> הוצאות של הרשות בתקציב בלתי רגיל להעברת מלוות - אחוז שינוי ראלי </t>
  </si>
  <si>
    <t xml:space="preserve"> הוצאות של הרשות בתקציב בלתי רגיל - אחר (אלפי ש"ח) </t>
  </si>
  <si>
    <t>31,100</t>
  </si>
  <si>
    <t>23,362</t>
  </si>
  <si>
    <t>23,732</t>
  </si>
  <si>
    <t>17,112</t>
  </si>
  <si>
    <t>25,238</t>
  </si>
  <si>
    <t xml:space="preserve">הוצאות של הרשות בתקציב בלתי רגיל - אחר - אחוז שינוי ראלי </t>
  </si>
  <si>
    <t>-26.5</t>
  </si>
  <si>
    <t>1.1</t>
  </si>
  <si>
    <t>-31.1</t>
  </si>
  <si>
    <t>-8.5</t>
  </si>
  <si>
    <t>עודף/גירעון</t>
  </si>
  <si>
    <t xml:space="preserve">עודף / גירעון בתקציב הרגיל - תקציבי (אלפי ש"ח) </t>
  </si>
  <si>
    <t>19,606</t>
  </si>
  <si>
    <t>-1,043</t>
  </si>
  <si>
    <t>51,420</t>
  </si>
  <si>
    <t>28,693</t>
  </si>
  <si>
    <t>8,178</t>
  </si>
  <si>
    <t xml:space="preserve">עודף / גירעון בתקציב הרגיל - שנתי (אלפי ש"ח) </t>
  </si>
  <si>
    <t xml:space="preserve">גירעון מצטבר בסוף שנה (אלפי ש"ח) </t>
  </si>
  <si>
    <t>69,983</t>
  </si>
  <si>
    <t>95,864</t>
  </si>
  <si>
    <t xml:space="preserve">עודף / גירעון בתקציב בלתי רגיל - תקציבי (אלפי ש"ח) </t>
  </si>
  <si>
    <t>חיוב ארנונה לפי סוג נכס</t>
  </si>
  <si>
    <t>חיוב ארנונה סך הכל (שטח באלפי מ"ר) בשנה קודמת</t>
  </si>
  <si>
    <t>11,318.0</t>
  </si>
  <si>
    <t>חיוב ארנונה למגורים (שטח באלפי מ"ר) בשנה קודמת</t>
  </si>
  <si>
    <t>6,948.0</t>
  </si>
  <si>
    <t>חיוב ארנונה לעסקים (שטח באלפי מ"ר) בשנה קודמת</t>
  </si>
  <si>
    <t>1,133.0</t>
  </si>
  <si>
    <t>חיוב ארנונה לתעשייה ולמלאכה (שטח באלפי מ"ר) בשנה קודמת</t>
  </si>
  <si>
    <t>992.0</t>
  </si>
  <si>
    <t>חיוב ארנונה לבנקים (שטח באלפי מ"ר) בשנה קודמת</t>
  </si>
  <si>
    <t>20.0</t>
  </si>
  <si>
    <t>חיוב ארנונה לבתי מלון (שטח באלפי מ"ר) בשנה קודמת</t>
  </si>
  <si>
    <t>חיוב ארנונה למוסדות ולמבנים (שטח באלפי מ"ר) בשנה קודמת</t>
  </si>
  <si>
    <t>חיוב ארנונה לחניונים (שטח באלפי מ"ר) בשנה קודמת</t>
  </si>
  <si>
    <t>183.0</t>
  </si>
  <si>
    <t>חיוב ארנונה ליתר סוגי נכס (שטח באלפי מ"ר) בשנה קודמת</t>
  </si>
  <si>
    <t>2,225.0</t>
  </si>
  <si>
    <t>3,549.0</t>
  </si>
  <si>
    <t>חיוב ארנונה סך הכל (באלפי ש"ח) בשנה קודמת</t>
  </si>
  <si>
    <t>551,494</t>
  </si>
  <si>
    <t>648,603</t>
  </si>
  <si>
    <t>731,520</t>
  </si>
  <si>
    <t>חיוב ארנונה למגורים (באלפי ש"ח) בשנה קודמת</t>
  </si>
  <si>
    <t>308,962</t>
  </si>
  <si>
    <t>344,938</t>
  </si>
  <si>
    <t>372,397</t>
  </si>
  <si>
    <t>חיוב ארנונה לעסקים (באלפי ש"ח) בשנה קודמת</t>
  </si>
  <si>
    <t>107,426</t>
  </si>
  <si>
    <t>159,338</t>
  </si>
  <si>
    <t>181,985</t>
  </si>
  <si>
    <t>חיוב ארנונה לתעשייה ולמלאכה (באלפי ש"ח) בשנה קודמת</t>
  </si>
  <si>
    <t>88,836</t>
  </si>
  <si>
    <t>95,830</t>
  </si>
  <si>
    <t>86,708</t>
  </si>
  <si>
    <t>חיוב ארנונה לבנקים (באלפי ש"ח) בשנה קודמת</t>
  </si>
  <si>
    <t>14,868</t>
  </si>
  <si>
    <t>17,028</t>
  </si>
  <si>
    <t>20,566</t>
  </si>
  <si>
    <t>חיוב ארנונה לבתי מלון (באלפי ש"ח) בשנה קודמת</t>
  </si>
  <si>
    <t>חיוב ארנונה למוסדות ולמבנים (באלפי ש"ח) בשנה קודמת</t>
  </si>
  <si>
    <t>חיוב ארנונה לחניונים (באלפי ש"ח) בשנה קודמת</t>
  </si>
  <si>
    <t>1,079</t>
  </si>
  <si>
    <t>חיוב ארנונה ליתר סוגי נכס (באלפי ש"ח) בשנה קודמת</t>
  </si>
  <si>
    <t>31,402</t>
  </si>
  <si>
    <t>31,469</t>
  </si>
  <si>
    <t>68,785</t>
  </si>
  <si>
    <t>חיוב ארנונה סך הכל (שטח באלפי מ"ר) בשנה נוכחית</t>
  </si>
  <si>
    <t>11,850.0</t>
  </si>
  <si>
    <t>חיוב ארנונה למגורים (שטח באלפי מ"ר) בשנה נוכחית</t>
  </si>
  <si>
    <t>7,049.0</t>
  </si>
  <si>
    <t>חיוב ארנונה לעסקים (שטח באלפי מ"ר) בשנה נוכחית</t>
  </si>
  <si>
    <t>838.0</t>
  </si>
  <si>
    <t>חיוב ארנונה לתעשייה ולמלאכה (שטח באלפי מ"ר) בשנה נוכחית</t>
  </si>
  <si>
    <t>805.0</t>
  </si>
  <si>
    <t>חיוב ארנונה לבנקים (שטח באלפי מ"ר) בשנה נוכחית</t>
  </si>
  <si>
    <t>24.0</t>
  </si>
  <si>
    <t>חיוב ארנונה לבתי מלון (שטח באלפי מ"ר) בשנה נוכחית</t>
  </si>
  <si>
    <t>חיוב ארנונה למוסדות ולמבנים (שטח באלפי מ"ר) בשנה נוכחית</t>
  </si>
  <si>
    <t>חיוב ארנונה לחניונים (שטח באלפי מ"ר) בשנה נוכחית</t>
  </si>
  <si>
    <t>חיוב ארנונה ליתר סוגי נכס (שטח באלפי מ"ר) בשנה נוכחית</t>
  </si>
  <si>
    <t>3,134.0</t>
  </si>
  <si>
    <t>חיוב ארנונה סך הכל (באלפי ש"ח) בשנה נוכחית</t>
  </si>
  <si>
    <t>572,563</t>
  </si>
  <si>
    <t>671,744</t>
  </si>
  <si>
    <t>חיוב ארנונה למגורים (באלפי ש"ח) בשנה נוכחית</t>
  </si>
  <si>
    <t>314,109</t>
  </si>
  <si>
    <t>349,979</t>
  </si>
  <si>
    <t>חיוב ארנונה לעסקים (באלפי ש"ח) בשנה נוכחית</t>
  </si>
  <si>
    <t>121,740</t>
  </si>
  <si>
    <t>158,730</t>
  </si>
  <si>
    <t>חיוב ארנונה לתעשייה ולמלאכה (באלפי ש"ח) בשנה נוכחית</t>
  </si>
  <si>
    <t>95,156</t>
  </si>
  <si>
    <t>82,972</t>
  </si>
  <si>
    <t>חיוב ארנונה לבנקים (באלפי ש"ח) בשנה נוכחית</t>
  </si>
  <si>
    <t>15,170</t>
  </si>
  <si>
    <t>18,647</t>
  </si>
  <si>
    <t>חיוב ארנונה לבתי מלון (באלפי ש"ח) בשנה נוכחית</t>
  </si>
  <si>
    <t>חיוב ארנונה למוסדות ולמבנים (באלפי ש"ח) בשנה נוכחית</t>
  </si>
  <si>
    <t>חיוב ארנונה לחניונים (באלפי ש"ח) בשנה נוכחית</t>
  </si>
  <si>
    <t>חיוב ארנונה ליתר סוגי נכס (באלפי ש"ח) בשנה נוכחית</t>
  </si>
  <si>
    <t>26,388</t>
  </si>
  <si>
    <t>61,416</t>
  </si>
  <si>
    <t>מדדי הוצאות</t>
  </si>
  <si>
    <t>הוצאות השכר לתושב (ש"ח)</t>
  </si>
  <si>
    <t>סך ההוצאות לתושב (ש"ח)</t>
  </si>
  <si>
    <t>אחוז הוצאות על שכר הנהלה מכלל ההוצאות</t>
  </si>
  <si>
    <t>אחוז הוצאות על חינוך מכלל ההוצאות</t>
  </si>
  <si>
    <t>אחוז הוצאות על רווחה מכלל ההוצאות</t>
  </si>
  <si>
    <t>אחוז הוצאות על פעולות מכלל ההוצאות</t>
  </si>
  <si>
    <t>אחוז הוצאות על שכר מכלל ההוצאות</t>
  </si>
  <si>
    <t>אחוז הוצאות על מימון ופרעון מלוות מכלל ההוצאות</t>
  </si>
  <si>
    <t>השקעה בתושב על פעולות (ש"ח)</t>
  </si>
  <si>
    <t>השקעה בתושב בחינוך (ש"ח)</t>
  </si>
  <si>
    <t>השקעה בתושב ברווחה (ש"ח)</t>
  </si>
  <si>
    <t>השקעה בתושב (ש"ח)</t>
  </si>
  <si>
    <t>השקעה בתושב מהכנסות ממשלתיות (ש"ח)</t>
  </si>
  <si>
    <t>השקעה עצמית בתושב (ש"ח)</t>
  </si>
  <si>
    <t>יחס בין השקעה בתושב להכנסה לתושב</t>
  </si>
  <si>
    <t>יחס בין ההשקעה בתושב להכנסה העצמית מתושב</t>
  </si>
  <si>
    <t>יחס בין כמות התלמידים לכלל האוכלוסיה</t>
  </si>
  <si>
    <t>כלל ההוצאה על חינוך לתלמיד (ש"ח)</t>
  </si>
  <si>
    <t>הוצאה עצמית על חינוך לתלמיד (ש"ח)</t>
  </si>
  <si>
    <t>הוצאה הממשלתית על חינוך לתלמיד (ש"ח)</t>
  </si>
  <si>
    <t>אחוז הזכאות לבגרות מסך תלמידי י"ב</t>
  </si>
  <si>
    <t>אחוז הזכאים לבגרות שעברו את הסף הנדרש לאוניברסיטאות</t>
  </si>
  <si>
    <t>רווחה</t>
  </si>
  <si>
    <t>אחוז ההוצאה העצמית על רווחה מסך ההוצאה על רווחה</t>
  </si>
  <si>
    <t>אחוז האוכלוסיה המקבל קצבת רווחה</t>
  </si>
  <si>
    <t>השקעה בתושב הזקוק לשירותי רווחה</t>
  </si>
  <si>
    <t>הכנסות</t>
  </si>
  <si>
    <t>כלל הכנסות הרשות בתקציב הרגילה לתושב</t>
  </si>
  <si>
    <t>הכנסות עצמיות של הרשות בתקציב הרגיל לתושב</t>
  </si>
  <si>
    <t>אחוז הכנסות מארנונה בתקציב הרגיל</t>
  </si>
  <si>
    <t xml:space="preserve">אחוז הכנסות עצמיות שאינן מארנונה בתקציב הרגיל </t>
  </si>
  <si>
    <t xml:space="preserve">אחוז הכנסות מהממשלה בתקציב הרגיל </t>
  </si>
  <si>
    <t>מדדי ארנונה</t>
  </si>
  <si>
    <t>הוצאה ממוצעת למ"ר למגורים ותעסוקה</t>
  </si>
  <si>
    <t>הכנסה ממוצעת למ"ר מגורים</t>
  </si>
  <si>
    <t>הכנסה ממוצעת למ"ר תעסוקה</t>
  </si>
  <si>
    <t>גודל ממוצע ליח' דיור ברשות</t>
  </si>
  <si>
    <t xml:space="preserve">הוצאה ליח' דיור ממוצעת </t>
  </si>
  <si>
    <t xml:space="preserve">הכנסה ליח' דיור ממוצעת </t>
  </si>
  <si>
    <t xml:space="preserve">גרעון (במאזן ההכנסות העצמי) ליח' דיור ממוצעת </t>
  </si>
  <si>
    <t>יחס בניה מגורים לתעסוקה ללא גרעון</t>
  </si>
  <si>
    <t>יחס הכנסה בין מ"ר תעסוקה למ"ר מגורים.</t>
  </si>
  <si>
    <t>יחס בניה מגורים לתעסוקה בפועל</t>
  </si>
  <si>
    <t>אחוז חיובי ארנונה ממגורים מסך חיובי ארנונה</t>
  </si>
  <si>
    <t>אחוז חיובי ארנונה מתעסוקה מסך חיובי ארנונה</t>
  </si>
  <si>
    <t>אחוז חיובי ארנונה מאחרים מסך חיובי ארנונה</t>
  </si>
  <si>
    <t>יחס שטח מגורים לשטח תעסוקה</t>
  </si>
  <si>
    <t>מדדי חוב</t>
  </si>
  <si>
    <t>גרעון/עודף בתקציב הרגיל ל-1000 תושבים</t>
  </si>
  <si>
    <t>אשכול סוציואקונומי:</t>
  </si>
  <si>
    <t>ניתוחי השקעה בתושב</t>
  </si>
  <si>
    <t>השקעה בתושב ברשות</t>
  </si>
  <si>
    <t>ממוצע אשכול 5</t>
  </si>
  <si>
    <t>ממוצע אשכול 6</t>
  </si>
  <si>
    <t>ממוצע אשכול 7</t>
  </si>
  <si>
    <t>השקעה בחינוך ברשות</t>
  </si>
  <si>
    <t>השקעה ברווחה ברשות</t>
  </si>
  <si>
    <t>השקעה ב-1000 תושבים ברווחה מסך ההוצאות (אלפי ש"ח)</t>
  </si>
  <si>
    <t>השקעה ב-1000 תושבים הזקוקים לשירותי רווחה</t>
  </si>
  <si>
    <t>ניתוח איזון תקציבי</t>
  </si>
  <si>
    <t>גרעון</t>
  </si>
  <si>
    <t>גרעון/עודף בתקציב הרגיל ל-1000 תושבים (אלפי ש"ח)</t>
  </si>
  <si>
    <t>מדדי הכנסות</t>
  </si>
  <si>
    <t>כמה מושקע חזרה בתושבים (עצמית) מתוך ההכנסה עצמית</t>
  </si>
  <si>
    <t>כלל הכנסות הרשות בתקציב הרגילה ל-1000 תושבים</t>
  </si>
  <si>
    <t>הכנסות עצמיות של הרשות בתקציב הרגיל ל-1000 תושבים</t>
  </si>
  <si>
    <t>אחוז הוצאות על חד פעמיות ומים</t>
  </si>
  <si>
    <t>גבוה לאשכול הנבדק</t>
  </si>
  <si>
    <t>נמוך לאשכול הנבדק</t>
  </si>
  <si>
    <t>ניתוח ארנונה</t>
  </si>
  <si>
    <t>פרמטר</t>
  </si>
  <si>
    <t>נפשות למשק בית</t>
  </si>
  <si>
    <t>ביצועי תקציב הכנסות ביחס לביצוע</t>
  </si>
  <si>
    <t>ביצועי הוצאות ביחס לתקציב</t>
  </si>
  <si>
    <t>גידול בעומס מלוות</t>
  </si>
  <si>
    <t>אחוז הנחות מסך החיובים</t>
  </si>
  <si>
    <t>גרעון מצטבר בתקציב הרגיל ביחס להכנסות עצמיות בפועל בתקציב הרגיל</t>
  </si>
  <si>
    <t>יחס עומס מלוות להכנסות עצמיות בפועל בתקציב הרגיל</t>
  </si>
  <si>
    <t>יחס החזר מלוות לנטילת מלוות</t>
  </si>
  <si>
    <t>השקעה עצמית על רווחה ללא הנחות ארנונה</t>
  </si>
  <si>
    <t>סה"כ השקעה ברווחה מהתקציב העצמי</t>
  </si>
  <si>
    <t>משקל הנחות הארנונה בהשקעה ברווחה</t>
  </si>
  <si>
    <t>עומס ההשקעה ברווחה על התקציב העצמי</t>
  </si>
</sst>
</file>

<file path=xl/styles.xml><?xml version="1.0" encoding="utf-8"?>
<styleSheet xmlns="http://schemas.openxmlformats.org/spreadsheetml/2006/main">
  <numFmts count="7">
    <numFmt numFmtId="167" formatCode="_ * #,##0.00_ ;_ * \-#,##0.00_ ;_ * &quot;-&quot;??_ ;_ @_ "/>
    <numFmt numFmtId="171" formatCode="_ * #,##0_ ;_ * \-#,##0_ ;_ * &quot;-&quot;??_ ;_ @_ "/>
    <numFmt numFmtId="175" formatCode="0.0%"/>
    <numFmt numFmtId="176" formatCode="_ [$₪-40D]\ * #,##0_ ;_ [$₪-40D]\ * \-#,##0_ ;_ [$₪-40D]\ * &quot;-&quot;_ ;_ @_ "/>
    <numFmt numFmtId="177" formatCode="_ [$₪-40D]\ * #,##0.0_ ;_ [$₪-40D]\ * \-#,##0.0_ ;_ [$₪-40D]\ * &quot;-&quot;?_ ;_ @_ "/>
    <numFmt numFmtId="178" formatCode="_ [$₪-40D]\ * #,##0_ ;_ [$₪-40D]\ * \-#,##0_ ;_ [$₪-40D]\ * &quot;-&quot;?_ ;_ @_ "/>
    <numFmt numFmtId="179" formatCode="#,##0;\(#,##0\)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charset val="177"/>
    </font>
    <font>
      <sz val="10"/>
      <name val="Arial"/>
      <family val="2"/>
    </font>
    <font>
      <sz val="9"/>
      <name val="Arial"/>
      <family val="2"/>
    </font>
    <font>
      <sz val="8.5"/>
      <name val="Arial"/>
      <family val="2"/>
    </font>
    <font>
      <sz val="10"/>
      <name val="MS Sans Serif"/>
      <family val="2"/>
    </font>
    <font>
      <sz val="10"/>
      <name val="MS Sans Serif"/>
    </font>
    <font>
      <sz val="13.5"/>
      <name val="MS Sans Serif"/>
      <family val="2"/>
    </font>
    <font>
      <sz val="10"/>
      <name val="Arial"/>
      <charset val="177"/>
    </font>
    <font>
      <sz val="9"/>
      <color rgb="FFFF0000"/>
      <name val="Arial"/>
      <family val="2"/>
    </font>
    <font>
      <b/>
      <sz val="10"/>
      <color theme="0"/>
      <name val="MS Sans Serif"/>
      <charset val="177"/>
    </font>
    <font>
      <sz val="12"/>
      <name val="Arial"/>
      <family val="2"/>
    </font>
    <font>
      <sz val="10"/>
      <name val="Courier"/>
      <charset val="177"/>
    </font>
    <font>
      <b/>
      <u/>
      <sz val="12"/>
      <name val="David"/>
      <charset val="177"/>
    </font>
    <font>
      <sz val="12"/>
      <name val="David"/>
      <charset val="177"/>
    </font>
    <font>
      <sz val="12"/>
      <name val="David"/>
    </font>
    <font>
      <u/>
      <sz val="12"/>
      <name val="David"/>
      <charset val="177"/>
    </font>
    <font>
      <b/>
      <sz val="12"/>
      <name val="David"/>
      <charset val="177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theme="1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/>
      <right style="thin">
        <color theme="1"/>
      </right>
      <top style="medium">
        <color theme="1"/>
      </top>
      <bottom/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37" fontId="13" fillId="0" borderId="0"/>
    <xf numFmtId="0" fontId="9" fillId="0" borderId="0"/>
  </cellStyleXfs>
  <cellXfs count="267">
    <xf numFmtId="0" fontId="0" fillId="0" borderId="0" xfId="0"/>
    <xf numFmtId="0" fontId="2" fillId="0" borderId="0" xfId="2"/>
    <xf numFmtId="0" fontId="4" fillId="0" borderId="12" xfId="2" applyNumberFormat="1" applyFont="1" applyBorder="1" applyAlignment="1">
      <alignment horizontal="center" vertical="center" textRotation="90" wrapText="1" readingOrder="2"/>
    </xf>
    <xf numFmtId="0" fontId="3" fillId="0" borderId="23" xfId="2" applyFont="1" applyFill="1" applyBorder="1" applyAlignment="1">
      <alignment horizontal="center" vertical="center" textRotation="90"/>
    </xf>
    <xf numFmtId="49" fontId="2" fillId="0" borderId="0" xfId="2" applyNumberFormat="1"/>
    <xf numFmtId="49" fontId="4" fillId="2" borderId="8" xfId="2" applyNumberFormat="1" applyFont="1" applyFill="1" applyBorder="1" applyAlignment="1">
      <alignment horizontal="right" wrapText="1" readingOrder="2"/>
    </xf>
    <xf numFmtId="49" fontId="4" fillId="2" borderId="6" xfId="2" applyNumberFormat="1" applyFont="1" applyFill="1" applyBorder="1" applyAlignment="1">
      <alignment horizontal="right" wrapText="1" readingOrder="2"/>
    </xf>
    <xf numFmtId="49" fontId="10" fillId="2" borderId="6" xfId="2" applyNumberFormat="1" applyFont="1" applyFill="1" applyBorder="1" applyAlignment="1">
      <alignment horizontal="right" wrapText="1" readingOrder="2"/>
    </xf>
    <xf numFmtId="49" fontId="4" fillId="2" borderId="9" xfId="2" applyNumberFormat="1" applyFont="1" applyFill="1" applyBorder="1" applyAlignment="1">
      <alignment horizontal="right" wrapText="1" readingOrder="2"/>
    </xf>
    <xf numFmtId="49" fontId="4" fillId="2" borderId="6" xfId="2" applyNumberFormat="1" applyFont="1" applyFill="1" applyBorder="1" applyAlignment="1">
      <alignment wrapText="1" readingOrder="2"/>
    </xf>
    <xf numFmtId="49" fontId="4" fillId="2" borderId="13" xfId="2" applyNumberFormat="1" applyFont="1" applyFill="1" applyBorder="1" applyAlignment="1">
      <alignment horizontal="right" vertical="center" wrapText="1" readingOrder="2"/>
    </xf>
    <xf numFmtId="49" fontId="4" fillId="2" borderId="14" xfId="2" applyNumberFormat="1" applyFont="1" applyFill="1" applyBorder="1" applyAlignment="1">
      <alignment horizontal="right" wrapText="1" readingOrder="2"/>
    </xf>
    <xf numFmtId="49" fontId="4" fillId="2" borderId="15" xfId="2" applyNumberFormat="1" applyFont="1" applyFill="1" applyBorder="1" applyAlignment="1">
      <alignment horizontal="right" wrapText="1" readingOrder="2"/>
    </xf>
    <xf numFmtId="49" fontId="4" fillId="2" borderId="0" xfId="2" applyNumberFormat="1" applyFont="1" applyFill="1" applyBorder="1" applyAlignment="1">
      <alignment horizontal="right" wrapText="1" readingOrder="2"/>
    </xf>
    <xf numFmtId="49" fontId="4" fillId="2" borderId="4" xfId="2" applyNumberFormat="1" applyFont="1" applyFill="1" applyBorder="1" applyAlignment="1">
      <alignment horizontal="right" wrapText="1" readingOrder="2"/>
    </xf>
    <xf numFmtId="49" fontId="4" fillId="2" borderId="2" xfId="2" applyNumberFormat="1" applyFont="1" applyFill="1" applyBorder="1" applyAlignment="1">
      <alignment horizontal="right" wrapText="1" readingOrder="2"/>
    </xf>
    <xf numFmtId="49" fontId="4" fillId="2" borderId="16" xfId="2" applyNumberFormat="1" applyFont="1" applyFill="1" applyBorder="1" applyAlignment="1">
      <alignment horizontal="right" wrapText="1" readingOrder="2"/>
    </xf>
    <xf numFmtId="49" fontId="4" fillId="2" borderId="17" xfId="2" applyNumberFormat="1" applyFont="1" applyFill="1" applyBorder="1" applyAlignment="1">
      <alignment horizontal="right" wrapText="1" readingOrder="2"/>
    </xf>
    <xf numFmtId="49" fontId="4" fillId="2" borderId="18" xfId="2" applyNumberFormat="1" applyFont="1" applyFill="1" applyBorder="1" applyAlignment="1">
      <alignment horizontal="right" wrapText="1" readingOrder="2"/>
    </xf>
    <xf numFmtId="0" fontId="2" fillId="0" borderId="0" xfId="2" applyAlignment="1">
      <alignment horizontal="center"/>
    </xf>
    <xf numFmtId="167" fontId="2" fillId="0" borderId="0" xfId="3" applyFont="1" applyAlignment="1">
      <alignment horizontal="center"/>
    </xf>
    <xf numFmtId="171" fontId="2" fillId="0" borderId="0" xfId="3" applyNumberFormat="1" applyFont="1" applyAlignment="1">
      <alignment horizontal="center"/>
    </xf>
    <xf numFmtId="0" fontId="2" fillId="0" borderId="0" xfId="2" applyNumberFormat="1" applyAlignment="1">
      <alignment horizontal="center"/>
    </xf>
    <xf numFmtId="2" fontId="2" fillId="0" borderId="0" xfId="3" applyNumberFormat="1" applyFont="1" applyAlignment="1">
      <alignment horizontal="center"/>
    </xf>
    <xf numFmtId="3" fontId="2" fillId="0" borderId="0" xfId="3" applyNumberFormat="1" applyFont="1" applyAlignment="1">
      <alignment horizontal="center"/>
    </xf>
    <xf numFmtId="167" fontId="2" fillId="0" borderId="5" xfId="3" applyFont="1" applyBorder="1" applyAlignment="1">
      <alignment horizontal="center"/>
    </xf>
    <xf numFmtId="167" fontId="2" fillId="0" borderId="0" xfId="3" applyFont="1" applyBorder="1" applyAlignment="1">
      <alignment horizontal="center"/>
    </xf>
    <xf numFmtId="9" fontId="2" fillId="0" borderId="0" xfId="7" applyFont="1" applyBorder="1" applyAlignment="1">
      <alignment horizontal="center"/>
    </xf>
    <xf numFmtId="167" fontId="2" fillId="0" borderId="7" xfId="3" applyFont="1" applyBorder="1" applyAlignment="1">
      <alignment horizontal="center"/>
    </xf>
    <xf numFmtId="9" fontId="2" fillId="0" borderId="5" xfId="7" applyFont="1" applyBorder="1" applyAlignment="1">
      <alignment horizontal="center"/>
    </xf>
    <xf numFmtId="9" fontId="2" fillId="0" borderId="7" xfId="7" applyFont="1" applyBorder="1" applyAlignment="1">
      <alignment horizontal="center"/>
    </xf>
    <xf numFmtId="167" fontId="7" fillId="0" borderId="0" xfId="3" applyFont="1" applyBorder="1" applyAlignment="1">
      <alignment horizontal="center"/>
    </xf>
    <xf numFmtId="9" fontId="7" fillId="0" borderId="0" xfId="7" applyFont="1" applyBorder="1" applyAlignment="1">
      <alignment horizontal="center"/>
    </xf>
    <xf numFmtId="49" fontId="6" fillId="0" borderId="0" xfId="2" applyNumberFormat="1" applyFont="1"/>
    <xf numFmtId="171" fontId="7" fillId="0" borderId="0" xfId="3" applyNumberFormat="1" applyFont="1" applyAlignment="1">
      <alignment horizontal="center"/>
    </xf>
    <xf numFmtId="167" fontId="7" fillId="0" borderId="0" xfId="3" applyNumberFormat="1" applyFont="1" applyBorder="1" applyAlignment="1">
      <alignment horizontal="center"/>
    </xf>
    <xf numFmtId="167" fontId="7" fillId="0" borderId="0" xfId="2" applyNumberFormat="1" applyFont="1" applyBorder="1" applyAlignment="1">
      <alignment horizontal="center"/>
    </xf>
    <xf numFmtId="49" fontId="3" fillId="0" borderId="8" xfId="2" applyNumberFormat="1" applyFont="1" applyBorder="1" applyAlignment="1">
      <alignment horizontal="center" wrapText="1"/>
    </xf>
    <xf numFmtId="49" fontId="3" fillId="0" borderId="6" xfId="2" applyNumberFormat="1" applyFont="1" applyBorder="1" applyAlignment="1">
      <alignment horizontal="center" wrapText="1"/>
    </xf>
    <xf numFmtId="49" fontId="3" fillId="0" borderId="9" xfId="2" applyNumberFormat="1" applyFont="1" applyBorder="1" applyAlignment="1">
      <alignment horizontal="center" wrapText="1"/>
    </xf>
    <xf numFmtId="0" fontId="3" fillId="17" borderId="0" xfId="2" applyFont="1" applyFill="1" applyBorder="1" applyAlignment="1">
      <alignment horizontal="center" vertical="center" textRotation="90"/>
    </xf>
    <xf numFmtId="2" fontId="2" fillId="0" borderId="7" xfId="7" applyNumberFormat="1" applyFont="1" applyBorder="1" applyAlignment="1">
      <alignment horizontal="center"/>
    </xf>
    <xf numFmtId="0" fontId="3" fillId="14" borderId="19" xfId="2" applyFont="1" applyFill="1" applyBorder="1" applyAlignment="1">
      <alignment horizontal="center" vertical="center" textRotation="90"/>
    </xf>
    <xf numFmtId="0" fontId="3" fillId="14" borderId="20" xfId="2" applyFont="1" applyFill="1" applyBorder="1" applyAlignment="1">
      <alignment horizontal="center" vertical="center" textRotation="90"/>
    </xf>
    <xf numFmtId="0" fontId="3" fillId="14" borderId="21" xfId="2" applyFont="1" applyFill="1" applyBorder="1" applyAlignment="1">
      <alignment horizontal="center" vertical="center" textRotation="90"/>
    </xf>
    <xf numFmtId="0" fontId="3" fillId="17" borderId="19" xfId="2" applyFont="1" applyFill="1" applyBorder="1" applyAlignment="1">
      <alignment horizontal="center" vertical="center" textRotation="90"/>
    </xf>
    <xf numFmtId="0" fontId="3" fillId="17" borderId="20" xfId="2" applyFont="1" applyFill="1" applyBorder="1" applyAlignment="1">
      <alignment horizontal="center" vertical="center" textRotation="90"/>
    </xf>
    <xf numFmtId="0" fontId="3" fillId="17" borderId="21" xfId="2" applyFont="1" applyFill="1" applyBorder="1" applyAlignment="1">
      <alignment horizontal="center" vertical="center" textRotation="90"/>
    </xf>
    <xf numFmtId="0" fontId="3" fillId="0" borderId="23" xfId="2" applyNumberFormat="1" applyFont="1" applyFill="1" applyBorder="1" applyAlignment="1">
      <alignment horizontal="center" vertical="center" textRotation="90" wrapText="1"/>
    </xf>
    <xf numFmtId="0" fontId="2" fillId="0" borderId="1" xfId="2" applyBorder="1" applyAlignment="1">
      <alignment horizontal="center" vertical="center" textRotation="90" wrapText="1"/>
    </xf>
    <xf numFmtId="0" fontId="3" fillId="3" borderId="29" xfId="2" applyNumberFormat="1" applyFont="1" applyFill="1" applyBorder="1" applyAlignment="1">
      <alignment horizontal="center" vertical="center" textRotation="90"/>
    </xf>
    <xf numFmtId="0" fontId="2" fillId="0" borderId="24" xfId="2" applyBorder="1" applyAlignment="1">
      <alignment horizontal="center" vertical="center" textRotation="90"/>
    </xf>
    <xf numFmtId="0" fontId="2" fillId="0" borderId="3" xfId="2" applyBorder="1" applyAlignment="1">
      <alignment horizontal="center" vertical="center" textRotation="90"/>
    </xf>
    <xf numFmtId="0" fontId="3" fillId="4" borderId="22" xfId="2" applyNumberFormat="1" applyFont="1" applyFill="1" applyBorder="1" applyAlignment="1">
      <alignment horizontal="center" vertical="center" textRotation="90"/>
    </xf>
    <xf numFmtId="0" fontId="3" fillId="4" borderId="23" xfId="2" applyNumberFormat="1" applyFont="1" applyFill="1" applyBorder="1" applyAlignment="1">
      <alignment horizontal="center" vertical="center" textRotation="90"/>
    </xf>
    <xf numFmtId="0" fontId="3" fillId="4" borderId="1" xfId="2" applyNumberFormat="1" applyFont="1" applyFill="1" applyBorder="1" applyAlignment="1">
      <alignment horizontal="center" vertical="center" textRotation="90"/>
    </xf>
    <xf numFmtId="0" fontId="5" fillId="0" borderId="22" xfId="2" applyNumberFormat="1" applyFont="1" applyFill="1" applyBorder="1" applyAlignment="1">
      <alignment horizontal="center" vertical="center" textRotation="90"/>
    </xf>
    <xf numFmtId="0" fontId="3" fillId="0" borderId="23" xfId="2" applyFont="1" applyFill="1" applyBorder="1" applyAlignment="1">
      <alignment horizontal="center" vertical="center" textRotation="90"/>
    </xf>
    <xf numFmtId="0" fontId="3" fillId="0" borderId="30" xfId="2" applyFont="1" applyFill="1" applyBorder="1" applyAlignment="1">
      <alignment horizontal="center" vertical="center" textRotation="90"/>
    </xf>
    <xf numFmtId="0" fontId="3" fillId="8" borderId="22" xfId="2" applyFont="1" applyFill="1" applyBorder="1" applyAlignment="1">
      <alignment horizontal="center" vertical="center" textRotation="90"/>
    </xf>
    <xf numFmtId="0" fontId="2" fillId="0" borderId="23" xfId="2" applyBorder="1" applyAlignment="1">
      <alignment horizontal="center" vertical="center" textRotation="90"/>
    </xf>
    <xf numFmtId="0" fontId="3" fillId="13" borderId="19" xfId="2" applyFont="1" applyFill="1" applyBorder="1" applyAlignment="1">
      <alignment horizontal="center" vertical="center" textRotation="90"/>
    </xf>
    <xf numFmtId="0" fontId="3" fillId="13" borderId="20" xfId="2" applyFont="1" applyFill="1" applyBorder="1" applyAlignment="1">
      <alignment horizontal="center" vertical="center" textRotation="90"/>
    </xf>
    <xf numFmtId="0" fontId="3" fillId="13" borderId="21" xfId="2" applyFont="1" applyFill="1" applyBorder="1" applyAlignment="1">
      <alignment horizontal="center" vertical="center" textRotation="90"/>
    </xf>
    <xf numFmtId="0" fontId="3" fillId="6" borderId="22" xfId="2" applyFont="1" applyFill="1" applyBorder="1" applyAlignment="1">
      <alignment horizontal="center" vertical="center" textRotation="90"/>
    </xf>
    <xf numFmtId="0" fontId="3" fillId="6" borderId="23" xfId="2" applyFont="1" applyFill="1" applyBorder="1" applyAlignment="1">
      <alignment horizontal="center" vertical="center" textRotation="90"/>
    </xf>
    <xf numFmtId="0" fontId="3" fillId="6" borderId="1" xfId="2" applyFont="1" applyFill="1" applyBorder="1" applyAlignment="1">
      <alignment horizontal="center" vertical="center" textRotation="90"/>
    </xf>
    <xf numFmtId="0" fontId="3" fillId="0" borderId="22" xfId="2" applyNumberFormat="1" applyFont="1" applyFill="1" applyBorder="1" applyAlignment="1">
      <alignment horizontal="center" vertical="center" textRotation="90" wrapText="1"/>
    </xf>
    <xf numFmtId="0" fontId="3" fillId="5" borderId="29" xfId="2" applyNumberFormat="1" applyFont="1" applyFill="1" applyBorder="1" applyAlignment="1">
      <alignment horizontal="center" vertical="center" textRotation="90" wrapText="1"/>
    </xf>
    <xf numFmtId="0" fontId="2" fillId="0" borderId="24" xfId="2" applyBorder="1" applyAlignment="1">
      <alignment horizontal="center" vertical="center" textRotation="90" wrapText="1"/>
    </xf>
    <xf numFmtId="0" fontId="2" fillId="0" borderId="3" xfId="2" applyBorder="1" applyAlignment="1">
      <alignment horizontal="center" vertical="center" textRotation="90" wrapText="1"/>
    </xf>
    <xf numFmtId="0" fontId="3" fillId="20" borderId="19" xfId="2" applyFont="1" applyFill="1" applyBorder="1" applyAlignment="1">
      <alignment horizontal="center" vertical="center" textRotation="90"/>
    </xf>
    <xf numFmtId="0" fontId="3" fillId="20" borderId="20" xfId="2" applyFont="1" applyFill="1" applyBorder="1" applyAlignment="1">
      <alignment horizontal="center" vertical="center" textRotation="90"/>
    </xf>
    <xf numFmtId="0" fontId="3" fillId="20" borderId="21" xfId="2" applyFont="1" applyFill="1" applyBorder="1" applyAlignment="1">
      <alignment horizontal="center" vertical="center" textRotation="90"/>
    </xf>
    <xf numFmtId="0" fontId="3" fillId="19" borderId="19" xfId="2" applyFont="1" applyFill="1" applyBorder="1" applyAlignment="1">
      <alignment horizontal="center" vertical="center" textRotation="90"/>
    </xf>
    <xf numFmtId="0" fontId="3" fillId="19" borderId="20" xfId="2" applyFont="1" applyFill="1" applyBorder="1" applyAlignment="1">
      <alignment horizontal="center" vertical="center" textRotation="90"/>
    </xf>
    <xf numFmtId="0" fontId="3" fillId="19" borderId="21" xfId="2" applyFont="1" applyFill="1" applyBorder="1" applyAlignment="1">
      <alignment horizontal="center" vertical="center" textRotation="90"/>
    </xf>
    <xf numFmtId="0" fontId="3" fillId="7" borderId="22" xfId="2" applyNumberFormat="1" applyFont="1" applyFill="1" applyBorder="1" applyAlignment="1">
      <alignment horizontal="center" vertical="center" textRotation="90"/>
    </xf>
    <xf numFmtId="0" fontId="3" fillId="7" borderId="23" xfId="2" applyNumberFormat="1" applyFont="1" applyFill="1" applyBorder="1" applyAlignment="1">
      <alignment horizontal="center" vertical="center" textRotation="90"/>
    </xf>
    <xf numFmtId="0" fontId="3" fillId="7" borderId="1" xfId="2" applyNumberFormat="1" applyFont="1" applyFill="1" applyBorder="1" applyAlignment="1">
      <alignment horizontal="center" vertical="center" textRotation="90"/>
    </xf>
    <xf numFmtId="0" fontId="4" fillId="8" borderId="22" xfId="2" applyNumberFormat="1" applyFont="1" applyFill="1" applyBorder="1" applyAlignment="1">
      <alignment horizontal="center" vertical="center" textRotation="90"/>
    </xf>
    <xf numFmtId="0" fontId="4" fillId="8" borderId="23" xfId="2" applyNumberFormat="1" applyFont="1" applyFill="1" applyBorder="1" applyAlignment="1">
      <alignment horizontal="center" vertical="center" textRotation="90"/>
    </xf>
    <xf numFmtId="0" fontId="4" fillId="8" borderId="30" xfId="2" applyNumberFormat="1" applyFont="1" applyFill="1" applyBorder="1" applyAlignment="1">
      <alignment horizontal="center" vertical="center" textRotation="90"/>
    </xf>
    <xf numFmtId="0" fontId="3" fillId="5" borderId="22" xfId="2" applyNumberFormat="1" applyFont="1" applyFill="1" applyBorder="1" applyAlignment="1">
      <alignment horizontal="center" vertical="center" textRotation="90"/>
    </xf>
    <xf numFmtId="0" fontId="3" fillId="5" borderId="23" xfId="2" applyNumberFormat="1" applyFont="1" applyFill="1" applyBorder="1" applyAlignment="1">
      <alignment horizontal="center" vertical="center" textRotation="90"/>
    </xf>
    <xf numFmtId="0" fontId="3" fillId="5" borderId="30" xfId="2" applyNumberFormat="1" applyFont="1" applyFill="1" applyBorder="1" applyAlignment="1">
      <alignment horizontal="center" vertical="center" textRotation="90"/>
    </xf>
    <xf numFmtId="0" fontId="3" fillId="4" borderId="22" xfId="2" applyFont="1" applyFill="1" applyBorder="1" applyAlignment="1">
      <alignment horizontal="center" vertical="center" textRotation="90"/>
    </xf>
    <xf numFmtId="0" fontId="3" fillId="4" borderId="23" xfId="2" applyFont="1" applyFill="1" applyBorder="1" applyAlignment="1">
      <alignment horizontal="center" vertical="center" textRotation="90"/>
    </xf>
    <xf numFmtId="0" fontId="3" fillId="4" borderId="30" xfId="2" applyFont="1" applyFill="1" applyBorder="1" applyAlignment="1">
      <alignment horizontal="center" vertical="center" textRotation="90"/>
    </xf>
    <xf numFmtId="0" fontId="3" fillId="7" borderId="22" xfId="2" applyFont="1" applyFill="1" applyBorder="1" applyAlignment="1">
      <alignment horizontal="center" vertical="center" textRotation="90"/>
    </xf>
    <xf numFmtId="0" fontId="2" fillId="0" borderId="23" xfId="2" applyBorder="1" applyAlignment="1"/>
    <xf numFmtId="0" fontId="2" fillId="0" borderId="30" xfId="2" applyBorder="1" applyAlignment="1"/>
    <xf numFmtId="0" fontId="3" fillId="3" borderId="22" xfId="2" applyFont="1" applyFill="1" applyBorder="1" applyAlignment="1">
      <alignment horizontal="center" vertical="center" textRotation="90" wrapText="1"/>
    </xf>
    <xf numFmtId="0" fontId="3" fillId="3" borderId="23" xfId="2" applyFont="1" applyFill="1" applyBorder="1" applyAlignment="1">
      <alignment horizontal="center" vertical="center" textRotation="90" wrapText="1"/>
    </xf>
    <xf numFmtId="0" fontId="3" fillId="3" borderId="30" xfId="2" applyFont="1" applyFill="1" applyBorder="1" applyAlignment="1">
      <alignment horizontal="center" vertical="center" textRotation="90" wrapText="1"/>
    </xf>
    <xf numFmtId="0" fontId="3" fillId="5" borderId="22" xfId="2" applyFont="1" applyFill="1" applyBorder="1" applyAlignment="1">
      <alignment horizontal="center" vertical="center" textRotation="90"/>
    </xf>
    <xf numFmtId="0" fontId="3" fillId="5" borderId="23" xfId="2" applyFont="1" applyFill="1" applyBorder="1" applyAlignment="1">
      <alignment horizontal="center" vertical="center" textRotation="90"/>
    </xf>
    <xf numFmtId="0" fontId="3" fillId="5" borderId="30" xfId="2" applyFont="1" applyFill="1" applyBorder="1" applyAlignment="1">
      <alignment horizontal="center" vertical="center" textRotation="90"/>
    </xf>
    <xf numFmtId="0" fontId="3" fillId="9" borderId="22" xfId="2" applyNumberFormat="1" applyFont="1" applyFill="1" applyBorder="1" applyAlignment="1">
      <alignment horizontal="center" vertical="center" textRotation="90"/>
    </xf>
    <xf numFmtId="0" fontId="3" fillId="9" borderId="23" xfId="2" quotePrefix="1" applyNumberFormat="1" applyFont="1" applyFill="1" applyBorder="1" applyAlignment="1">
      <alignment horizontal="center" vertical="center" textRotation="90"/>
    </xf>
    <xf numFmtId="0" fontId="3" fillId="9" borderId="30" xfId="2" quotePrefix="1" applyNumberFormat="1" applyFont="1" applyFill="1" applyBorder="1" applyAlignment="1">
      <alignment horizontal="center" vertical="center" textRotation="90"/>
    </xf>
    <xf numFmtId="0" fontId="4" fillId="4" borderId="22" xfId="2" applyNumberFormat="1" applyFont="1" applyFill="1" applyBorder="1" applyAlignment="1">
      <alignment horizontal="center" vertical="center" textRotation="90"/>
    </xf>
    <xf numFmtId="0" fontId="3" fillId="4" borderId="23" xfId="2" applyFont="1" applyFill="1" applyBorder="1" applyAlignment="1"/>
    <xf numFmtId="0" fontId="3" fillId="4" borderId="30" xfId="2" applyFont="1" applyFill="1" applyBorder="1" applyAlignment="1"/>
    <xf numFmtId="0" fontId="2" fillId="21" borderId="28" xfId="2" applyFill="1" applyBorder="1" applyAlignment="1">
      <alignment horizontal="center" vertical="center" wrapText="1"/>
    </xf>
    <xf numFmtId="49" fontId="2" fillId="13" borderId="26" xfId="2" applyNumberFormat="1" applyFill="1" applyBorder="1" applyAlignment="1">
      <alignment horizontal="center" vertical="center" wrapText="1"/>
    </xf>
    <xf numFmtId="0" fontId="6" fillId="14" borderId="21" xfId="2" applyFont="1" applyFill="1" applyBorder="1" applyAlignment="1">
      <alignment horizontal="center" vertical="center"/>
    </xf>
    <xf numFmtId="0" fontId="6" fillId="14" borderId="20" xfId="2" applyFont="1" applyFill="1" applyBorder="1" applyAlignment="1">
      <alignment horizontal="center" vertical="center"/>
    </xf>
    <xf numFmtId="49" fontId="6" fillId="21" borderId="26" xfId="2" applyNumberFormat="1" applyFont="1" applyFill="1" applyBorder="1" applyAlignment="1">
      <alignment horizontal="center" vertical="center" wrapText="1"/>
    </xf>
    <xf numFmtId="0" fontId="2" fillId="21" borderId="28" xfId="2" applyFill="1" applyBorder="1" applyAlignment="1"/>
    <xf numFmtId="0" fontId="2" fillId="21" borderId="27" xfId="2" applyFill="1" applyBorder="1" applyAlignment="1"/>
    <xf numFmtId="0" fontId="2" fillId="21" borderId="27" xfId="2" applyFill="1" applyBorder="1" applyAlignment="1">
      <alignment horizontal="center" vertical="center" wrapText="1"/>
    </xf>
    <xf numFmtId="0" fontId="6" fillId="21" borderId="26" xfId="2" applyFont="1" applyFill="1" applyBorder="1" applyAlignment="1">
      <alignment horizontal="center" vertical="center" wrapText="1"/>
    </xf>
    <xf numFmtId="0" fontId="2" fillId="13" borderId="27" xfId="2" applyFill="1" applyBorder="1" applyAlignment="1">
      <alignment horizontal="center" vertical="center" wrapText="1"/>
    </xf>
    <xf numFmtId="0" fontId="2" fillId="13" borderId="26" xfId="2" applyFill="1" applyBorder="1" applyAlignment="1">
      <alignment horizontal="center" vertical="center" wrapText="1"/>
    </xf>
    <xf numFmtId="49" fontId="2" fillId="15" borderId="0" xfId="2" applyNumberFormat="1" applyFill="1" applyAlignment="1">
      <alignment horizontal="center" vertical="center"/>
    </xf>
    <xf numFmtId="49" fontId="2" fillId="15" borderId="0" xfId="2" applyNumberFormat="1" applyFill="1" applyBorder="1" applyAlignment="1">
      <alignment horizontal="center" vertical="center"/>
    </xf>
    <xf numFmtId="0" fontId="2" fillId="19" borderId="27" xfId="2" applyNumberFormat="1" applyFill="1" applyBorder="1" applyAlignment="1">
      <alignment horizontal="center" vertical="center" wrapText="1"/>
    </xf>
    <xf numFmtId="49" fontId="6" fillId="19" borderId="26" xfId="2" applyNumberFormat="1" applyFont="1" applyFill="1" applyBorder="1" applyAlignment="1">
      <alignment horizontal="center" vertical="center" wrapText="1"/>
    </xf>
    <xf numFmtId="0" fontId="2" fillId="0" borderId="0" xfId="2"/>
    <xf numFmtId="0" fontId="2" fillId="0" borderId="0" xfId="2" applyBorder="1"/>
    <xf numFmtId="0" fontId="2" fillId="0" borderId="7" xfId="2" applyBorder="1"/>
    <xf numFmtId="0" fontId="2" fillId="0" borderId="5" xfId="2" applyBorder="1"/>
    <xf numFmtId="0" fontId="6" fillId="0" borderId="0" xfId="2" applyFont="1"/>
    <xf numFmtId="49" fontId="3" fillId="0" borderId="0" xfId="2" applyNumberFormat="1" applyFont="1" applyBorder="1" applyAlignment="1">
      <alignment horizontal="center" wrapText="1"/>
    </xf>
    <xf numFmtId="9" fontId="2" fillId="0" borderId="0" xfId="7" applyFont="1" applyBorder="1" applyAlignment="1">
      <alignment horizontal="center"/>
    </xf>
    <xf numFmtId="9" fontId="2" fillId="0" borderId="5" xfId="7" applyFont="1" applyBorder="1" applyAlignment="1">
      <alignment horizontal="center"/>
    </xf>
    <xf numFmtId="9" fontId="2" fillId="0" borderId="7" xfId="7" applyFont="1" applyBorder="1" applyAlignment="1">
      <alignment horizontal="center"/>
    </xf>
    <xf numFmtId="0" fontId="8" fillId="0" borderId="0" xfId="2" applyFont="1"/>
    <xf numFmtId="49" fontId="2" fillId="0" borderId="5" xfId="2" applyNumberFormat="1" applyBorder="1"/>
    <xf numFmtId="49" fontId="2" fillId="0" borderId="0" xfId="2" applyNumberFormat="1" applyBorder="1"/>
    <xf numFmtId="49" fontId="2" fillId="0" borderId="7" xfId="2" applyNumberFormat="1" applyBorder="1" applyAlignment="1">
      <alignment horizontal="right" wrapText="1"/>
    </xf>
    <xf numFmtId="9" fontId="2" fillId="0" borderId="0" xfId="7" applyFont="1" applyBorder="1" applyAlignment="1">
      <alignment horizontal="right"/>
    </xf>
    <xf numFmtId="9" fontId="2" fillId="0" borderId="6" xfId="7" applyFont="1" applyBorder="1" applyAlignment="1">
      <alignment horizontal="right"/>
    </xf>
    <xf numFmtId="49" fontId="2" fillId="0" borderId="7" xfId="2" applyNumberFormat="1" applyBorder="1"/>
    <xf numFmtId="0" fontId="8" fillId="0" borderId="0" xfId="2" applyFont="1" applyAlignment="1">
      <alignment horizontal="right"/>
    </xf>
    <xf numFmtId="49" fontId="3" fillId="0" borderId="5" xfId="2" applyNumberFormat="1" applyFont="1" applyBorder="1" applyAlignment="1">
      <alignment horizontal="right" wrapText="1"/>
    </xf>
    <xf numFmtId="49" fontId="3" fillId="0" borderId="0" xfId="2" applyNumberFormat="1" applyFont="1" applyBorder="1" applyAlignment="1">
      <alignment horizontal="right" wrapText="1"/>
    </xf>
    <xf numFmtId="49" fontId="3" fillId="0" borderId="7" xfId="2" applyNumberFormat="1" applyFont="1" applyBorder="1" applyAlignment="1">
      <alignment horizontal="right" wrapText="1"/>
    </xf>
    <xf numFmtId="49" fontId="3" fillId="14" borderId="19" xfId="2" applyNumberFormat="1" applyFont="1" applyFill="1" applyBorder="1" applyAlignment="1">
      <alignment horizontal="right" wrapText="1"/>
    </xf>
    <xf numFmtId="49" fontId="3" fillId="14" borderId="21" xfId="2" applyNumberFormat="1" applyFont="1" applyFill="1" applyBorder="1" applyAlignment="1">
      <alignment horizontal="right" wrapText="1"/>
    </xf>
    <xf numFmtId="49" fontId="3" fillId="14" borderId="10" xfId="2" applyNumberFormat="1" applyFont="1" applyFill="1" applyBorder="1" applyAlignment="1">
      <alignment horizontal="right" wrapText="1"/>
    </xf>
    <xf numFmtId="0" fontId="2" fillId="0" borderId="11" xfId="2" applyBorder="1"/>
    <xf numFmtId="0" fontId="6" fillId="0" borderId="10" xfId="2" applyFont="1" applyBorder="1"/>
    <xf numFmtId="49" fontId="6" fillId="0" borderId="11" xfId="2" applyNumberFormat="1" applyFont="1" applyBorder="1" applyAlignment="1">
      <alignment horizontal="right" wrapText="1"/>
    </xf>
    <xf numFmtId="49" fontId="2" fillId="15" borderId="0" xfId="2" applyNumberFormat="1" applyFill="1"/>
    <xf numFmtId="0" fontId="2" fillId="0" borderId="0" xfId="2" applyAlignment="1">
      <alignment horizontal="right"/>
    </xf>
    <xf numFmtId="0" fontId="11" fillId="11" borderId="31" xfId="2" applyNumberFormat="1" applyFont="1" applyFill="1" applyBorder="1" applyAlignment="1">
      <alignment horizontal="right"/>
    </xf>
    <xf numFmtId="0" fontId="11" fillId="11" borderId="32" xfId="2" applyNumberFormat="1" applyFont="1" applyFill="1" applyBorder="1" applyAlignment="1">
      <alignment horizontal="right"/>
    </xf>
    <xf numFmtId="176" fontId="2" fillId="0" borderId="5" xfId="2" applyNumberFormat="1" applyBorder="1" applyAlignment="1">
      <alignment horizontal="right"/>
    </xf>
    <xf numFmtId="176" fontId="2" fillId="0" borderId="8" xfId="2" applyNumberFormat="1" applyBorder="1" applyAlignment="1">
      <alignment horizontal="right"/>
    </xf>
    <xf numFmtId="176" fontId="2" fillId="0" borderId="0" xfId="2" applyNumberFormat="1" applyBorder="1" applyAlignment="1">
      <alignment horizontal="right"/>
    </xf>
    <xf numFmtId="176" fontId="2" fillId="0" borderId="6" xfId="2" applyNumberFormat="1" applyBorder="1" applyAlignment="1">
      <alignment horizontal="right"/>
    </xf>
    <xf numFmtId="176" fontId="2" fillId="0" borderId="7" xfId="2" applyNumberFormat="1" applyBorder="1" applyAlignment="1">
      <alignment horizontal="right"/>
    </xf>
    <xf numFmtId="176" fontId="2" fillId="0" borderId="9" xfId="2" applyNumberFormat="1" applyBorder="1" applyAlignment="1">
      <alignment horizontal="right"/>
    </xf>
    <xf numFmtId="9" fontId="2" fillId="0" borderId="5" xfId="7" applyFont="1" applyBorder="1" applyAlignment="1">
      <alignment horizontal="right"/>
    </xf>
    <xf numFmtId="9" fontId="2" fillId="0" borderId="8" xfId="7" applyFont="1" applyBorder="1" applyAlignment="1">
      <alignment horizontal="right"/>
    </xf>
    <xf numFmtId="9" fontId="2" fillId="0" borderId="7" xfId="7" applyFont="1" applyBorder="1" applyAlignment="1">
      <alignment horizontal="right"/>
    </xf>
    <xf numFmtId="9" fontId="2" fillId="0" borderId="9" xfId="7" applyFont="1" applyBorder="1" applyAlignment="1">
      <alignment horizontal="right"/>
    </xf>
    <xf numFmtId="9" fontId="3" fillId="0" borderId="0" xfId="7" applyFont="1" applyBorder="1" applyAlignment="1">
      <alignment horizontal="right" wrapText="1"/>
    </xf>
    <xf numFmtId="177" fontId="3" fillId="0" borderId="5" xfId="2" applyNumberFormat="1" applyFont="1" applyBorder="1" applyAlignment="1">
      <alignment horizontal="right" wrapText="1"/>
    </xf>
    <xf numFmtId="177" fontId="3" fillId="0" borderId="8" xfId="2" applyNumberFormat="1" applyFont="1" applyBorder="1" applyAlignment="1">
      <alignment horizontal="right" wrapText="1"/>
    </xf>
    <xf numFmtId="177" fontId="3" fillId="0" borderId="0" xfId="2" applyNumberFormat="1" applyFont="1" applyBorder="1" applyAlignment="1">
      <alignment horizontal="right" wrapText="1"/>
    </xf>
    <xf numFmtId="177" fontId="3" fillId="0" borderId="6" xfId="2" applyNumberFormat="1" applyFont="1" applyBorder="1" applyAlignment="1">
      <alignment horizontal="right" wrapText="1"/>
    </xf>
    <xf numFmtId="2" fontId="3" fillId="0" borderId="0" xfId="2" applyNumberFormat="1" applyFont="1" applyBorder="1" applyAlignment="1">
      <alignment horizontal="right" wrapText="1"/>
    </xf>
    <xf numFmtId="2" fontId="3" fillId="0" borderId="6" xfId="2" applyNumberFormat="1" applyFont="1" applyBorder="1" applyAlignment="1">
      <alignment horizontal="right" wrapText="1"/>
    </xf>
    <xf numFmtId="178" fontId="3" fillId="0" borderId="0" xfId="2" applyNumberFormat="1" applyFont="1" applyBorder="1" applyAlignment="1">
      <alignment horizontal="right" wrapText="1"/>
    </xf>
    <xf numFmtId="178" fontId="3" fillId="0" borderId="6" xfId="2" applyNumberFormat="1" applyFont="1" applyBorder="1" applyAlignment="1">
      <alignment horizontal="right" wrapText="1"/>
    </xf>
    <xf numFmtId="9" fontId="3" fillId="0" borderId="6" xfId="7" applyFont="1" applyBorder="1" applyAlignment="1">
      <alignment horizontal="right" wrapText="1"/>
    </xf>
    <xf numFmtId="49" fontId="3" fillId="12" borderId="5" xfId="2" applyNumberFormat="1" applyFont="1" applyFill="1" applyBorder="1" applyAlignment="1">
      <alignment horizontal="center" wrapText="1"/>
    </xf>
    <xf numFmtId="49" fontId="3" fillId="12" borderId="0" xfId="2" applyNumberFormat="1" applyFont="1" applyFill="1" applyBorder="1" applyAlignment="1">
      <alignment horizontal="center" wrapText="1"/>
    </xf>
    <xf numFmtId="49" fontId="3" fillId="10" borderId="0" xfId="2" applyNumberFormat="1" applyFont="1" applyFill="1" applyBorder="1" applyAlignment="1">
      <alignment horizontal="center" wrapText="1"/>
    </xf>
    <xf numFmtId="49" fontId="3" fillId="16" borderId="0" xfId="2" applyNumberFormat="1" applyFont="1" applyFill="1" applyBorder="1" applyAlignment="1">
      <alignment horizontal="center" wrapText="1"/>
    </xf>
    <xf numFmtId="0" fontId="2" fillId="0" borderId="0" xfId="2" applyBorder="1" applyAlignment="1">
      <alignment horizontal="right"/>
    </xf>
    <xf numFmtId="0" fontId="2" fillId="0" borderId="5" xfId="2" applyBorder="1" applyAlignment="1">
      <alignment horizontal="right"/>
    </xf>
    <xf numFmtId="178" fontId="3" fillId="0" borderId="5" xfId="2" applyNumberFormat="1" applyFont="1" applyBorder="1" applyAlignment="1">
      <alignment horizontal="right" wrapText="1"/>
    </xf>
    <xf numFmtId="178" fontId="3" fillId="0" borderId="8" xfId="2" applyNumberFormat="1" applyFont="1" applyBorder="1" applyAlignment="1">
      <alignment horizontal="right" wrapText="1"/>
    </xf>
    <xf numFmtId="0" fontId="2" fillId="0" borderId="7" xfId="2" applyBorder="1" applyAlignment="1">
      <alignment horizontal="right"/>
    </xf>
    <xf numFmtId="178" fontId="3" fillId="0" borderId="7" xfId="2" applyNumberFormat="1" applyFont="1" applyBorder="1" applyAlignment="1">
      <alignment horizontal="right" wrapText="1"/>
    </xf>
    <xf numFmtId="178" fontId="3" fillId="0" borderId="9" xfId="2" applyNumberFormat="1" applyFont="1" applyBorder="1" applyAlignment="1">
      <alignment horizontal="right" wrapText="1"/>
    </xf>
    <xf numFmtId="0" fontId="2" fillId="18" borderId="5" xfId="2" applyFill="1" applyBorder="1"/>
    <xf numFmtId="0" fontId="2" fillId="18" borderId="0" xfId="2" applyFill="1" applyBorder="1"/>
    <xf numFmtId="0" fontId="2" fillId="18" borderId="7" xfId="2" applyFill="1" applyBorder="1"/>
    <xf numFmtId="176" fontId="2" fillId="0" borderId="11" xfId="2" applyNumberFormat="1" applyBorder="1" applyAlignment="1">
      <alignment horizontal="center"/>
    </xf>
    <xf numFmtId="176" fontId="2" fillId="0" borderId="25" xfId="2" applyNumberFormat="1" applyBorder="1" applyAlignment="1">
      <alignment horizontal="center"/>
    </xf>
    <xf numFmtId="176" fontId="2" fillId="0" borderId="0" xfId="2" applyNumberFormat="1" applyBorder="1" applyAlignment="1">
      <alignment horizontal="center"/>
    </xf>
    <xf numFmtId="176" fontId="2" fillId="0" borderId="26" xfId="2" applyNumberFormat="1" applyBorder="1" applyAlignment="1">
      <alignment horizontal="center"/>
    </xf>
    <xf numFmtId="176" fontId="2" fillId="0" borderId="27" xfId="2" applyNumberFormat="1" applyBorder="1" applyAlignment="1">
      <alignment horizontal="center"/>
    </xf>
    <xf numFmtId="9" fontId="2" fillId="0" borderId="27" xfId="7" applyFont="1" applyBorder="1" applyAlignment="1">
      <alignment horizontal="center"/>
    </xf>
    <xf numFmtId="9" fontId="3" fillId="0" borderId="0" xfId="7" applyFont="1" applyBorder="1" applyAlignment="1">
      <alignment horizontal="center" wrapText="1" readingOrder="2"/>
    </xf>
    <xf numFmtId="9" fontId="3" fillId="0" borderId="27" xfId="7" applyFont="1" applyBorder="1" applyAlignment="1">
      <alignment horizontal="center" wrapText="1" readingOrder="2"/>
    </xf>
    <xf numFmtId="9" fontId="3" fillId="0" borderId="7" xfId="7" applyFont="1" applyBorder="1" applyAlignment="1">
      <alignment horizontal="center" wrapText="1" readingOrder="2"/>
    </xf>
    <xf numFmtId="9" fontId="3" fillId="0" borderId="28" xfId="7" applyFont="1" applyBorder="1" applyAlignment="1">
      <alignment horizontal="center" wrapText="1" readingOrder="2"/>
    </xf>
    <xf numFmtId="176" fontId="2" fillId="0" borderId="5" xfId="2" applyNumberFormat="1" applyBorder="1" applyAlignment="1">
      <alignment horizontal="center"/>
    </xf>
    <xf numFmtId="176" fontId="2" fillId="0" borderId="7" xfId="2" applyNumberFormat="1" applyBorder="1" applyAlignment="1">
      <alignment horizontal="center"/>
    </xf>
    <xf numFmtId="176" fontId="2" fillId="0" borderId="28" xfId="2" applyNumberFormat="1" applyBorder="1" applyAlignment="1">
      <alignment horizontal="center"/>
    </xf>
    <xf numFmtId="9" fontId="2" fillId="0" borderId="11" xfId="7" applyFont="1" applyBorder="1" applyAlignment="1">
      <alignment horizontal="center"/>
    </xf>
    <xf numFmtId="9" fontId="2" fillId="0" borderId="25" xfId="7" applyFont="1" applyBorder="1" applyAlignment="1">
      <alignment horizontal="center"/>
    </xf>
    <xf numFmtId="9" fontId="3" fillId="0" borderId="0" xfId="7" applyFont="1" applyBorder="1" applyAlignment="1">
      <alignment horizontal="center" wrapText="1"/>
    </xf>
    <xf numFmtId="9" fontId="3" fillId="0" borderId="27" xfId="7" applyFont="1" applyBorder="1" applyAlignment="1">
      <alignment horizontal="center" wrapText="1"/>
    </xf>
    <xf numFmtId="9" fontId="3" fillId="0" borderId="7" xfId="7" applyFont="1" applyBorder="1" applyAlignment="1">
      <alignment horizontal="center" wrapText="1"/>
    </xf>
    <xf numFmtId="9" fontId="3" fillId="0" borderId="28" xfId="7" applyFont="1" applyBorder="1" applyAlignment="1">
      <alignment horizontal="center" wrapText="1"/>
    </xf>
    <xf numFmtId="0" fontId="2" fillId="13" borderId="28" xfId="2" applyFill="1" applyBorder="1" applyAlignment="1">
      <alignment horizontal="center" vertical="center" wrapText="1"/>
    </xf>
    <xf numFmtId="0" fontId="6" fillId="19" borderId="26" xfId="2" applyFont="1" applyFill="1" applyBorder="1" applyAlignment="1">
      <alignment horizontal="center" vertical="center" wrapText="1"/>
    </xf>
    <xf numFmtId="0" fontId="2" fillId="19" borderId="27" xfId="2" applyFill="1" applyBorder="1" applyAlignment="1">
      <alignment horizontal="center" vertical="center" wrapText="1"/>
    </xf>
    <xf numFmtId="0" fontId="2" fillId="19" borderId="28" xfId="2" applyFill="1" applyBorder="1" applyAlignment="1">
      <alignment horizontal="center" vertical="center" wrapText="1"/>
    </xf>
    <xf numFmtId="0" fontId="6" fillId="14" borderId="19" xfId="2" applyFont="1" applyFill="1" applyBorder="1" applyAlignment="1">
      <alignment horizontal="center" vertical="center" wrapText="1"/>
    </xf>
    <xf numFmtId="0" fontId="2" fillId="14" borderId="20" xfId="2" applyFill="1" applyBorder="1" applyAlignment="1">
      <alignment horizontal="center" vertical="center" wrapText="1"/>
    </xf>
    <xf numFmtId="0" fontId="2" fillId="14" borderId="21" xfId="2" applyFill="1" applyBorder="1" applyAlignment="1">
      <alignment horizontal="center" vertical="center" wrapText="1"/>
    </xf>
    <xf numFmtId="49" fontId="2" fillId="17" borderId="19" xfId="2" applyNumberFormat="1" applyFill="1" applyBorder="1" applyAlignment="1">
      <alignment horizontal="center" vertical="center" wrapText="1"/>
    </xf>
    <xf numFmtId="0" fontId="2" fillId="17" borderId="20" xfId="2" applyNumberFormat="1" applyFill="1" applyBorder="1" applyAlignment="1">
      <alignment horizontal="center" vertical="center" wrapText="1"/>
    </xf>
    <xf numFmtId="0" fontId="2" fillId="17" borderId="21" xfId="2" applyNumberFormat="1" applyFill="1" applyBorder="1" applyAlignment="1">
      <alignment horizontal="center" vertical="center" wrapText="1"/>
    </xf>
    <xf numFmtId="49" fontId="2" fillId="15" borderId="0" xfId="2" applyNumberFormat="1" applyFill="1" applyAlignment="1">
      <alignment horizontal="center" vertical="center" wrapText="1"/>
    </xf>
    <xf numFmtId="0" fontId="2" fillId="15" borderId="0" xfId="2" applyNumberFormat="1" applyFill="1" applyAlignment="1">
      <alignment horizontal="center" vertical="center" wrapText="1"/>
    </xf>
    <xf numFmtId="0" fontId="6" fillId="15" borderId="19" xfId="2" applyFont="1" applyFill="1" applyBorder="1" applyAlignment="1">
      <alignment horizontal="center" vertical="center"/>
    </xf>
    <xf numFmtId="0" fontId="6" fillId="15" borderId="20" xfId="2" applyFont="1" applyFill="1" applyBorder="1" applyAlignment="1">
      <alignment horizontal="center" vertical="center"/>
    </xf>
    <xf numFmtId="0" fontId="6" fillId="15" borderId="21" xfId="2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37" fontId="14" fillId="0" borderId="19" xfId="9" applyFont="1" applyFill="1" applyBorder="1" applyAlignment="1" applyProtection="1">
      <alignment horizontal="right" vertical="center" readingOrder="2"/>
    </xf>
    <xf numFmtId="37" fontId="15" fillId="0" borderId="5" xfId="10" applyNumberFormat="1" applyFont="1" applyFill="1" applyBorder="1" applyAlignment="1" applyProtection="1">
      <alignment horizontal="center" vertical="center" readingOrder="2"/>
    </xf>
    <xf numFmtId="37" fontId="15" fillId="0" borderId="8" xfId="10" applyNumberFormat="1" applyFont="1" applyFill="1" applyBorder="1" applyAlignment="1" applyProtection="1">
      <alignment horizontal="center" vertical="center" readingOrder="2"/>
    </xf>
    <xf numFmtId="37" fontId="14" fillId="0" borderId="21" xfId="9" applyFont="1" applyFill="1" applyBorder="1" applyAlignment="1" applyProtection="1">
      <alignment horizontal="right" vertical="center" readingOrder="2"/>
    </xf>
    <xf numFmtId="37" fontId="15" fillId="0" borderId="7" xfId="10" applyNumberFormat="1" applyFont="1" applyFill="1" applyBorder="1" applyAlignment="1" applyProtection="1">
      <alignment horizontal="center" vertical="center" readingOrder="2"/>
    </xf>
    <xf numFmtId="37" fontId="15" fillId="0" borderId="9" xfId="10" applyNumberFormat="1" applyFont="1" applyFill="1" applyBorder="1" applyAlignment="1" applyProtection="1">
      <alignment horizontal="center" vertical="center" readingOrder="2"/>
    </xf>
    <xf numFmtId="37" fontId="14" fillId="0" borderId="20" xfId="9" applyFont="1" applyFill="1" applyBorder="1" applyAlignment="1" applyProtection="1">
      <alignment horizontal="right" vertical="center" readingOrder="2"/>
    </xf>
    <xf numFmtId="39" fontId="16" fillId="0" borderId="0" xfId="10" applyNumberFormat="1" applyFont="1" applyFill="1" applyAlignment="1" applyProtection="1">
      <alignment horizontal="center" vertical="center" readingOrder="2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37" fontId="17" fillId="0" borderId="19" xfId="9" applyFont="1" applyFill="1" applyBorder="1" applyAlignment="1" applyProtection="1">
      <alignment horizontal="right" vertical="center" readingOrder="2"/>
    </xf>
    <xf numFmtId="37" fontId="15" fillId="0" borderId="20" xfId="10" applyNumberFormat="1" applyFont="1" applyFill="1" applyBorder="1" applyAlignment="1" applyProtection="1">
      <alignment horizontal="right" vertical="center" readingOrder="2"/>
    </xf>
    <xf numFmtId="37" fontId="15" fillId="0" borderId="0" xfId="10" applyNumberFormat="1" applyFont="1" applyFill="1" applyBorder="1" applyAlignment="1" applyProtection="1">
      <alignment horizontal="center" vertical="center" readingOrder="2"/>
    </xf>
    <xf numFmtId="37" fontId="15" fillId="0" borderId="6" xfId="10" applyNumberFormat="1" applyFont="1" applyFill="1" applyBorder="1" applyAlignment="1" applyProtection="1">
      <alignment horizontal="center" vertical="center" readingOrder="2"/>
    </xf>
    <xf numFmtId="37" fontId="18" fillId="0" borderId="0" xfId="10" applyNumberFormat="1" applyFont="1" applyFill="1" applyBorder="1" applyAlignment="1" applyProtection="1">
      <alignment horizontal="center" vertical="center" readingOrder="2"/>
    </xf>
    <xf numFmtId="37" fontId="18" fillId="0" borderId="6" xfId="10" applyNumberFormat="1" applyFont="1" applyFill="1" applyBorder="1" applyAlignment="1" applyProtection="1">
      <alignment horizontal="center" vertical="center" readingOrder="2"/>
    </xf>
    <xf numFmtId="0" fontId="15" fillId="0" borderId="21" xfId="9" applyNumberFormat="1" applyFont="1" applyFill="1" applyBorder="1" applyAlignment="1" applyProtection="1">
      <alignment horizontal="right" vertical="center" readingOrder="2"/>
    </xf>
    <xf numFmtId="37" fontId="18" fillId="0" borderId="7" xfId="10" applyNumberFormat="1" applyFont="1" applyFill="1" applyBorder="1" applyAlignment="1" applyProtection="1">
      <alignment horizontal="center" vertical="center" readingOrder="2"/>
    </xf>
    <xf numFmtId="37" fontId="18" fillId="0" borderId="9" xfId="10" applyNumberFormat="1" applyFont="1" applyFill="1" applyBorder="1" applyAlignment="1" applyProtection="1">
      <alignment horizontal="center" vertical="center" readingOrder="2"/>
    </xf>
    <xf numFmtId="0" fontId="17" fillId="0" borderId="20" xfId="10" applyFont="1" applyFill="1" applyBorder="1" applyAlignment="1" applyProtection="1">
      <alignment horizontal="right" vertical="center" readingOrder="2"/>
    </xf>
    <xf numFmtId="37" fontId="15" fillId="0" borderId="20" xfId="9" applyFont="1" applyFill="1" applyBorder="1" applyAlignment="1" applyProtection="1">
      <alignment vertical="center" readingOrder="2"/>
    </xf>
    <xf numFmtId="0" fontId="15" fillId="0" borderId="21" xfId="10" applyFont="1" applyFill="1" applyBorder="1" applyAlignment="1" applyProtection="1">
      <alignment horizontal="right" vertical="center" readingOrder="2"/>
    </xf>
    <xf numFmtId="37" fontId="15" fillId="0" borderId="21" xfId="9" applyFont="1" applyFill="1" applyBorder="1" applyAlignment="1" applyProtection="1">
      <alignment horizontal="right" vertical="center" readingOrder="2"/>
    </xf>
    <xf numFmtId="0" fontId="15" fillId="0" borderId="20" xfId="10" applyFont="1" applyFill="1" applyBorder="1" applyAlignment="1" applyProtection="1">
      <alignment horizontal="right" vertical="center" readingOrder="2"/>
    </xf>
    <xf numFmtId="9" fontId="15" fillId="0" borderId="0" xfId="1" applyFont="1" applyFill="1" applyAlignment="1" applyProtection="1">
      <alignment horizontal="center" vertical="center" readingOrder="2"/>
    </xf>
    <xf numFmtId="0" fontId="17" fillId="0" borderId="19" xfId="10" applyFont="1" applyFill="1" applyBorder="1" applyAlignment="1" applyProtection="1">
      <alignment horizontal="right" vertical="center" readingOrder="2"/>
    </xf>
    <xf numFmtId="179" fontId="15" fillId="0" borderId="20" xfId="10" applyNumberFormat="1" applyFont="1" applyFill="1" applyBorder="1" applyAlignment="1" applyProtection="1">
      <alignment horizontal="right" vertical="center" readingOrder="2"/>
    </xf>
    <xf numFmtId="0" fontId="14" fillId="0" borderId="20" xfId="10" applyFont="1" applyFill="1" applyBorder="1" applyAlignment="1" applyProtection="1">
      <alignment horizontal="right" vertical="center" readingOrder="2"/>
    </xf>
    <xf numFmtId="37" fontId="15" fillId="0" borderId="21" xfId="10" applyNumberFormat="1" applyFont="1" applyFill="1" applyBorder="1" applyAlignment="1" applyProtection="1">
      <alignment horizontal="right" vertical="center" readingOrder="2"/>
    </xf>
    <xf numFmtId="37" fontId="16" fillId="0" borderId="0" xfId="10" applyNumberFormat="1" applyFont="1" applyFill="1" applyAlignment="1" applyProtection="1">
      <alignment horizontal="center" vertical="center" readingOrder="2"/>
    </xf>
    <xf numFmtId="0" fontId="14" fillId="0" borderId="19" xfId="10" applyFont="1" applyFill="1" applyBorder="1" applyAlignment="1" applyProtection="1">
      <alignment horizontal="right" vertical="center" readingOrder="2"/>
    </xf>
    <xf numFmtId="175" fontId="16" fillId="0" borderId="0" xfId="1" applyNumberFormat="1" applyFont="1" applyFill="1" applyAlignment="1" applyProtection="1">
      <alignment horizontal="center" vertical="center" readingOrder="2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9" fontId="15" fillId="0" borderId="20" xfId="1" applyFont="1" applyFill="1" applyBorder="1" applyAlignment="1" applyProtection="1">
      <alignment horizontal="right" vertical="center" readingOrder="2"/>
    </xf>
    <xf numFmtId="9" fontId="0" fillId="0" borderId="0" xfId="1" applyFont="1" applyBorder="1" applyAlignment="1">
      <alignment horizontal="center"/>
    </xf>
    <xf numFmtId="9" fontId="0" fillId="0" borderId="6" xfId="1" applyFont="1" applyBorder="1" applyAlignment="1">
      <alignment horizontal="center"/>
    </xf>
    <xf numFmtId="9" fontId="15" fillId="0" borderId="21" xfId="1" applyFont="1" applyFill="1" applyBorder="1" applyAlignment="1" applyProtection="1">
      <alignment horizontal="right" vertical="center" readingOrder="2"/>
    </xf>
    <xf numFmtId="9" fontId="0" fillId="0" borderId="7" xfId="1" applyFont="1" applyBorder="1" applyAlignment="1">
      <alignment horizontal="center"/>
    </xf>
    <xf numFmtId="9" fontId="0" fillId="0" borderId="9" xfId="1" applyFont="1" applyBorder="1" applyAlignment="1">
      <alignment horizontal="center"/>
    </xf>
    <xf numFmtId="37" fontId="15" fillId="0" borderId="19" xfId="10" applyNumberFormat="1" applyFont="1" applyFill="1" applyBorder="1" applyAlignment="1" applyProtection="1">
      <alignment horizontal="right" vertical="center" readingOrder="2"/>
    </xf>
    <xf numFmtId="3" fontId="15" fillId="0" borderId="21" xfId="10" applyNumberFormat="1" applyFont="1" applyFill="1" applyBorder="1" applyAlignment="1" applyProtection="1">
      <alignment horizontal="right" vertical="center" readingOrder="2"/>
    </xf>
    <xf numFmtId="3" fontId="15" fillId="0" borderId="20" xfId="10" applyNumberFormat="1" applyFont="1" applyFill="1" applyBorder="1" applyAlignment="1" applyProtection="1">
      <alignment horizontal="right" vertical="center" readingOrder="2"/>
    </xf>
    <xf numFmtId="37" fontId="0" fillId="0" borderId="0" xfId="0" applyNumberFormat="1"/>
    <xf numFmtId="9" fontId="16" fillId="0" borderId="0" xfId="1" applyFont="1" applyFill="1" applyAlignment="1" applyProtection="1">
      <alignment horizontal="center" vertical="center" readingOrder="1"/>
    </xf>
    <xf numFmtId="0" fontId="0" fillId="0" borderId="0" xfId="0" applyAlignment="1">
      <alignment horizontal="center"/>
    </xf>
    <xf numFmtId="37" fontId="15" fillId="22" borderId="0" xfId="10" applyNumberFormat="1" applyFont="1" applyFill="1" applyBorder="1" applyAlignment="1">
      <alignment horizontal="center" vertical="center" readingOrder="2"/>
    </xf>
    <xf numFmtId="9" fontId="16" fillId="23" borderId="0" xfId="1" applyNumberFormat="1" applyFont="1" applyFill="1" applyAlignment="1">
      <alignment horizontal="center" vertical="center" readingOrder="1"/>
    </xf>
  </cellXfs>
  <cellStyles count="11">
    <cellStyle name="Comma 2" xfId="4"/>
    <cellStyle name="Comma 3" xfId="5"/>
    <cellStyle name="Comma 4" xfId="3"/>
    <cellStyle name="Normal" xfId="0" builtinId="0"/>
    <cellStyle name="Normal 2" xfId="6"/>
    <cellStyle name="Normal 3" xfId="2"/>
    <cellStyle name="Normal_Copy of financialReport" xfId="10"/>
    <cellStyle name="Normal_GENERALB" xfId="9"/>
    <cellStyle name="Percent" xfId="1" builtinId="5"/>
    <cellStyle name="Percent 2" xfId="8"/>
    <cellStyle name="Percent 3" xfId="7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512;&#1488;&#1513;&#1493;&#1503;%20&#1500;&#1510;&#1497;&#1493;&#1503;/&#1514;&#1502;&#1510;&#1497;&#1514;%20&#1504;&#1514;&#1493;&#1504;&#1497;%20&#1491;&#1493;&#1495;&#1493;&#1514;%202004-201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4"/>
      <sheetName val="2005"/>
      <sheetName val="2006"/>
      <sheetName val="2007"/>
      <sheetName val="2008"/>
      <sheetName val="2009"/>
      <sheetName val="2010"/>
      <sheetName val="2011"/>
      <sheetName val="ריכוז נתונים רב שנתי"/>
      <sheetName val="עומס חובות וגרעון"/>
      <sheetName val="גביית ארנונה"/>
      <sheetName val="רווחה"/>
      <sheetName val="שכר שנתי ממוצע למשרה"/>
    </sheetNames>
    <sheetDataSet>
      <sheetData sheetId="0">
        <row r="114">
          <cell r="B114" t="str">
            <v>מספר התושבים:</v>
          </cell>
          <cell r="C114">
            <v>232628</v>
          </cell>
        </row>
        <row r="115">
          <cell r="B115" t="str">
            <v>מספר משקי בית:</v>
          </cell>
          <cell r="C115">
            <v>66242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111473</v>
          </cell>
        </row>
        <row r="119">
          <cell r="B119" t="str">
            <v>השקעות</v>
          </cell>
          <cell r="C119">
            <v>19411</v>
          </cell>
        </row>
        <row r="120">
          <cell r="B120" t="str">
            <v>השקעות לכיסוי קרנות מתוקצבות ואחרות</v>
          </cell>
          <cell r="C120">
            <v>5907</v>
          </cell>
        </row>
        <row r="121">
          <cell r="B121" t="str">
            <v>גרעון מצטבר בתקציב הרגיל</v>
          </cell>
          <cell r="C121">
            <v>24659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161450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134451</v>
          </cell>
        </row>
        <row r="127">
          <cell r="B127" t="str">
            <v>קרנות פיתוח ואחרות</v>
          </cell>
          <cell r="C127">
            <v>1681</v>
          </cell>
        </row>
        <row r="128">
          <cell r="B128" t="str">
            <v>קרנות מתוקצבות</v>
          </cell>
          <cell r="C128">
            <v>5907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19411</v>
          </cell>
        </row>
        <row r="131">
          <cell r="B131" t="str">
            <v>סה"כ התחייבויות</v>
          </cell>
          <cell r="C131">
            <v>161450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704252</v>
          </cell>
        </row>
        <row r="135">
          <cell r="B135" t="str">
            <v>תקציב משרדי ממשלה</v>
          </cell>
          <cell r="C135">
            <v>235128</v>
          </cell>
        </row>
        <row r="136">
          <cell r="B136" t="str">
            <v xml:space="preserve">תקציב מענק כללי </v>
          </cell>
          <cell r="C136">
            <v>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939380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762528</v>
          </cell>
        </row>
        <row r="144">
          <cell r="B144" t="str">
            <v>ביצוע משרדי ממשלה</v>
          </cell>
          <cell r="C144">
            <v>261453</v>
          </cell>
        </row>
        <row r="145">
          <cell r="B145" t="str">
            <v xml:space="preserve">ביצוע מענק כללי </v>
          </cell>
          <cell r="C145">
            <v>3455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1027436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526962</v>
          </cell>
        </row>
        <row r="153">
          <cell r="B153" t="str">
            <v>תקציב פעולות</v>
          </cell>
          <cell r="C153">
            <v>171341</v>
          </cell>
        </row>
        <row r="154">
          <cell r="B154" t="str">
            <v>תקציב מימון</v>
          </cell>
          <cell r="C154">
            <v>2150</v>
          </cell>
        </row>
        <row r="155">
          <cell r="B155" t="str">
            <v>תקציב פרעון מלוות</v>
          </cell>
          <cell r="C155">
            <v>42484</v>
          </cell>
        </row>
        <row r="156">
          <cell r="B156" t="str">
            <v>תקציב כלליות (למעט מימון)</v>
          </cell>
          <cell r="C156">
            <v>55471</v>
          </cell>
        </row>
        <row r="157">
          <cell r="B157" t="str">
            <v>תקציב השתתפויות ותרומות</v>
          </cell>
          <cell r="C157">
            <v>138645</v>
          </cell>
        </row>
        <row r="158">
          <cell r="B158" t="str">
            <v>תקציב חד פעמיות</v>
          </cell>
          <cell r="C158">
            <v>2327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939380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515932</v>
          </cell>
        </row>
        <row r="163">
          <cell r="B163" t="str">
            <v>ביצוע פעולות</v>
          </cell>
          <cell r="C163">
            <v>177221</v>
          </cell>
        </row>
        <row r="164">
          <cell r="B164" t="str">
            <v>ביצוע מימון</v>
          </cell>
          <cell r="C164">
            <v>2686</v>
          </cell>
        </row>
        <row r="165">
          <cell r="B165" t="str">
            <v>ביצוע פרעון מלוות</v>
          </cell>
          <cell r="C165">
            <v>41204</v>
          </cell>
        </row>
        <row r="166">
          <cell r="B166" t="str">
            <v>ביצוע כלליות (למעט מימון)</v>
          </cell>
          <cell r="C166">
            <v>60568</v>
          </cell>
        </row>
        <row r="167">
          <cell r="B167" t="str">
            <v>ביצוע השתתפויות ותרומות</v>
          </cell>
          <cell r="C167">
            <v>186659</v>
          </cell>
        </row>
        <row r="168">
          <cell r="B168" t="str">
            <v>ביצוע חד פעמיות</v>
          </cell>
          <cell r="C168">
            <v>2006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986276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41160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218991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888539</v>
          </cell>
        </row>
        <row r="178">
          <cell r="B178" t="str">
            <v>תקבולים בתב"ר בשנת הדוח</v>
          </cell>
          <cell r="C178">
            <v>105414</v>
          </cell>
        </row>
        <row r="179">
          <cell r="B179" t="str">
            <v>תקבולים בתב"ר פרוייקטים שנסגרו</v>
          </cell>
          <cell r="C179">
            <v>-47720</v>
          </cell>
        </row>
        <row r="180">
          <cell r="B180" t="str">
            <v>תקבולים בתב"ר יתרה  לסוף השנה</v>
          </cell>
          <cell r="C180">
            <v>946233</v>
          </cell>
        </row>
        <row r="181">
          <cell r="B181" t="str">
            <v>תקבולים בתב"ר עודף זמני נטו בתב"ר</v>
          </cell>
          <cell r="C181">
            <v>19411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886649</v>
          </cell>
        </row>
        <row r="184">
          <cell r="B184" t="str">
            <v>תשלומים בתב"ר בשנת הדוח</v>
          </cell>
          <cell r="C184">
            <v>87893</v>
          </cell>
        </row>
        <row r="185">
          <cell r="B185" t="str">
            <v>תשלומים בתב"ר פרוייקטים שנסגרו</v>
          </cell>
          <cell r="C185">
            <v>-47720</v>
          </cell>
        </row>
        <row r="186">
          <cell r="B186" t="str">
            <v>תשלומים בתב"ר יתרה  לסוף השנה</v>
          </cell>
          <cell r="C186">
            <v>926822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156803</v>
          </cell>
        </row>
        <row r="190">
          <cell r="B190" t="str">
            <v>חיוב השנה - ארנונה</v>
          </cell>
          <cell r="C190">
            <v>648622</v>
          </cell>
        </row>
        <row r="191">
          <cell r="B191" t="str">
            <v>הנחות ופטורים שנתנו - ארנונה</v>
          </cell>
          <cell r="C191">
            <v>-100184</v>
          </cell>
        </row>
        <row r="192">
          <cell r="B192" t="str">
            <v>סך לגביה - ארנונה</v>
          </cell>
          <cell r="C192">
            <v>705241</v>
          </cell>
        </row>
        <row r="193">
          <cell r="B193" t="str">
            <v>גביה בשנת הדוח - ארנונה</v>
          </cell>
          <cell r="C193">
            <v>501246</v>
          </cell>
        </row>
        <row r="194">
          <cell r="B194" t="str">
            <v>יתרת חוב לסוף השנה - ארנונה</v>
          </cell>
          <cell r="C194">
            <v>203995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0.43559693381714465</v>
          </cell>
        </row>
        <row r="197">
          <cell r="B197" t="str">
            <v>לחיוב השנתי, נטו - ארנונה</v>
          </cell>
          <cell r="C197">
            <v>0.800793836008311</v>
          </cell>
        </row>
        <row r="198">
          <cell r="B198" t="str">
            <v>לסך לגביה - ארנונה</v>
          </cell>
          <cell r="C198">
            <v>0.71074427039834609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21950</v>
          </cell>
        </row>
        <row r="201">
          <cell r="B201" t="str">
            <v>חיוב השנה - מים</v>
          </cell>
          <cell r="C201">
            <v>92310</v>
          </cell>
        </row>
        <row r="202">
          <cell r="B202" t="str">
            <v>הנחות ופטורים שנתנו - מים</v>
          </cell>
          <cell r="C202">
            <v>-1805</v>
          </cell>
        </row>
        <row r="203">
          <cell r="B203" t="str">
            <v>סך לגביה - מים</v>
          </cell>
          <cell r="C203">
            <v>112455</v>
          </cell>
        </row>
        <row r="204">
          <cell r="B204" t="str">
            <v>גביה בשנת הדוח - מים</v>
          </cell>
          <cell r="C204">
            <v>86456</v>
          </cell>
        </row>
        <row r="205">
          <cell r="B205" t="str">
            <v>יתרת חוב לסוף השנה - מים</v>
          </cell>
          <cell r="C205">
            <v>25999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0.28996480314316114</v>
          </cell>
        </row>
        <row r="208">
          <cell r="B208" t="str">
            <v>לחיוב השנתי, נטו - מים</v>
          </cell>
          <cell r="C208">
            <v>0.90172799672805348</v>
          </cell>
        </row>
        <row r="209">
          <cell r="B209" t="str">
            <v>לסך לגביה - מים</v>
          </cell>
          <cell r="C209">
            <v>0.76880529989773683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1625.7570000000001</v>
          </cell>
        </row>
        <row r="212">
          <cell r="B212" t="str">
            <v>הוצאות שכר בפועל - חינוך</v>
          </cell>
          <cell r="C212">
            <v>206863</v>
          </cell>
        </row>
        <row r="213">
          <cell r="B213" t="str">
            <v>שכר ממוצע שנתי בפועל למשרה - חינוך</v>
          </cell>
          <cell r="C213">
            <v>127.24103294649815</v>
          </cell>
        </row>
        <row r="214">
          <cell r="B214" t="str">
            <v>מצבת כח אדם ממוצעת - רווחה</v>
          </cell>
          <cell r="C214">
            <v>196.93940000000001</v>
          </cell>
        </row>
        <row r="215">
          <cell r="B215" t="str">
            <v>הוצאות שכר בפועל - רווחה</v>
          </cell>
          <cell r="C215">
            <v>30210</v>
          </cell>
        </row>
        <row r="216">
          <cell r="B216" t="str">
            <v>שכר ממוצע שנתי בפועל למשרה - רווחה</v>
          </cell>
          <cell r="C216">
            <v>153.39744104023876</v>
          </cell>
        </row>
        <row r="217">
          <cell r="B217" t="str">
            <v>מצבת כח אדם ממוצעת - מוניציפלי ואחרות אחרים</v>
          </cell>
          <cell r="C217">
            <v>1280.598</v>
          </cell>
        </row>
        <row r="218">
          <cell r="B218" t="str">
            <v>הוצאות שכר בפועל - מוניציפלי ואחרות אחרים</v>
          </cell>
          <cell r="C218">
            <v>211213</v>
          </cell>
        </row>
        <row r="219">
          <cell r="B219" t="str">
            <v>שכר ממוצע שנתי בפועל למשרה - מוניציפלי ואחרות אחרים</v>
          </cell>
          <cell r="C219">
            <v>164.93310156661187</v>
          </cell>
        </row>
        <row r="220">
          <cell r="B220" t="str">
            <v>מצבת כח אדם ממוצעת - נבחרים</v>
          </cell>
          <cell r="C220">
            <v>4.92</v>
          </cell>
        </row>
        <row r="221">
          <cell r="B221" t="str">
            <v>הוצאות שכר בפועל - נבחרים</v>
          </cell>
          <cell r="C221">
            <v>2287</v>
          </cell>
        </row>
        <row r="222">
          <cell r="B222" t="str">
            <v>שכר ממוצע שנתי בפועל למשרה - נבחרים</v>
          </cell>
          <cell r="C222">
            <v>464.83739837398377</v>
          </cell>
        </row>
        <row r="223">
          <cell r="B223" t="str">
            <v>מצבת כח אדם ממוצעת - פנסיונרים</v>
          </cell>
          <cell r="C223">
            <v>592.75</v>
          </cell>
        </row>
        <row r="224">
          <cell r="B224" t="str">
            <v>הוצאות שכר בפועל - פנסיונרים</v>
          </cell>
          <cell r="C224">
            <v>64836</v>
          </cell>
        </row>
        <row r="225">
          <cell r="B225" t="str">
            <v>שכר ממוצע שנתי בפועל למשרה - פנסיונרים</v>
          </cell>
          <cell r="C225">
            <v>109.38169548713623</v>
          </cell>
        </row>
      </sheetData>
      <sheetData sheetId="1">
        <row r="114">
          <cell r="B114" t="str">
            <v>מספר התושבים:</v>
          </cell>
          <cell r="C114">
            <v>235781</v>
          </cell>
        </row>
        <row r="115">
          <cell r="B115" t="str">
            <v>מספר משקי בית:</v>
          </cell>
          <cell r="C115">
            <v>64222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153353</v>
          </cell>
        </row>
        <row r="119">
          <cell r="B119" t="str">
            <v>השקעות</v>
          </cell>
          <cell r="C119">
            <v>111903</v>
          </cell>
        </row>
        <row r="120">
          <cell r="B120" t="str">
            <v>השקעות לכיסוי קרנות מתוקצבות ואחרות</v>
          </cell>
          <cell r="C120">
            <v>7126</v>
          </cell>
        </row>
        <row r="121">
          <cell r="B121" t="str">
            <v>גרעון מצטבר בתקציב הרגיל</v>
          </cell>
          <cell r="C121">
            <v>0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272382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133747</v>
          </cell>
        </row>
        <row r="127">
          <cell r="B127" t="str">
            <v>קרנות פיתוח ואחרות</v>
          </cell>
          <cell r="C127">
            <v>41305</v>
          </cell>
        </row>
        <row r="128">
          <cell r="B128" t="str">
            <v>קרנות מתוקצבות</v>
          </cell>
          <cell r="C128">
            <v>7126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70598</v>
          </cell>
        </row>
        <row r="131">
          <cell r="B131" t="str">
            <v>סה"כ התחייבויות</v>
          </cell>
          <cell r="C131">
            <v>272382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718714</v>
          </cell>
        </row>
        <row r="135">
          <cell r="B135" t="str">
            <v>תקציב משרדי ממשלה</v>
          </cell>
          <cell r="C135">
            <v>236816</v>
          </cell>
        </row>
        <row r="136">
          <cell r="B136" t="str">
            <v xml:space="preserve">תקציב מענק כללי </v>
          </cell>
          <cell r="C136">
            <v>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955530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720475</v>
          </cell>
        </row>
        <row r="144">
          <cell r="B144" t="str">
            <v>ביצוע משרדי ממשלה</v>
          </cell>
          <cell r="C144">
            <v>259776</v>
          </cell>
        </row>
        <row r="145">
          <cell r="B145" t="str">
            <v xml:space="preserve">ביצוע מענק כללי </v>
          </cell>
          <cell r="C145">
            <v>5046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985297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533111</v>
          </cell>
        </row>
        <row r="153">
          <cell r="B153" t="str">
            <v>תקציב פעולות</v>
          </cell>
          <cell r="C153">
            <v>140539.000002443</v>
          </cell>
        </row>
        <row r="154">
          <cell r="B154" t="str">
            <v>תקציב מימון</v>
          </cell>
          <cell r="C154">
            <v>2129</v>
          </cell>
        </row>
        <row r="155">
          <cell r="B155" t="str">
            <v>תקציב פרעון מלוות</v>
          </cell>
          <cell r="C155">
            <v>35297</v>
          </cell>
        </row>
        <row r="156">
          <cell r="B156" t="str">
            <v>תקציב כלליות (למעט מימון)</v>
          </cell>
          <cell r="C156">
            <v>60205</v>
          </cell>
        </row>
        <row r="157">
          <cell r="B157" t="str">
            <v>תקציב השתתפויות ותרומות</v>
          </cell>
          <cell r="C157">
            <v>178160</v>
          </cell>
        </row>
        <row r="158">
          <cell r="B158" t="str">
            <v>תקציב חד פעמיות</v>
          </cell>
          <cell r="C158">
            <v>6089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955530.00000244298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534252</v>
          </cell>
        </row>
        <row r="163">
          <cell r="B163" t="str">
            <v>ביצוע פעולות</v>
          </cell>
          <cell r="C163">
            <v>131390</v>
          </cell>
        </row>
        <row r="164">
          <cell r="B164" t="str">
            <v>ביצוע מימון</v>
          </cell>
          <cell r="C164">
            <v>2447</v>
          </cell>
        </row>
        <row r="165">
          <cell r="B165" t="str">
            <v>ביצוע פרעון מלוות</v>
          </cell>
          <cell r="C165">
            <v>34456</v>
          </cell>
        </row>
        <row r="166">
          <cell r="B166" t="str">
            <v>ביצוע כלליות (למעט מימון)</v>
          </cell>
          <cell r="C166">
            <v>62955</v>
          </cell>
        </row>
        <row r="167">
          <cell r="B167" t="str">
            <v>ביצוע השתתפויות ותרומות</v>
          </cell>
          <cell r="C167">
            <v>185825</v>
          </cell>
        </row>
        <row r="168">
          <cell r="B168" t="str">
            <v>ביצוע חד פעמיות</v>
          </cell>
          <cell r="C168">
            <v>14366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965691</v>
          </cell>
        </row>
        <row r="171">
          <cell r="B171" t="str">
            <v>עודף (גרעון) השנה - תקציב</v>
          </cell>
          <cell r="C171">
            <v>-2.4427426978945698E-6</v>
          </cell>
        </row>
        <row r="172">
          <cell r="B172" t="str">
            <v>עודף (גרעון) השנה - ביצוע</v>
          </cell>
          <cell r="C172">
            <v>19606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195549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946233</v>
          </cell>
        </row>
        <row r="178">
          <cell r="B178" t="str">
            <v>תקבולים בתב"ר בשנת הדוח</v>
          </cell>
          <cell r="C178">
            <v>139025</v>
          </cell>
        </row>
        <row r="179">
          <cell r="B179" t="str">
            <v>תקבולים בתב"ר פרוייקטים שנסגרו</v>
          </cell>
          <cell r="C179">
            <v>-8831</v>
          </cell>
        </row>
        <row r="180">
          <cell r="B180" t="str">
            <v>תקבולים בתב"ר יתרה  לסוף השנה</v>
          </cell>
          <cell r="C180">
            <v>1076427</v>
          </cell>
        </row>
        <row r="181">
          <cell r="B181" t="str">
            <v>תקבולים בתב"ר עודף זמני נטו בתב"ר</v>
          </cell>
          <cell r="C181">
            <v>70598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926822</v>
          </cell>
        </row>
        <row r="184">
          <cell r="B184" t="str">
            <v>תשלומים בתב"ר בשנת הדוח</v>
          </cell>
          <cell r="C184">
            <v>87838</v>
          </cell>
        </row>
        <row r="185">
          <cell r="B185" t="str">
            <v>תשלומים בתב"ר פרוייקטים שנסגרו</v>
          </cell>
          <cell r="C185">
            <v>-8831</v>
          </cell>
        </row>
        <row r="186">
          <cell r="B186" t="str">
            <v>תשלומים בתב"ר יתרה  לסוף השנה</v>
          </cell>
          <cell r="C186">
            <v>1005829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203995</v>
          </cell>
        </row>
        <row r="190">
          <cell r="B190" t="str">
            <v>חיוב השנה - ארנונה</v>
          </cell>
          <cell r="C190">
            <v>602723</v>
          </cell>
        </row>
        <row r="191">
          <cell r="B191" t="str">
            <v>הנחות ופטורים שנתנו - ארנונה</v>
          </cell>
          <cell r="C191">
            <v>-54112</v>
          </cell>
        </row>
        <row r="192">
          <cell r="B192" t="str">
            <v>סך לגביה - ארנונה</v>
          </cell>
          <cell r="C192">
            <v>752606</v>
          </cell>
        </row>
        <row r="193">
          <cell r="B193" t="str">
            <v>גביה בשנת הדוח - ארנונה</v>
          </cell>
          <cell r="C193">
            <v>511862</v>
          </cell>
        </row>
        <row r="194">
          <cell r="B194" t="str">
            <v>יתרת חוב לסוף השנה - ארנונה</v>
          </cell>
          <cell r="C194">
            <v>240744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0.27547786277463659</v>
          </cell>
        </row>
        <row r="197">
          <cell r="B197" t="str">
            <v>לחיוב השנתי, נטו - ארנונה</v>
          </cell>
          <cell r="C197">
            <v>0.83104383074829336</v>
          </cell>
        </row>
        <row r="198">
          <cell r="B198" t="str">
            <v>לסך לגביה - ארנונה</v>
          </cell>
          <cell r="C198">
            <v>0.68011947818646146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25999</v>
          </cell>
        </row>
        <row r="201">
          <cell r="B201" t="str">
            <v>חיוב השנה - מים</v>
          </cell>
          <cell r="C201">
            <v>-25999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1626</v>
          </cell>
        </row>
        <row r="212">
          <cell r="B212" t="str">
            <v>הוצאות שכר בפועל - חינוך</v>
          </cell>
          <cell r="C212">
            <v>211720</v>
          </cell>
        </row>
        <row r="213">
          <cell r="B213" t="str">
            <v>שכר ממוצע שנתי בפועל למשרה - חינוך</v>
          </cell>
          <cell r="C213">
            <v>130.20910209102092</v>
          </cell>
        </row>
        <row r="214">
          <cell r="B214" t="str">
            <v>מצבת כח אדם ממוצעת - רווחה</v>
          </cell>
          <cell r="C214">
            <v>195</v>
          </cell>
        </row>
        <row r="215">
          <cell r="B215" t="str">
            <v>הוצאות שכר בפועל - רווחה</v>
          </cell>
          <cell r="C215">
            <v>30889</v>
          </cell>
        </row>
        <row r="216">
          <cell r="B216" t="str">
            <v>שכר ממוצע שנתי בפועל למשרה - רווחה</v>
          </cell>
          <cell r="C216">
            <v>158.40512820512819</v>
          </cell>
        </row>
        <row r="217">
          <cell r="B217" t="str">
            <v>מצבת כח אדם ממוצעת - מוניציפלי ואחרות אחרים</v>
          </cell>
          <cell r="C217">
            <v>1270</v>
          </cell>
        </row>
        <row r="218">
          <cell r="B218" t="str">
            <v>הוצאות שכר בפועל - מוניציפלי ואחרות אחרים</v>
          </cell>
          <cell r="C218">
            <v>222077</v>
          </cell>
        </row>
        <row r="219">
          <cell r="B219" t="str">
            <v>שכר ממוצע שנתי בפועל למשרה - מוניציפלי ואחרות אחרים</v>
          </cell>
          <cell r="C219">
            <v>174.86377952755905</v>
          </cell>
        </row>
        <row r="220">
          <cell r="B220" t="str">
            <v>מצבת כח אדם ממוצעת - נבחרים</v>
          </cell>
          <cell r="C220">
            <v>4</v>
          </cell>
        </row>
        <row r="221">
          <cell r="B221" t="str">
            <v>הוצאות שכר בפועל - נבחרים</v>
          </cell>
          <cell r="C221">
            <v>1853</v>
          </cell>
        </row>
        <row r="222">
          <cell r="B222" t="str">
            <v>שכר ממוצע שנתי בפועל למשרה - נבחרים</v>
          </cell>
          <cell r="C222">
            <v>463.25</v>
          </cell>
        </row>
        <row r="223">
          <cell r="B223" t="str">
            <v>מצבת כח אדם ממוצעת - פנסיונרים</v>
          </cell>
          <cell r="C223">
            <v>609</v>
          </cell>
        </row>
        <row r="224">
          <cell r="B224" t="str">
            <v>הוצאות שכר בפועל - פנסיונרים</v>
          </cell>
          <cell r="C224">
            <v>66535</v>
          </cell>
        </row>
        <row r="225">
          <cell r="B225" t="str">
            <v>שכר ממוצע שנתי בפועל למשרה - פנסיונרים</v>
          </cell>
          <cell r="C225">
            <v>109.25287356321839</v>
          </cell>
        </row>
      </sheetData>
      <sheetData sheetId="2">
        <row r="114">
          <cell r="B114" t="str">
            <v>מספר התושבים:</v>
          </cell>
          <cell r="C114">
            <v>238326</v>
          </cell>
        </row>
        <row r="115">
          <cell r="B115" t="str">
            <v>מספר משקי בית:</v>
          </cell>
          <cell r="C115">
            <v>65824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157816</v>
          </cell>
        </row>
        <row r="119">
          <cell r="B119" t="str">
            <v>השקעות</v>
          </cell>
          <cell r="C119">
            <v>182184</v>
          </cell>
        </row>
        <row r="120">
          <cell r="B120" t="str">
            <v>השקעות לכיסוי קרנות מתוקצבות ואחרות</v>
          </cell>
          <cell r="C120">
            <v>7558</v>
          </cell>
        </row>
        <row r="121">
          <cell r="B121" t="str">
            <v>גרעון מצטבר בתקציב הרגיל</v>
          </cell>
          <cell r="C121">
            <v>0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347558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139253</v>
          </cell>
        </row>
        <row r="127">
          <cell r="B127" t="str">
            <v>קרנות פיתוח ואחרות</v>
          </cell>
          <cell r="C127">
            <v>89293</v>
          </cell>
        </row>
        <row r="128">
          <cell r="B128" t="str">
            <v>קרנות מתוקצבות</v>
          </cell>
          <cell r="C128">
            <v>7558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92891</v>
          </cell>
        </row>
        <row r="131">
          <cell r="B131" t="str">
            <v>סה"כ התחייבויות</v>
          </cell>
          <cell r="C131">
            <v>347558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736502</v>
          </cell>
        </row>
        <row r="135">
          <cell r="B135" t="str">
            <v>תקציב משרדי ממשלה</v>
          </cell>
          <cell r="C135">
            <v>259215</v>
          </cell>
        </row>
        <row r="136">
          <cell r="B136" t="str">
            <v xml:space="preserve">תקציב מענק כללי </v>
          </cell>
          <cell r="C136">
            <v>2650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998367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726834</v>
          </cell>
        </row>
        <row r="144">
          <cell r="B144" t="str">
            <v>ביצוע משרדי ממשלה</v>
          </cell>
          <cell r="C144">
            <v>267758</v>
          </cell>
        </row>
        <row r="145">
          <cell r="B145" t="str">
            <v xml:space="preserve">ביצוע מענק כללי </v>
          </cell>
          <cell r="C145">
            <v>4830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999422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567673</v>
          </cell>
        </row>
        <row r="153">
          <cell r="B153" t="str">
            <v>תקציב פעולות</v>
          </cell>
          <cell r="C153">
            <v>126998</v>
          </cell>
        </row>
        <row r="154">
          <cell r="B154" t="str">
            <v>תקציב מימון</v>
          </cell>
          <cell r="C154">
            <v>2366</v>
          </cell>
        </row>
        <row r="155">
          <cell r="B155" t="str">
            <v>תקציב פרעון מלוות</v>
          </cell>
          <cell r="C155">
            <v>28682</v>
          </cell>
        </row>
        <row r="156">
          <cell r="B156" t="str">
            <v>תקציב כלליות (למעט מימון)</v>
          </cell>
          <cell r="C156">
            <v>60116</v>
          </cell>
        </row>
        <row r="157">
          <cell r="B157" t="str">
            <v>תקציב השתתפויות ותרומות</v>
          </cell>
          <cell r="C157">
            <v>194247</v>
          </cell>
        </row>
        <row r="158">
          <cell r="B158" t="str">
            <v>תקציב חד פעמיות</v>
          </cell>
          <cell r="C158">
            <v>18285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998367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575322</v>
          </cell>
        </row>
        <row r="163">
          <cell r="B163" t="str">
            <v>ביצוע פעולות</v>
          </cell>
          <cell r="C163">
            <v>119877</v>
          </cell>
        </row>
        <row r="164">
          <cell r="B164" t="str">
            <v>ביצוע מימון</v>
          </cell>
          <cell r="C164">
            <v>2357</v>
          </cell>
        </row>
        <row r="165">
          <cell r="B165" t="str">
            <v>ביצוע פרעון מלוות</v>
          </cell>
          <cell r="C165">
            <v>28478</v>
          </cell>
        </row>
        <row r="166">
          <cell r="B166" t="str">
            <v>ביצוע כלליות (למעט מימון)</v>
          </cell>
          <cell r="C166">
            <v>62378</v>
          </cell>
        </row>
        <row r="167">
          <cell r="B167" t="str">
            <v>ביצוע השתתפויות ותרומות</v>
          </cell>
          <cell r="C167">
            <v>192997</v>
          </cell>
        </row>
        <row r="168">
          <cell r="B168" t="str">
            <v>ביצוע חד פעמיות</v>
          </cell>
          <cell r="C168">
            <v>19056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1000465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-1043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172934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1075186</v>
          </cell>
        </row>
        <row r="178">
          <cell r="B178" t="str">
            <v>תקבולים בתב"ר בשנת הדוח</v>
          </cell>
          <cell r="C178">
            <v>78063</v>
          </cell>
        </row>
        <row r="179">
          <cell r="B179" t="str">
            <v>תקבולים בתב"ר פרוייקטים שנסגרו</v>
          </cell>
          <cell r="C179">
            <v>-62137</v>
          </cell>
        </row>
        <row r="180">
          <cell r="B180" t="str">
            <v>תקבולים בתב"ר יתרה  לסוף השנה</v>
          </cell>
          <cell r="C180">
            <v>1091112</v>
          </cell>
        </row>
        <row r="181">
          <cell r="B181" t="str">
            <v>תקבולים בתב"ר עודף זמני נטו בתב"ר</v>
          </cell>
          <cell r="C181">
            <v>92891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1004588</v>
          </cell>
        </row>
        <row r="184">
          <cell r="B184" t="str">
            <v>תשלומים בתב"ר בשנת הדוח</v>
          </cell>
          <cell r="C184">
            <v>55770</v>
          </cell>
        </row>
        <row r="185">
          <cell r="B185" t="str">
            <v>תשלומים בתב"ר פרוייקטים שנסגרו</v>
          </cell>
          <cell r="C185">
            <v>-62137</v>
          </cell>
        </row>
        <row r="186">
          <cell r="B186" t="str">
            <v>תשלומים בתב"ר יתרה  לסוף השנה</v>
          </cell>
          <cell r="C186">
            <v>998221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240744</v>
          </cell>
        </row>
        <row r="190">
          <cell r="B190" t="str">
            <v>חיוב השנה - ארנונה</v>
          </cell>
          <cell r="C190">
            <v>620176</v>
          </cell>
        </row>
        <row r="191">
          <cell r="B191" t="str">
            <v>הנחות ופטורים שנתנו - ארנונה</v>
          </cell>
          <cell r="C191">
            <v>-51274</v>
          </cell>
        </row>
        <row r="192">
          <cell r="B192" t="str">
            <v>סך לגביה - ארנונה</v>
          </cell>
          <cell r="C192">
            <v>665199</v>
          </cell>
        </row>
        <row r="193">
          <cell r="B193" t="str">
            <v>גביה בשנת הדוח - ארנונה</v>
          </cell>
          <cell r="C193">
            <v>541068</v>
          </cell>
        </row>
        <row r="194">
          <cell r="B194" t="str">
            <v>יתרת חוב לסוף השנה - ארנונה</v>
          </cell>
          <cell r="C194">
            <v>124131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0.59160566643846435</v>
          </cell>
        </row>
        <row r="197">
          <cell r="B197" t="str">
            <v>לחיוב השנתי, נטו - ארנונה</v>
          </cell>
          <cell r="C197">
            <v>0.85031933138566318</v>
          </cell>
        </row>
        <row r="198">
          <cell r="B198" t="str">
            <v>לסך לגביה - ארנונה</v>
          </cell>
          <cell r="C198">
            <v>0.81339268399381237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1553</v>
          </cell>
        </row>
        <row r="212">
          <cell r="B212" t="str">
            <v>הוצאות שכר בפועל - חינוך</v>
          </cell>
          <cell r="C212">
            <v>203433</v>
          </cell>
        </row>
        <row r="213">
          <cell r="B213" t="str">
            <v>שכר ממוצע שנתי בפועל למשרה - חינוך</v>
          </cell>
          <cell r="C213">
            <v>130.99356084996779</v>
          </cell>
        </row>
        <row r="214">
          <cell r="B214" t="str">
            <v>מצבת כח אדם ממוצעת - רווחה</v>
          </cell>
          <cell r="C214">
            <v>186</v>
          </cell>
        </row>
        <row r="215">
          <cell r="B215" t="str">
            <v>הוצאות שכר בפועל - רווחה</v>
          </cell>
          <cell r="C215">
            <v>30187</v>
          </cell>
        </row>
        <row r="216">
          <cell r="B216" t="str">
            <v>שכר ממוצע שנתי בפועל למשרה - רווחה</v>
          </cell>
          <cell r="C216">
            <v>162.29569892473117</v>
          </cell>
        </row>
        <row r="217">
          <cell r="B217" t="str">
            <v>מצבת כח אדם ממוצעת - מוניציפלי ואחרות אחרים</v>
          </cell>
          <cell r="C217">
            <v>1376</v>
          </cell>
        </row>
        <row r="218">
          <cell r="B218" t="str">
            <v>הוצאות שכר בפועל - מוניציפלי ואחרות אחרים</v>
          </cell>
          <cell r="C218">
            <v>254856</v>
          </cell>
        </row>
        <row r="219">
          <cell r="B219" t="str">
            <v>שכר ממוצע שנתי בפועל למשרה - מוניציפלי ואחרות אחרים</v>
          </cell>
          <cell r="C219">
            <v>185.21511627906978</v>
          </cell>
        </row>
        <row r="220">
          <cell r="B220" t="str">
            <v>מצבת כח אדם ממוצעת - נבחרים</v>
          </cell>
          <cell r="C220">
            <v>4</v>
          </cell>
        </row>
        <row r="221">
          <cell r="B221" t="str">
            <v>הוצאות שכר בפועל - נבחרים</v>
          </cell>
          <cell r="C221">
            <v>2045</v>
          </cell>
        </row>
        <row r="222">
          <cell r="B222" t="str">
            <v>שכר ממוצע שנתי בפועל למשרה - נבחרים</v>
          </cell>
          <cell r="C222">
            <v>511.25</v>
          </cell>
        </row>
        <row r="223">
          <cell r="B223" t="str">
            <v>מצבת כח אדם ממוצעת - פנסיונרים</v>
          </cell>
          <cell r="C223">
            <v>622</v>
          </cell>
        </row>
        <row r="224">
          <cell r="B224" t="str">
            <v>הוצאות שכר בפועל - פנסיונרים</v>
          </cell>
          <cell r="C224">
            <v>68663</v>
          </cell>
        </row>
        <row r="225">
          <cell r="B225" t="str">
            <v>שכר ממוצע שנתי בפועל למשרה - פנסיונרים</v>
          </cell>
          <cell r="C225">
            <v>110.39067524115755</v>
          </cell>
        </row>
      </sheetData>
      <sheetData sheetId="3">
        <row r="114">
          <cell r="B114" t="str">
            <v>מספר התושבים:</v>
          </cell>
          <cell r="C114">
            <v>241540</v>
          </cell>
        </row>
        <row r="115">
          <cell r="B115" t="str">
            <v>מספר משקי בית:</v>
          </cell>
          <cell r="C115">
            <v>66425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229050</v>
          </cell>
        </row>
        <row r="119">
          <cell r="B119" t="str">
            <v>השקעות</v>
          </cell>
          <cell r="C119">
            <v>211274</v>
          </cell>
        </row>
        <row r="120">
          <cell r="B120" t="str">
            <v>השקעות לכיסוי קרנות מתוקצבות ואחרות</v>
          </cell>
          <cell r="C120">
            <v>45917</v>
          </cell>
        </row>
        <row r="121">
          <cell r="B121" t="str">
            <v>גרעון מצטבר בתקציב הרגיל</v>
          </cell>
          <cell r="C121">
            <v>0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486241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159067</v>
          </cell>
        </row>
        <row r="127">
          <cell r="B127" t="str">
            <v>קרנות פיתוח ואחרות</v>
          </cell>
          <cell r="C127">
            <v>158474</v>
          </cell>
        </row>
        <row r="128">
          <cell r="B128" t="str">
            <v>קרנות מתוקצבות</v>
          </cell>
          <cell r="C128">
            <v>7680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91037</v>
          </cell>
        </row>
        <row r="131">
          <cell r="B131" t="str">
            <v>סה"כ התחייבויות</v>
          </cell>
          <cell r="C131">
            <v>486241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764866</v>
          </cell>
        </row>
        <row r="135">
          <cell r="B135" t="str">
            <v>תקציב משרדי ממשלה</v>
          </cell>
          <cell r="C135">
            <v>263399</v>
          </cell>
        </row>
        <row r="136">
          <cell r="B136" t="str">
            <v xml:space="preserve">תקציב מענק כללי </v>
          </cell>
          <cell r="C136">
            <v>3700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1031965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797559</v>
          </cell>
        </row>
        <row r="144">
          <cell r="B144" t="str">
            <v>ביצוע משרדי ממשלה</v>
          </cell>
          <cell r="C144">
            <v>279497</v>
          </cell>
        </row>
        <row r="145">
          <cell r="B145" t="str">
            <v xml:space="preserve">ביצוע מענק כללי </v>
          </cell>
          <cell r="C145">
            <v>3767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1080823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588498</v>
          </cell>
        </row>
        <row r="153">
          <cell r="B153" t="str">
            <v>תקציב פעולות</v>
          </cell>
          <cell r="C153">
            <v>134935</v>
          </cell>
        </row>
        <row r="154">
          <cell r="B154" t="str">
            <v>תקציב מימון</v>
          </cell>
          <cell r="C154">
            <v>5070</v>
          </cell>
        </row>
        <row r="155">
          <cell r="B155" t="str">
            <v>תקציב פרעון מלוות</v>
          </cell>
          <cell r="C155">
            <v>26782</v>
          </cell>
        </row>
        <row r="156">
          <cell r="B156" t="str">
            <v>תקציב כלליות (למעט מימון)</v>
          </cell>
          <cell r="C156">
            <v>64712</v>
          </cell>
        </row>
        <row r="157">
          <cell r="B157" t="str">
            <v>תקציב השתתפויות ותרומות</v>
          </cell>
          <cell r="C157">
            <v>196169</v>
          </cell>
        </row>
        <row r="158">
          <cell r="B158" t="str">
            <v>תקציב חד פעמיות</v>
          </cell>
          <cell r="C158">
            <v>15799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1031965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566930</v>
          </cell>
        </row>
        <row r="163">
          <cell r="B163" t="str">
            <v>ביצוע פעולות</v>
          </cell>
          <cell r="C163">
            <v>126636</v>
          </cell>
        </row>
        <row r="164">
          <cell r="B164" t="str">
            <v>ביצוע מימון</v>
          </cell>
          <cell r="C164">
            <v>3995</v>
          </cell>
        </row>
        <row r="165">
          <cell r="B165" t="str">
            <v>ביצוע פרעון מלוות</v>
          </cell>
          <cell r="C165">
            <v>26890</v>
          </cell>
        </row>
        <row r="166">
          <cell r="B166" t="str">
            <v>ביצוע כלליות (למעט מימון)</v>
          </cell>
          <cell r="C166">
            <v>67688</v>
          </cell>
        </row>
        <row r="167">
          <cell r="B167" t="str">
            <v>ביצוע השתתפויות ותרומות</v>
          </cell>
          <cell r="C167">
            <v>221204</v>
          </cell>
        </row>
        <row r="168">
          <cell r="B168" t="str">
            <v>ביצוע חד פעמיות</v>
          </cell>
          <cell r="C168">
            <v>16060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1029403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51420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177099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1091112</v>
          </cell>
        </row>
        <row r="178">
          <cell r="B178" t="str">
            <v>תקבולים בתב"ר בשנת הדוח</v>
          </cell>
          <cell r="C178">
            <v>104038</v>
          </cell>
        </row>
        <row r="179">
          <cell r="B179" t="str">
            <v>תקבולים בתב"ר פרוייקטים שנסגרו</v>
          </cell>
          <cell r="C179">
            <v>-55926</v>
          </cell>
        </row>
        <row r="180">
          <cell r="B180" t="str">
            <v>תקבולים בתב"ר יתרה  לסוף השנה</v>
          </cell>
          <cell r="C180">
            <v>1139224</v>
          </cell>
        </row>
        <row r="181">
          <cell r="B181" t="str">
            <v>תקבולים בתב"ר עודף זמני נטו בתב"ר</v>
          </cell>
          <cell r="C181">
            <v>91037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998221</v>
          </cell>
        </row>
        <row r="184">
          <cell r="B184" t="str">
            <v>תשלומים בתב"ר בשנת הדוח</v>
          </cell>
          <cell r="C184">
            <v>105892</v>
          </cell>
        </row>
        <row r="185">
          <cell r="B185" t="str">
            <v>תשלומים בתב"ר פרוייקטים שנסגרו</v>
          </cell>
          <cell r="C185">
            <v>-55926</v>
          </cell>
        </row>
        <row r="186">
          <cell r="B186" t="str">
            <v>תשלומים בתב"ר יתרה  לסוף השנה</v>
          </cell>
          <cell r="C186">
            <v>1048187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124131</v>
          </cell>
        </row>
        <row r="190">
          <cell r="B190" t="str">
            <v>חיוב השנה - ארנונה</v>
          </cell>
          <cell r="C190">
            <v>683214</v>
          </cell>
        </row>
        <row r="191">
          <cell r="B191" t="str">
            <v>הנחות ופטורים שנתנו - ארנונה</v>
          </cell>
          <cell r="C191">
            <v>-55852</v>
          </cell>
        </row>
        <row r="192">
          <cell r="B192" t="str">
            <v>סך לגביה - ארנונה</v>
          </cell>
          <cell r="C192">
            <v>757147</v>
          </cell>
        </row>
        <row r="193">
          <cell r="B193" t="str">
            <v>גביה בשנת הדוח - ארנונה</v>
          </cell>
          <cell r="C193">
            <v>594649</v>
          </cell>
        </row>
        <row r="194">
          <cell r="B194" t="str">
            <v>יתרת חוב לסוף השנה - ארנונה</v>
          </cell>
          <cell r="C194">
            <v>162498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0.4745052881221169</v>
          </cell>
        </row>
        <row r="197">
          <cell r="B197" t="str">
            <v>לחיוב השנתי, נטו - ארנונה</v>
          </cell>
          <cell r="C197">
            <v>0.85958046900306584</v>
          </cell>
        </row>
        <row r="198">
          <cell r="B198" t="str">
            <v>לסך לגביה - ארנונה</v>
          </cell>
          <cell r="C198">
            <v>0.78538117432942345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1583.6</v>
          </cell>
        </row>
        <row r="212">
          <cell r="B212" t="str">
            <v>הוצאות שכר בפועל - חינוך</v>
          </cell>
          <cell r="C212">
            <v>212406</v>
          </cell>
        </row>
        <row r="213">
          <cell r="B213" t="str">
            <v>שכר ממוצע שנתי בפועל למשרה - חינוך</v>
          </cell>
          <cell r="C213">
            <v>134.1285678201566</v>
          </cell>
        </row>
        <row r="214">
          <cell r="B214" t="str">
            <v>מצבת כח אדם ממוצעת - רווחה</v>
          </cell>
          <cell r="C214">
            <v>184.3</v>
          </cell>
        </row>
        <row r="215">
          <cell r="B215" t="str">
            <v>הוצאות שכר בפועל - רווחה</v>
          </cell>
          <cell r="C215">
            <v>30066</v>
          </cell>
        </row>
        <row r="216">
          <cell r="B216" t="str">
            <v>שכר ממוצע שנתי בפועל למשרה - רווחה</v>
          </cell>
          <cell r="C216">
            <v>163.13619099294627</v>
          </cell>
        </row>
        <row r="217">
          <cell r="B217" t="str">
            <v>מצבת כח אדם ממוצעת - מוניציפלי ואחרות אחרים</v>
          </cell>
          <cell r="C217">
            <v>1518.8</v>
          </cell>
        </row>
        <row r="218">
          <cell r="B218" t="str">
            <v>הוצאות שכר בפועל - מוניציפלי ואחרות אחרים</v>
          </cell>
          <cell r="C218">
            <v>248922</v>
          </cell>
        </row>
        <row r="219">
          <cell r="B219" t="str">
            <v>שכר ממוצע שנתי בפועל למשרה - מוניציפלי ואחרות אחרים</v>
          </cell>
          <cell r="C219">
            <v>163.89386357650778</v>
          </cell>
        </row>
        <row r="220">
          <cell r="B220" t="str">
            <v>מצבת כח אדם ממוצעת - נבחרים</v>
          </cell>
          <cell r="C220">
            <v>4</v>
          </cell>
        </row>
        <row r="221">
          <cell r="B221" t="str">
            <v>הוצאות שכר בפועל - נבחרים</v>
          </cell>
          <cell r="C221">
            <v>2276</v>
          </cell>
        </row>
        <row r="222">
          <cell r="B222" t="str">
            <v>שכר ממוצע שנתי בפועל למשרה - נבחרים</v>
          </cell>
          <cell r="C222">
            <v>569</v>
          </cell>
        </row>
        <row r="223">
          <cell r="B223" t="str">
            <v>מצבת כח אדם ממוצעת - פנסיונרים</v>
          </cell>
          <cell r="C223">
            <v>639.9</v>
          </cell>
        </row>
        <row r="224">
          <cell r="B224" t="str">
            <v>הוצאות שכר בפועל - פנסיונרים</v>
          </cell>
          <cell r="C224">
            <v>71929</v>
          </cell>
        </row>
        <row r="225">
          <cell r="B225" t="str">
            <v>שכר ממוצע שנתי בפועל למשרה - פנסיונרים</v>
          </cell>
          <cell r="C225">
            <v>112.40662603531803</v>
          </cell>
        </row>
      </sheetData>
      <sheetData sheetId="4">
        <row r="114">
          <cell r="B114" t="str">
            <v>מספר התושבים:</v>
          </cell>
          <cell r="C114">
            <v>243398</v>
          </cell>
        </row>
        <row r="115">
          <cell r="B115" t="str">
            <v>מספר משקי בית:</v>
          </cell>
          <cell r="C115">
            <v>70149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245269</v>
          </cell>
        </row>
        <row r="119">
          <cell r="B119" t="str">
            <v>השקעות</v>
          </cell>
          <cell r="C119">
            <v>328508</v>
          </cell>
        </row>
        <row r="120">
          <cell r="B120" t="str">
            <v>השקעות לכיסוי קרנות מתוקצבות ואחרות</v>
          </cell>
          <cell r="C120">
            <v>7680</v>
          </cell>
        </row>
        <row r="121">
          <cell r="B121" t="str">
            <v>גרעון מצטבר בתקציב הרגיל</v>
          </cell>
          <cell r="C121">
            <v>0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581457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176498</v>
          </cell>
        </row>
        <row r="127">
          <cell r="B127" t="str">
            <v>קרנות פיתוח ואחרות</v>
          </cell>
          <cell r="C127">
            <v>256846</v>
          </cell>
        </row>
        <row r="128">
          <cell r="B128" t="str">
            <v>קרנות מתוקצבות</v>
          </cell>
          <cell r="C128">
            <v>7680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70904</v>
          </cell>
        </row>
        <row r="131">
          <cell r="B131" t="str">
            <v>סה"כ התחייבויות</v>
          </cell>
          <cell r="C131">
            <v>581457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821387</v>
          </cell>
        </row>
        <row r="135">
          <cell r="B135" t="str">
            <v>תקציב משרדי ממשלה</v>
          </cell>
          <cell r="C135">
            <v>262730</v>
          </cell>
        </row>
        <row r="136">
          <cell r="B136" t="str">
            <v xml:space="preserve">תקציב מענק כללי </v>
          </cell>
          <cell r="C136">
            <v>3600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1087717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829096</v>
          </cell>
        </row>
        <row r="144">
          <cell r="B144" t="str">
            <v>ביצוע משרדי ממשלה</v>
          </cell>
          <cell r="C144">
            <v>291267</v>
          </cell>
        </row>
        <row r="145">
          <cell r="B145" t="str">
            <v xml:space="preserve">ביצוע מענק כללי </v>
          </cell>
          <cell r="C145">
            <v>4161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1124524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592125</v>
          </cell>
        </row>
        <row r="153">
          <cell r="B153" t="str">
            <v>תקציב פעולות</v>
          </cell>
          <cell r="C153">
            <v>165472</v>
          </cell>
        </row>
        <row r="154">
          <cell r="B154" t="str">
            <v>תקציב מימון</v>
          </cell>
          <cell r="C154">
            <v>3850</v>
          </cell>
        </row>
        <row r="155">
          <cell r="B155" t="str">
            <v>תקציב פרעון מלוות</v>
          </cell>
          <cell r="C155">
            <v>28500</v>
          </cell>
        </row>
        <row r="156">
          <cell r="B156" t="str">
            <v>תקציב כלליות (למעט מימון)</v>
          </cell>
          <cell r="C156">
            <v>68380</v>
          </cell>
        </row>
        <row r="157">
          <cell r="B157" t="str">
            <v>תקציב השתתפויות ותרומות</v>
          </cell>
          <cell r="C157">
            <v>211300</v>
          </cell>
        </row>
        <row r="158">
          <cell r="B158" t="str">
            <v>תקציב חד פעמיות</v>
          </cell>
          <cell r="C158">
            <v>18090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1087717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586316</v>
          </cell>
        </row>
        <row r="163">
          <cell r="B163" t="str">
            <v>ביצוע פעולות</v>
          </cell>
          <cell r="C163">
            <v>155049</v>
          </cell>
        </row>
        <row r="164">
          <cell r="B164" t="str">
            <v>ביצוע מימון</v>
          </cell>
          <cell r="C164">
            <v>4196</v>
          </cell>
        </row>
        <row r="165">
          <cell r="B165" t="str">
            <v>ביצוע פרעון מלוות</v>
          </cell>
          <cell r="C165">
            <v>26868</v>
          </cell>
        </row>
        <row r="166">
          <cell r="B166" t="str">
            <v>ביצוע כלליות (למעט מימון)</v>
          </cell>
          <cell r="C166">
            <v>77776</v>
          </cell>
        </row>
        <row r="167">
          <cell r="B167" t="str">
            <v>ביצוע השתתפויות ותרומות</v>
          </cell>
          <cell r="C167">
            <v>228857</v>
          </cell>
        </row>
        <row r="168">
          <cell r="B168" t="str">
            <v>ביצוע חד פעמיות</v>
          </cell>
          <cell r="C168">
            <v>16769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1095831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28693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165799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1139224</v>
          </cell>
        </row>
        <row r="178">
          <cell r="B178" t="str">
            <v>תקבולים בתב"ר בשנת הדוח</v>
          </cell>
          <cell r="C178">
            <v>111735</v>
          </cell>
        </row>
        <row r="179">
          <cell r="B179" t="str">
            <v>תקבולים בתב"ר פרוייקטים שנסגרו</v>
          </cell>
          <cell r="C179">
            <v>-42426</v>
          </cell>
        </row>
        <row r="180">
          <cell r="B180" t="str">
            <v>תקבולים בתב"ר יתרה  לסוף השנה</v>
          </cell>
          <cell r="C180">
            <v>1208533</v>
          </cell>
        </row>
        <row r="181">
          <cell r="B181" t="str">
            <v>תקבולים בתב"ר עודף זמני נטו בתב"ר</v>
          </cell>
          <cell r="C181">
            <v>70904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1048187</v>
          </cell>
        </row>
        <row r="184">
          <cell r="B184" t="str">
            <v>תשלומים בתב"ר בשנת הדוח</v>
          </cell>
          <cell r="C184">
            <v>131868</v>
          </cell>
        </row>
        <row r="185">
          <cell r="B185" t="str">
            <v>תשלומים בתב"ר פרוייקטים שנסגרו</v>
          </cell>
          <cell r="C185">
            <v>-42426</v>
          </cell>
        </row>
        <row r="186">
          <cell r="B186" t="str">
            <v>תשלומים בתב"ר יתרה  לסוף השנה</v>
          </cell>
          <cell r="C186">
            <v>1137629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162498</v>
          </cell>
        </row>
        <row r="190">
          <cell r="B190" t="str">
            <v>חיוב השנה - ארנונה</v>
          </cell>
          <cell r="C190">
            <v>814824</v>
          </cell>
        </row>
        <row r="191">
          <cell r="B191" t="str">
            <v>הנחות ופטורים שנתנו - ארנונה</v>
          </cell>
          <cell r="C191">
            <v>-54366</v>
          </cell>
        </row>
        <row r="192">
          <cell r="B192" t="str">
            <v>סך לגביה - ארנונה</v>
          </cell>
          <cell r="C192">
            <v>792012</v>
          </cell>
        </row>
        <row r="193">
          <cell r="B193" t="str">
            <v>גביה בשנת הדוח - ארנונה</v>
          </cell>
          <cell r="C193">
            <v>619778</v>
          </cell>
        </row>
        <row r="194">
          <cell r="B194" t="str">
            <v>יתרת חוב לסוף השנה - ארנונה</v>
          </cell>
          <cell r="C194">
            <v>172234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0.480981276568128</v>
          </cell>
        </row>
        <row r="197">
          <cell r="B197" t="str">
            <v>לחיוב השנתי, נטו - ארנונה</v>
          </cell>
          <cell r="C197">
            <v>0.85537373398523653</v>
          </cell>
        </row>
        <row r="198">
          <cell r="B198" t="str">
            <v>לסך לגביה - ארנונה</v>
          </cell>
          <cell r="C198">
            <v>0.78253612319005272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1703</v>
          </cell>
        </row>
        <row r="212">
          <cell r="B212" t="str">
            <v>הוצאות שכר בפועל - חינוך</v>
          </cell>
          <cell r="C212">
            <v>224332</v>
          </cell>
        </row>
        <row r="213">
          <cell r="B213" t="str">
            <v>שכר ממוצע שנתי בפועל למשרה - חינוך</v>
          </cell>
          <cell r="C213">
            <v>131.72753963593658</v>
          </cell>
        </row>
        <row r="214">
          <cell r="B214" t="str">
            <v>מצבת כח אדם ממוצעת - רווחה</v>
          </cell>
          <cell r="C214">
            <v>232</v>
          </cell>
        </row>
        <row r="215">
          <cell r="B215" t="str">
            <v>הוצאות שכר בפועל - רווחה</v>
          </cell>
          <cell r="C215">
            <v>34023</v>
          </cell>
        </row>
        <row r="216">
          <cell r="B216" t="str">
            <v>שכר ממוצע שנתי בפועל למשרה - רווחה</v>
          </cell>
          <cell r="C216">
            <v>146.65086206896552</v>
          </cell>
        </row>
        <row r="217">
          <cell r="B217" t="str">
            <v>מצבת כח אדם ממוצעת - מוניציפלי ואחרות בכירים</v>
          </cell>
          <cell r="C217">
            <v>33.9</v>
          </cell>
        </row>
        <row r="218">
          <cell r="B218" t="str">
            <v>הוצאות שכר בפועל - מוניציפלי ואחרות בכירים</v>
          </cell>
          <cell r="C218">
            <v>11718</v>
          </cell>
        </row>
        <row r="219">
          <cell r="B219" t="str">
            <v>שכר ממוצע שנתי בפועל למשרה - מוניציפלי ואחרות בכירים</v>
          </cell>
          <cell r="C219">
            <v>345.66371681415933</v>
          </cell>
        </row>
        <row r="220">
          <cell r="B220" t="str">
            <v>מצבת כח אדם ממוצעת - מוניציפלי ואחרות אחרים</v>
          </cell>
          <cell r="C220">
            <v>1572</v>
          </cell>
        </row>
        <row r="221">
          <cell r="B221" t="str">
            <v>הוצאות שכר בפועל - מוניציפלי ואחרות אחרים</v>
          </cell>
          <cell r="C221">
            <v>237233</v>
          </cell>
        </row>
        <row r="222">
          <cell r="B222" t="str">
            <v>שכר ממוצע שנתי בפועל למשרה - מוניציפלי ואחרות אחרים</v>
          </cell>
          <cell r="C222">
            <v>150.91157760814249</v>
          </cell>
        </row>
        <row r="223">
          <cell r="B223" t="str">
            <v>מצבת כח אדם ממוצעת - נבחרים</v>
          </cell>
          <cell r="C223">
            <v>4</v>
          </cell>
        </row>
        <row r="224">
          <cell r="B224" t="str">
            <v>הוצאות שכר בפועל - נבחרים</v>
          </cell>
          <cell r="C224">
            <v>2887</v>
          </cell>
        </row>
        <row r="225">
          <cell r="B225" t="str">
            <v>שכר ממוצע שנתי בפועל למשרה - נבחרים</v>
          </cell>
          <cell r="C225">
            <v>721.75</v>
          </cell>
        </row>
        <row r="226">
          <cell r="B226" t="str">
            <v>מצבת כח אדם ממוצעת - פנסיונרים</v>
          </cell>
          <cell r="C226">
            <v>646</v>
          </cell>
        </row>
        <row r="227">
          <cell r="B227" t="str">
            <v>הוצאות שכר בפועל - פנסיונרים</v>
          </cell>
          <cell r="C227">
            <v>74317</v>
          </cell>
        </row>
        <row r="228">
          <cell r="B228" t="str">
            <v>שכר ממוצע שנתי בפועל למשרה - פנסיונרים</v>
          </cell>
          <cell r="C228">
            <v>115.04179566563468</v>
          </cell>
        </row>
      </sheetData>
      <sheetData sheetId="5">
        <row r="114">
          <cell r="B114" t="str">
            <v>מספר התושבים:</v>
          </cell>
          <cell r="C114">
            <v>245364</v>
          </cell>
        </row>
        <row r="115">
          <cell r="B115" t="str">
            <v>מספר משקי בית:</v>
          </cell>
          <cell r="C115">
            <v>72646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279458</v>
          </cell>
        </row>
        <row r="119">
          <cell r="B119" t="str">
            <v>השקעות</v>
          </cell>
          <cell r="C119">
            <v>355269</v>
          </cell>
        </row>
        <row r="120">
          <cell r="B120" t="str">
            <v>השקעות לכיסוי קרנות מתוקצבות ואחרות</v>
          </cell>
          <cell r="C120">
            <v>7876</v>
          </cell>
        </row>
        <row r="121">
          <cell r="B121" t="str">
            <v>גרעון מצטבר בתקציב הרגיל</v>
          </cell>
          <cell r="C121">
            <v>0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642603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191772</v>
          </cell>
        </row>
        <row r="127">
          <cell r="B127" t="str">
            <v>קרנות פיתוח ואחרות</v>
          </cell>
          <cell r="C127">
            <v>291665</v>
          </cell>
        </row>
        <row r="128">
          <cell r="B128" t="str">
            <v>קרנות מתוקצבות</v>
          </cell>
          <cell r="C128">
            <v>7876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63604</v>
          </cell>
        </row>
        <row r="131">
          <cell r="B131" t="str">
            <v>סה"כ התחייבויות</v>
          </cell>
          <cell r="C131">
            <v>642603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845224</v>
          </cell>
        </row>
        <row r="135">
          <cell r="B135" t="str">
            <v>תקציב משרדי ממשלה</v>
          </cell>
          <cell r="C135">
            <v>283374</v>
          </cell>
        </row>
        <row r="136">
          <cell r="B136" t="str">
            <v xml:space="preserve">תקציב מענק כללי </v>
          </cell>
          <cell r="C136">
            <v>2200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1130798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866692</v>
          </cell>
        </row>
        <row r="144">
          <cell r="B144" t="str">
            <v>ביצוע משרדי ממשלה</v>
          </cell>
          <cell r="C144">
            <v>287804</v>
          </cell>
        </row>
        <row r="145">
          <cell r="B145" t="str">
            <v xml:space="preserve">ביצוע מענק כללי </v>
          </cell>
          <cell r="C145">
            <v>2500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1156996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602820</v>
          </cell>
        </row>
        <row r="153">
          <cell r="B153" t="str">
            <v>תקציב פעולות</v>
          </cell>
          <cell r="C153">
            <v>186348</v>
          </cell>
        </row>
        <row r="154">
          <cell r="B154" t="str">
            <v>תקציב מימון</v>
          </cell>
          <cell r="C154">
            <v>3820</v>
          </cell>
        </row>
        <row r="155">
          <cell r="B155" t="str">
            <v>תקציב פרעון מלוות</v>
          </cell>
          <cell r="C155">
            <v>27281</v>
          </cell>
        </row>
        <row r="156">
          <cell r="B156" t="str">
            <v>תקציב כלליות (למעט מימון)</v>
          </cell>
          <cell r="C156">
            <v>80329</v>
          </cell>
        </row>
        <row r="157">
          <cell r="B157" t="str">
            <v>תקציב השתתפויות ותרומות</v>
          </cell>
          <cell r="C157">
            <v>213168</v>
          </cell>
        </row>
        <row r="158">
          <cell r="B158" t="str">
            <v>תקציב חד פעמיות</v>
          </cell>
          <cell r="C158">
            <v>17032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1130798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604771</v>
          </cell>
        </row>
        <row r="163">
          <cell r="B163" t="str">
            <v>ביצוע פעולות</v>
          </cell>
          <cell r="C163">
            <v>163745</v>
          </cell>
        </row>
        <row r="164">
          <cell r="B164" t="str">
            <v>ביצוע מימון</v>
          </cell>
          <cell r="C164">
            <v>4477</v>
          </cell>
        </row>
        <row r="165">
          <cell r="B165" t="str">
            <v>ביצוע פרעון מלוות</v>
          </cell>
          <cell r="C165">
            <v>26508</v>
          </cell>
        </row>
        <row r="166">
          <cell r="B166" t="str">
            <v>ביצוע כלליות (למעט מימון)</v>
          </cell>
          <cell r="C166">
            <v>81899</v>
          </cell>
        </row>
        <row r="167">
          <cell r="B167" t="str">
            <v>ביצוע השתתפויות ותרומות</v>
          </cell>
          <cell r="C167">
            <v>243128</v>
          </cell>
        </row>
        <row r="168">
          <cell r="B168" t="str">
            <v>ביצוע חד פעמיות</v>
          </cell>
          <cell r="C168">
            <v>14311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1138839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18157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161179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1208533</v>
          </cell>
        </row>
        <row r="178">
          <cell r="B178" t="str">
            <v>תקבולים בתב"ר בשנת הדוח</v>
          </cell>
          <cell r="C178">
            <v>116706</v>
          </cell>
        </row>
        <row r="179">
          <cell r="B179" t="str">
            <v>תקבולים בתב"ר פרוייקטים שנסגרו</v>
          </cell>
          <cell r="C179">
            <v>-114476</v>
          </cell>
        </row>
        <row r="180">
          <cell r="B180" t="str">
            <v>תקבולים בתב"ר יתרה  לסוף השנה</v>
          </cell>
          <cell r="C180">
            <v>1210763</v>
          </cell>
        </row>
        <row r="181">
          <cell r="B181" t="str">
            <v>תקבולים בתב"ר עודף זמני נטו בתב"ר</v>
          </cell>
          <cell r="C181">
            <v>63604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1137629</v>
          </cell>
        </row>
        <row r="184">
          <cell r="B184" t="str">
            <v>תשלומים בתב"ר בשנת הדוח</v>
          </cell>
          <cell r="C184">
            <v>124006</v>
          </cell>
        </row>
        <row r="185">
          <cell r="B185" t="str">
            <v>תשלומים בתב"ר פרוייקטים שנסגרו</v>
          </cell>
          <cell r="C185">
            <v>-114476</v>
          </cell>
        </row>
        <row r="186">
          <cell r="B186" t="str">
            <v>תשלומים בתב"ר יתרה  לסוף השנה</v>
          </cell>
          <cell r="C186">
            <v>1147159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172234</v>
          </cell>
        </row>
        <row r="190">
          <cell r="B190" t="str">
            <v>חיוב השנה - ארנונה</v>
          </cell>
          <cell r="C190">
            <v>765066</v>
          </cell>
        </row>
        <row r="191">
          <cell r="B191" t="str">
            <v>הנחות ופטורים שנתנו - ארנונה</v>
          </cell>
          <cell r="C191">
            <v>-58409</v>
          </cell>
        </row>
        <row r="192">
          <cell r="B192" t="str">
            <v>סך לגביה - ארנונה</v>
          </cell>
          <cell r="C192">
            <v>847980</v>
          </cell>
        </row>
        <row r="193">
          <cell r="B193" t="str">
            <v>גביה בשנת הדוח - ארנונה</v>
          </cell>
          <cell r="C193">
            <v>659370</v>
          </cell>
        </row>
        <row r="194">
          <cell r="B194" t="str">
            <v>יתרת חוב לסוף השנה - ארנונה</v>
          </cell>
          <cell r="C194">
            <v>188610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0.53716417318147547</v>
          </cell>
        </row>
        <row r="197">
          <cell r="B197" t="str">
            <v>לחיוב השנתי, נטו - ארנונה</v>
          </cell>
          <cell r="C197">
            <v>0.8297439960045121</v>
          </cell>
        </row>
        <row r="198">
          <cell r="B198" t="str">
            <v>לסך לגביה - ארנונה</v>
          </cell>
          <cell r="C198">
            <v>0.77757730135144698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1805</v>
          </cell>
        </row>
        <row r="212">
          <cell r="B212" t="str">
            <v>הוצאות שכר בפועל - חינוך</v>
          </cell>
          <cell r="C212">
            <v>231297</v>
          </cell>
        </row>
        <row r="213">
          <cell r="B213" t="str">
            <v>שכר ממוצע שנתי בפועל למשרה - חינוך</v>
          </cell>
          <cell r="C213">
            <v>128.14238227146814</v>
          </cell>
        </row>
        <row r="214">
          <cell r="B214" t="str">
            <v>מצבת כח אדם ממוצעת - רווחה</v>
          </cell>
          <cell r="C214">
            <v>268</v>
          </cell>
        </row>
        <row r="215">
          <cell r="B215" t="str">
            <v>הוצאות שכר בפועל - רווחה</v>
          </cell>
          <cell r="C215">
            <v>38730</v>
          </cell>
        </row>
        <row r="216">
          <cell r="B216" t="str">
            <v>שכר ממוצע שנתי בפועל למשרה - רווחה</v>
          </cell>
          <cell r="C216">
            <v>144.51492537313433</v>
          </cell>
        </row>
        <row r="217">
          <cell r="B217" t="str">
            <v>מצבת כח אדם ממוצעת - מוניציפלי ואחרות בכירים</v>
          </cell>
          <cell r="C217">
            <v>46.5</v>
          </cell>
        </row>
        <row r="218">
          <cell r="B218" t="str">
            <v>הוצאות שכר בפועל - מוניציפלי ואחרות בכירים</v>
          </cell>
          <cell r="C218">
            <v>15380</v>
          </cell>
        </row>
        <row r="219">
          <cell r="B219" t="str">
            <v>שכר ממוצע שנתי בפועל למשרה - מוניציפלי ואחרות בכירים</v>
          </cell>
          <cell r="C219">
            <v>330.75268817204301</v>
          </cell>
        </row>
        <row r="220">
          <cell r="B220" t="str">
            <v>מצבת כח אדם ממוצעת - מוניציפלי ואחרות אחרים</v>
          </cell>
          <cell r="C220">
            <v>1426.5</v>
          </cell>
        </row>
        <row r="221">
          <cell r="B221" t="str">
            <v>הוצאות שכר בפועל - מוניציפלי ואחרות אחרים</v>
          </cell>
          <cell r="C221">
            <v>239125</v>
          </cell>
        </row>
        <row r="222">
          <cell r="B222" t="str">
            <v>שכר ממוצע שנתי בפועל למשרה - מוניציפלי ואחרות אחרים</v>
          </cell>
          <cell r="C222">
            <v>167.63056431826149</v>
          </cell>
        </row>
        <row r="223">
          <cell r="B223" t="str">
            <v>מצבת כח אדם ממוצעת - נבחרים</v>
          </cell>
          <cell r="C223">
            <v>4</v>
          </cell>
        </row>
        <row r="224">
          <cell r="B224" t="str">
            <v>הוצאות שכר בפועל - נבחרים</v>
          </cell>
          <cell r="C224">
            <v>2234</v>
          </cell>
        </row>
        <row r="225">
          <cell r="B225" t="str">
            <v>שכר ממוצע שנתי בפועל למשרה - נבחרים</v>
          </cell>
          <cell r="C225">
            <v>558.5</v>
          </cell>
        </row>
        <row r="226">
          <cell r="B226" t="str">
            <v>מצבת כח אדם ממוצעת - פנסיונרים</v>
          </cell>
          <cell r="C226">
            <v>657</v>
          </cell>
        </row>
        <row r="227">
          <cell r="B227" t="str">
            <v>הוצאות שכר בפועל - פנסיונרים</v>
          </cell>
          <cell r="C227">
            <v>94587</v>
          </cell>
        </row>
        <row r="228">
          <cell r="B228" t="str">
            <v>שכר ממוצע שנתי בפועל למשרה - פנסיונרים</v>
          </cell>
          <cell r="C228">
            <v>143.96803652968038</v>
          </cell>
        </row>
      </sheetData>
      <sheetData sheetId="6">
        <row r="114">
          <cell r="B114" t="str">
            <v>מספר התושבים:</v>
          </cell>
          <cell r="C114">
            <v>247768</v>
          </cell>
        </row>
        <row r="115">
          <cell r="B115" t="str">
            <v>מספר משקי בית:</v>
          </cell>
          <cell r="C115">
            <v>84471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321636</v>
          </cell>
        </row>
        <row r="119">
          <cell r="B119" t="str">
            <v>השקעות</v>
          </cell>
          <cell r="C119">
            <v>531757</v>
          </cell>
        </row>
        <row r="120">
          <cell r="B120" t="str">
            <v>השקעות לכיסוי קרנות מתוקצבות ואחרות</v>
          </cell>
          <cell r="C120">
            <v>8067</v>
          </cell>
        </row>
        <row r="121">
          <cell r="B121" t="str">
            <v>גרעון מצטבר בתקציב הרגיל</v>
          </cell>
          <cell r="C121">
            <v>0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861460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225772</v>
          </cell>
        </row>
        <row r="127">
          <cell r="B127" t="str">
            <v>קרנות פיתוח ואחרות</v>
          </cell>
          <cell r="C127">
            <v>408920</v>
          </cell>
        </row>
        <row r="128">
          <cell r="B128" t="str">
            <v>קרנות מתוקצבות</v>
          </cell>
          <cell r="C128">
            <v>8067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122837</v>
          </cell>
        </row>
        <row r="131">
          <cell r="B131" t="str">
            <v>סה"כ התחייבויות</v>
          </cell>
          <cell r="C131">
            <v>861460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926547</v>
          </cell>
        </row>
        <row r="135">
          <cell r="B135" t="str">
            <v>תקציב משרדי ממשלה</v>
          </cell>
          <cell r="C135">
            <v>306521</v>
          </cell>
        </row>
        <row r="136">
          <cell r="B136" t="str">
            <v xml:space="preserve">תקציב מענק כללי </v>
          </cell>
          <cell r="C136">
            <v>2250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1235318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915139</v>
          </cell>
        </row>
        <row r="144">
          <cell r="B144" t="str">
            <v>ביצוע משרדי ממשלה</v>
          </cell>
          <cell r="C144">
            <v>314391</v>
          </cell>
        </row>
        <row r="145">
          <cell r="B145" t="str">
            <v xml:space="preserve">ביצוע מענק כללי </v>
          </cell>
          <cell r="C145">
            <v>1606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1231136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663197</v>
          </cell>
        </row>
        <row r="153">
          <cell r="B153" t="str">
            <v>תקציב פעולות</v>
          </cell>
          <cell r="C153">
            <v>202973</v>
          </cell>
        </row>
        <row r="154">
          <cell r="B154" t="str">
            <v>תקציב מימון</v>
          </cell>
          <cell r="C154">
            <v>3850</v>
          </cell>
        </row>
        <row r="155">
          <cell r="B155" t="str">
            <v>תקציב פרעון מלוות</v>
          </cell>
          <cell r="C155">
            <v>29450</v>
          </cell>
        </row>
        <row r="156">
          <cell r="B156" t="str">
            <v>תקציב כלליות (למעט מימון)</v>
          </cell>
          <cell r="C156">
            <v>89952</v>
          </cell>
        </row>
        <row r="157">
          <cell r="B157" t="str">
            <v>תקציב השתתפויות ותרומות</v>
          </cell>
          <cell r="C157">
            <v>216065</v>
          </cell>
        </row>
        <row r="158">
          <cell r="B158" t="str">
            <v>תקציב חד פעמיות</v>
          </cell>
          <cell r="C158">
            <v>29831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1235318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643989</v>
          </cell>
        </row>
        <row r="163">
          <cell r="B163" t="str">
            <v>ביצוע פעולות</v>
          </cell>
          <cell r="C163">
            <v>189408</v>
          </cell>
        </row>
        <row r="164">
          <cell r="B164" t="str">
            <v>ביצוע מימון</v>
          </cell>
          <cell r="C164">
            <v>4564</v>
          </cell>
        </row>
        <row r="165">
          <cell r="B165" t="str">
            <v>ביצוע פרעון מלוות</v>
          </cell>
          <cell r="C165">
            <v>29013</v>
          </cell>
        </row>
        <row r="166">
          <cell r="B166" t="str">
            <v>ביצוע כלליות (למעט מימון)</v>
          </cell>
          <cell r="C166">
            <v>85932</v>
          </cell>
        </row>
        <row r="167">
          <cell r="B167" t="str">
            <v>ביצוע השתתפויות ותרומות</v>
          </cell>
          <cell r="C167">
            <v>248485</v>
          </cell>
        </row>
        <row r="168">
          <cell r="B168" t="str">
            <v>ביצוע חד פעמיות</v>
          </cell>
          <cell r="C168">
            <v>21567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1222958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8178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171190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1210763</v>
          </cell>
        </row>
        <row r="178">
          <cell r="B178" t="str">
            <v>תקבולים בתב"ר בשנת הדוח</v>
          </cell>
          <cell r="C178">
            <v>185799</v>
          </cell>
        </row>
        <row r="179">
          <cell r="B179" t="str">
            <v>תקבולים בתב"ר פרוייקטים שנסגרו</v>
          </cell>
          <cell r="C179">
            <v>-67056</v>
          </cell>
        </row>
        <row r="180">
          <cell r="B180" t="str">
            <v>תקבולים בתב"ר יתרה  לסוף השנה</v>
          </cell>
          <cell r="C180">
            <v>1329506</v>
          </cell>
        </row>
        <row r="181">
          <cell r="B181" t="str">
            <v>תקבולים בתב"ר עודף זמני נטו בתב"ר</v>
          </cell>
          <cell r="C181">
            <v>122837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1147159</v>
          </cell>
        </row>
        <row r="184">
          <cell r="B184" t="str">
            <v>תשלומים בתב"ר בשנת הדוח</v>
          </cell>
          <cell r="C184">
            <v>126566</v>
          </cell>
        </row>
        <row r="185">
          <cell r="B185" t="str">
            <v>תשלומים בתב"ר פרוייקטים שנסגרו</v>
          </cell>
          <cell r="C185">
            <v>-67056</v>
          </cell>
        </row>
        <row r="186">
          <cell r="B186" t="str">
            <v>תשלומים בתב"ר יתרה  לסוף השנה</v>
          </cell>
          <cell r="C186">
            <v>1206669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188610</v>
          </cell>
        </row>
        <row r="190">
          <cell r="B190" t="str">
            <v>חיוב השנה - ארנונה</v>
          </cell>
          <cell r="C190">
            <v>775336</v>
          </cell>
        </row>
        <row r="191">
          <cell r="B191" t="str">
            <v>הנחות ופטורים שנתנו - ארנונה</v>
          </cell>
          <cell r="C191">
            <v>-60401</v>
          </cell>
        </row>
        <row r="192">
          <cell r="B192" t="str">
            <v>סך לגביה - ארנונה</v>
          </cell>
          <cell r="C192">
            <v>903545</v>
          </cell>
        </row>
        <row r="193">
          <cell r="B193" t="str">
            <v>גביה בשנת הדוח - ארנונה</v>
          </cell>
          <cell r="C193">
            <v>686549</v>
          </cell>
        </row>
        <row r="194">
          <cell r="B194" t="str">
            <v>יתרת חוב לסוף השנה - ארנונה</v>
          </cell>
          <cell r="C194">
            <v>216996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0.32593414550429989</v>
          </cell>
        </row>
        <row r="197">
          <cell r="B197" t="str">
            <v>לחיוב השנתי, נטו - ארנונה</v>
          </cell>
          <cell r="C197">
            <v>0.89341607031195724</v>
          </cell>
        </row>
        <row r="198">
          <cell r="B198" t="str">
            <v>לסך לגביה - ארנונה</v>
          </cell>
          <cell r="C198">
            <v>0.75983929964749952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1824</v>
          </cell>
        </row>
        <row r="212">
          <cell r="B212" t="str">
            <v>הוצאות שכר בפועל - חינוך</v>
          </cell>
          <cell r="C212">
            <v>252770</v>
          </cell>
        </row>
        <row r="213">
          <cell r="B213" t="str">
            <v>שכר ממוצע שנתי בפועל למשרה - חינוך</v>
          </cell>
          <cell r="C213">
            <v>138.58004385964912</v>
          </cell>
        </row>
        <row r="214">
          <cell r="B214" t="str">
            <v>מצבת כח אדם ממוצעת - רווחה</v>
          </cell>
          <cell r="C214">
            <v>285</v>
          </cell>
        </row>
        <row r="215">
          <cell r="B215" t="str">
            <v>הוצאות שכר בפועל - רווחה</v>
          </cell>
          <cell r="C215">
            <v>40493</v>
          </cell>
        </row>
        <row r="216">
          <cell r="B216" t="str">
            <v>שכר ממוצע שנתי בפועל למשרה - רווחה</v>
          </cell>
          <cell r="C216">
            <v>142.08070175438596</v>
          </cell>
        </row>
        <row r="217">
          <cell r="B217" t="str">
            <v>מצבת כח אדם ממוצעת - מוניציפלי ואחרות בכירים</v>
          </cell>
          <cell r="C217">
            <v>65</v>
          </cell>
        </row>
        <row r="218">
          <cell r="B218" t="str">
            <v>הוצאות שכר בפועל - מוניציפלי ואחרות בכירים</v>
          </cell>
          <cell r="C218">
            <v>17942</v>
          </cell>
        </row>
        <row r="219">
          <cell r="B219" t="str">
            <v>שכר ממוצע שנתי בפועל למשרה - מוניציפלי ואחרות בכירים</v>
          </cell>
          <cell r="C219">
            <v>276.03076923076924</v>
          </cell>
        </row>
        <row r="220">
          <cell r="B220" t="str">
            <v>מצבת כח אדם ממוצעת - מוניציפלי ואחרות אחרים</v>
          </cell>
          <cell r="C220">
            <v>1370</v>
          </cell>
        </row>
        <row r="221">
          <cell r="B221" t="str">
            <v>הוצאות שכר בפועל - מוניציפלי ואחרות אחרים</v>
          </cell>
          <cell r="C221">
            <v>238799</v>
          </cell>
        </row>
        <row r="222">
          <cell r="B222" t="str">
            <v>שכר ממוצע שנתי בפועל למשרה - מוניציפלי ואחרות אחרים</v>
          </cell>
          <cell r="C222">
            <v>174.3058394160584</v>
          </cell>
        </row>
        <row r="223">
          <cell r="B223" t="str">
            <v>מצבת כח אדם ממוצעת - נבחרים</v>
          </cell>
          <cell r="C223">
            <v>4</v>
          </cell>
        </row>
        <row r="224">
          <cell r="B224" t="str">
            <v>הוצאות שכר בפועל - נבחרים</v>
          </cell>
          <cell r="C224">
            <v>2455</v>
          </cell>
        </row>
        <row r="225">
          <cell r="B225" t="str">
            <v>שכר ממוצע שנתי בפועל למשרה - נבחרים</v>
          </cell>
          <cell r="C225">
            <v>613.75</v>
          </cell>
        </row>
        <row r="226">
          <cell r="B226" t="str">
            <v>מצבת כח אדם ממוצעת - פנסיונרים</v>
          </cell>
          <cell r="C226">
            <v>690</v>
          </cell>
        </row>
        <row r="227">
          <cell r="B227" t="str">
            <v>הוצאות שכר בפועל - פנסיונרים</v>
          </cell>
          <cell r="C227">
            <v>104016</v>
          </cell>
        </row>
        <row r="228">
          <cell r="B228" t="str">
            <v>שכר ממוצע שנתי בפועל למשרה - פנסיונרים</v>
          </cell>
          <cell r="C228">
            <v>150.74782608695651</v>
          </cell>
        </row>
      </sheetData>
      <sheetData sheetId="7">
        <row r="114">
          <cell r="B114" t="str">
            <v>מספר התושבים:</v>
          </cell>
          <cell r="C114">
            <v>249367</v>
          </cell>
        </row>
        <row r="115">
          <cell r="B115" t="str">
            <v>מספר משקי בית:</v>
          </cell>
          <cell r="C115">
            <v>85783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328548</v>
          </cell>
        </row>
        <row r="119">
          <cell r="B119" t="str">
            <v>השקעות</v>
          </cell>
          <cell r="C119">
            <v>600538</v>
          </cell>
        </row>
        <row r="120">
          <cell r="B120" t="str">
            <v>השקעות לכיסוי קרנות מתוקצבות ואחרות</v>
          </cell>
          <cell r="C120">
            <v>7935</v>
          </cell>
        </row>
        <row r="121">
          <cell r="B121" t="str">
            <v>גרעון מצטבר בתקציב הרגיל</v>
          </cell>
          <cell r="C121">
            <v>0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937021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247945</v>
          </cell>
        </row>
        <row r="127">
          <cell r="B127" t="str">
            <v>קרנות פיתוח ואחרות</v>
          </cell>
          <cell r="C127">
            <v>333212</v>
          </cell>
        </row>
        <row r="128">
          <cell r="B128" t="str">
            <v>קרנות מתוקצבות</v>
          </cell>
          <cell r="C128">
            <v>7935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267326</v>
          </cell>
        </row>
        <row r="131">
          <cell r="B131" t="str">
            <v>סה"כ התחייבויות</v>
          </cell>
          <cell r="C131">
            <v>937021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1005742</v>
          </cell>
        </row>
        <row r="135">
          <cell r="B135" t="str">
            <v>תקציב משרדי ממשלה</v>
          </cell>
          <cell r="C135">
            <v>320354</v>
          </cell>
        </row>
        <row r="136">
          <cell r="B136" t="str">
            <v xml:space="preserve">תקציב מענק כללי </v>
          </cell>
          <cell r="C136">
            <v>2300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1328396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999933</v>
          </cell>
        </row>
        <row r="144">
          <cell r="B144" t="str">
            <v>ביצוע משרדי ממשלה</v>
          </cell>
          <cell r="C144">
            <v>334967</v>
          </cell>
        </row>
        <row r="145">
          <cell r="B145" t="str">
            <v xml:space="preserve">ביצוע מענק כללי </v>
          </cell>
          <cell r="C145">
            <v>1910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1336810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663351</v>
          </cell>
        </row>
        <row r="153">
          <cell r="B153" t="str">
            <v>תקציב פעולות</v>
          </cell>
          <cell r="C153">
            <v>231091</v>
          </cell>
        </row>
        <row r="154">
          <cell r="B154" t="str">
            <v>תקציב מימון</v>
          </cell>
          <cell r="C154">
            <v>4250</v>
          </cell>
        </row>
        <row r="155">
          <cell r="B155" t="str">
            <v>תקציב פרעון מלוות</v>
          </cell>
          <cell r="C155">
            <v>31044</v>
          </cell>
        </row>
        <row r="156">
          <cell r="B156" t="str">
            <v>תקציב כלליות (למעט מימון)</v>
          </cell>
          <cell r="C156">
            <v>88480</v>
          </cell>
        </row>
        <row r="157">
          <cell r="B157" t="str">
            <v>תקציב השתתפויות ותרומות</v>
          </cell>
          <cell r="C157">
            <v>269514</v>
          </cell>
        </row>
        <row r="158">
          <cell r="B158" t="str">
            <v>תקציב חד פעמיות</v>
          </cell>
          <cell r="C158">
            <v>40666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1328396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675433</v>
          </cell>
        </row>
        <row r="163">
          <cell r="B163" t="str">
            <v>ביצוע פעולות</v>
          </cell>
          <cell r="C163">
            <v>216336</v>
          </cell>
        </row>
        <row r="164">
          <cell r="B164" t="str">
            <v>ביצוע מימון</v>
          </cell>
          <cell r="C164">
            <v>5429</v>
          </cell>
        </row>
        <row r="165">
          <cell r="B165" t="str">
            <v>ביצוע פרעון מלוות</v>
          </cell>
          <cell r="C165">
            <v>32637</v>
          </cell>
        </row>
        <row r="166">
          <cell r="B166" t="str">
            <v>ביצוע כלליות (למעט מימון)</v>
          </cell>
          <cell r="C166">
            <v>91982</v>
          </cell>
        </row>
        <row r="167">
          <cell r="B167" t="str">
            <v>ביצוע השתתפויות ותרומות</v>
          </cell>
          <cell r="C167">
            <v>259308</v>
          </cell>
        </row>
        <row r="168">
          <cell r="B168" t="str">
            <v>ביצוע חד פעמיות</v>
          </cell>
          <cell r="C168">
            <v>32326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1313451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23359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174662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1329506</v>
          </cell>
        </row>
        <row r="178">
          <cell r="B178" t="str">
            <v>תקבולים בתב"ר בשנת הדוח</v>
          </cell>
          <cell r="C178">
            <v>327630</v>
          </cell>
        </row>
        <row r="179">
          <cell r="B179" t="str">
            <v>תקבולים בתב"ר פרוייקטים שנסגרו</v>
          </cell>
          <cell r="C179">
            <v>-35395</v>
          </cell>
        </row>
        <row r="180">
          <cell r="B180" t="str">
            <v>תקבולים בתב"ר יתרה  לסוף השנה</v>
          </cell>
          <cell r="C180">
            <v>1621741</v>
          </cell>
        </row>
        <row r="181">
          <cell r="B181" t="str">
            <v>תקבולים בתב"ר עודף זמני נטו בתב"ר</v>
          </cell>
          <cell r="C181">
            <v>267326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1206669</v>
          </cell>
        </row>
        <row r="184">
          <cell r="B184" t="str">
            <v>תשלומים בתב"ר בשנת הדוח</v>
          </cell>
          <cell r="C184">
            <v>183141</v>
          </cell>
        </row>
        <row r="185">
          <cell r="B185" t="str">
            <v>תשלומים בתב"ר פרוייקטים שנסגרו</v>
          </cell>
          <cell r="C185">
            <v>-35395</v>
          </cell>
        </row>
        <row r="186">
          <cell r="B186" t="str">
            <v>תשלומים בתב"ר יתרה  לסוף השנה</v>
          </cell>
          <cell r="C186">
            <v>1354415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216996</v>
          </cell>
        </row>
        <row r="190">
          <cell r="B190" t="str">
            <v>חיוב השנה - ארנונה</v>
          </cell>
          <cell r="C190">
            <v>771669</v>
          </cell>
        </row>
        <row r="191">
          <cell r="B191" t="str">
            <v>הנחות ופטורים שנתנו - ארנונה</v>
          </cell>
          <cell r="C191">
            <v>-61526</v>
          </cell>
        </row>
        <row r="192">
          <cell r="B192" t="str">
            <v>סך לגביה - ארנונה</v>
          </cell>
          <cell r="C192">
            <v>810710</v>
          </cell>
        </row>
        <row r="193">
          <cell r="B193" t="str">
            <v>גביה בשנת הדוח - ארנונה</v>
          </cell>
          <cell r="C193">
            <v>709750</v>
          </cell>
        </row>
        <row r="194">
          <cell r="B194" t="str">
            <v>יתרת חוב לסוף השנה - ארנונה</v>
          </cell>
          <cell r="C194">
            <v>100960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0.85396848989298457</v>
          </cell>
        </row>
        <row r="197">
          <cell r="B197" t="str">
            <v>לחיוב השנתי, נטו - ארנונה</v>
          </cell>
          <cell r="C197">
            <v>0.87784496434119574</v>
          </cell>
        </row>
        <row r="198">
          <cell r="B198" t="str">
            <v>לסך לגביה - ארנונה</v>
          </cell>
          <cell r="C198">
            <v>0.87546718308643046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1934.72</v>
          </cell>
        </row>
        <row r="212">
          <cell r="B212" t="str">
            <v>הוצאות שכר בפועל - חינוך</v>
          </cell>
          <cell r="C212">
            <v>275121</v>
          </cell>
        </row>
        <row r="213">
          <cell r="B213" t="str">
            <v>שכר ממוצע שנתי בפועל למשרה - חינוך</v>
          </cell>
          <cell r="C213">
            <v>142.20197237843203</v>
          </cell>
        </row>
        <row r="214">
          <cell r="B214" t="str">
            <v>מצבת כח אדם ממוצעת - רווחה</v>
          </cell>
          <cell r="C214">
            <v>290.89</v>
          </cell>
        </row>
        <row r="215">
          <cell r="B215" t="str">
            <v>הוצאות שכר בפועל - רווחה</v>
          </cell>
          <cell r="C215">
            <v>44525</v>
          </cell>
        </row>
        <row r="216">
          <cell r="B216" t="str">
            <v>שכר ממוצע שנתי בפועל למשרה - רווחה</v>
          </cell>
          <cell r="C216">
            <v>153.06473237306199</v>
          </cell>
        </row>
        <row r="217">
          <cell r="B217" t="str">
            <v>מצבת כח אדם ממוצעת - מוניציפלי ואחרות בכירים</v>
          </cell>
          <cell r="C217">
            <v>65</v>
          </cell>
        </row>
        <row r="218">
          <cell r="B218" t="str">
            <v>הוצאות שכר בפועל - מוניציפלי ואחרות בכירים</v>
          </cell>
          <cell r="C218">
            <v>17338</v>
          </cell>
        </row>
        <row r="219">
          <cell r="B219" t="str">
            <v>שכר ממוצע שנתי בפועל למשרה - מוניציפלי ואחרות בכירים</v>
          </cell>
          <cell r="C219">
            <v>266.73846153846154</v>
          </cell>
        </row>
        <row r="220">
          <cell r="B220" t="str">
            <v>מצבת כח אדם ממוצעת - מוניציפלי ואחרות אחרים</v>
          </cell>
          <cell r="C220">
            <v>1377.63</v>
          </cell>
        </row>
        <row r="221">
          <cell r="B221" t="str">
            <v>הוצאות שכר בפועל - מוניציפלי ואחרות אחרים</v>
          </cell>
          <cell r="C221">
            <v>253948</v>
          </cell>
        </row>
        <row r="222">
          <cell r="B222" t="str">
            <v>שכר ממוצע שנתי בפועל למשרה - מוניציפלי ואחרות אחרים</v>
          </cell>
          <cell r="C222">
            <v>184.33686838991599</v>
          </cell>
        </row>
        <row r="223">
          <cell r="B223" t="str">
            <v>מצבת כח אדם ממוצעת - נבחרים</v>
          </cell>
          <cell r="C223">
            <v>4.3499999999999996</v>
          </cell>
        </row>
        <row r="224">
          <cell r="B224" t="str">
            <v>הוצאות שכר בפועל - נבחרים</v>
          </cell>
          <cell r="C224">
            <v>2619</v>
          </cell>
        </row>
        <row r="225">
          <cell r="B225" t="str">
            <v>שכר ממוצע שנתי בפועל למשרה - נבחרים</v>
          </cell>
          <cell r="C225">
            <v>602.06896551724139</v>
          </cell>
        </row>
        <row r="226">
          <cell r="B226" t="str">
            <v>מצבת כח אדם ממוצעת - פנסיונרים</v>
          </cell>
          <cell r="C226">
            <v>717.68</v>
          </cell>
        </row>
        <row r="227">
          <cell r="B227" t="str">
            <v>הוצאות שכר בפועל - פנסיונרים</v>
          </cell>
          <cell r="C227">
            <v>108899</v>
          </cell>
        </row>
        <row r="228">
          <cell r="B228" t="str">
            <v>שכר ממוצע שנתי בפועל למשרה - פנסיונרים</v>
          </cell>
          <cell r="C228">
            <v>151.73754319473861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24"/>
  <sheetViews>
    <sheetView rightToLeft="1" workbookViewId="0"/>
  </sheetViews>
  <sheetFormatPr defaultRowHeight="15"/>
  <cols>
    <col min="1" max="1" width="10.5703125" bestFit="1" customWidth="1"/>
    <col min="2" max="2" width="42.140625" customWidth="1"/>
    <col min="3" max="5" width="12.140625" bestFit="1" customWidth="1"/>
    <col min="6" max="8" width="9.7109375" bestFit="1" customWidth="1"/>
    <col min="9" max="9" width="12.140625" bestFit="1" customWidth="1"/>
    <col min="10" max="10" width="10.7109375" bestFit="1" customWidth="1"/>
    <col min="11" max="11" width="12.140625" bestFit="1" customWidth="1"/>
  </cols>
  <sheetData>
    <row r="1" spans="1:11" ht="15.75" thickBot="1">
      <c r="A1" s="1" t="s">
        <v>0</v>
      </c>
      <c r="B1" s="4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</row>
    <row r="2" spans="1:11">
      <c r="A2" s="89" t="s">
        <v>11</v>
      </c>
      <c r="B2" s="5" t="s">
        <v>12</v>
      </c>
      <c r="C2" s="19" t="s">
        <v>13</v>
      </c>
      <c r="D2" s="19" t="s">
        <v>13</v>
      </c>
      <c r="E2" s="19" t="s">
        <v>13</v>
      </c>
      <c r="F2" s="19" t="s">
        <v>13</v>
      </c>
      <c r="G2" s="19" t="s">
        <v>13</v>
      </c>
      <c r="H2" s="19" t="s">
        <v>13</v>
      </c>
      <c r="I2" s="19" t="s">
        <v>13</v>
      </c>
      <c r="J2" s="19" t="s">
        <v>13</v>
      </c>
      <c r="K2" s="22" t="s">
        <v>13</v>
      </c>
    </row>
    <row r="3" spans="1:11">
      <c r="A3" s="90"/>
      <c r="B3" s="6" t="s">
        <v>14</v>
      </c>
      <c r="C3" s="19" t="s">
        <v>15</v>
      </c>
      <c r="D3" s="19" t="s">
        <v>15</v>
      </c>
      <c r="E3" s="19" t="s">
        <v>15</v>
      </c>
      <c r="F3" s="19" t="s">
        <v>15</v>
      </c>
      <c r="G3" s="19" t="s">
        <v>15</v>
      </c>
      <c r="H3" s="19" t="s">
        <v>15</v>
      </c>
      <c r="I3" s="19" t="s">
        <v>15</v>
      </c>
      <c r="J3" s="19" t="s">
        <v>15</v>
      </c>
      <c r="K3" s="22" t="s">
        <v>15</v>
      </c>
    </row>
    <row r="4" spans="1:11">
      <c r="A4" s="90"/>
      <c r="B4" s="6" t="s">
        <v>16</v>
      </c>
      <c r="C4" s="19" t="s">
        <v>17</v>
      </c>
      <c r="D4" s="19" t="s">
        <v>17</v>
      </c>
      <c r="E4" s="19" t="s">
        <v>17</v>
      </c>
      <c r="F4" s="19" t="s">
        <v>17</v>
      </c>
      <c r="G4" s="19" t="s">
        <v>17</v>
      </c>
      <c r="H4" s="19" t="s">
        <v>17</v>
      </c>
      <c r="I4" s="19" t="s">
        <v>17</v>
      </c>
      <c r="J4" s="19" t="s">
        <v>17</v>
      </c>
      <c r="K4" s="22" t="s">
        <v>17</v>
      </c>
    </row>
    <row r="5" spans="1:11">
      <c r="A5" s="90"/>
      <c r="B5" s="7" t="s">
        <v>18</v>
      </c>
      <c r="C5" s="19" t="e">
        <v>#N/A</v>
      </c>
      <c r="D5" s="19" t="e">
        <v>#N/A</v>
      </c>
      <c r="E5" s="19" t="e">
        <v>#N/A</v>
      </c>
      <c r="F5" s="19" t="e">
        <v>#N/A</v>
      </c>
      <c r="G5" s="19" t="s">
        <v>19</v>
      </c>
      <c r="H5" s="19" t="s">
        <v>19</v>
      </c>
      <c r="I5" s="19" t="s">
        <v>19</v>
      </c>
      <c r="J5" s="19" t="s">
        <v>19</v>
      </c>
      <c r="K5" s="22">
        <v>3.7</v>
      </c>
    </row>
    <row r="6" spans="1:11">
      <c r="A6" s="90"/>
      <c r="B6" s="6" t="s">
        <v>20</v>
      </c>
      <c r="C6" s="19">
        <v>1950</v>
      </c>
      <c r="D6" s="19" t="s">
        <v>21</v>
      </c>
      <c r="E6" s="19" t="s">
        <v>21</v>
      </c>
      <c r="F6" s="19" t="s">
        <v>21</v>
      </c>
      <c r="G6" s="19" t="s">
        <v>21</v>
      </c>
      <c r="H6" s="19" t="s">
        <v>21</v>
      </c>
      <c r="I6" s="19" t="s">
        <v>21</v>
      </c>
      <c r="J6" s="19" t="s">
        <v>21</v>
      </c>
      <c r="K6" s="22" t="s">
        <v>21</v>
      </c>
    </row>
    <row r="7" spans="1:11">
      <c r="A7" s="90"/>
      <c r="B7" s="6" t="s">
        <v>22</v>
      </c>
      <c r="C7" s="19">
        <v>27</v>
      </c>
      <c r="D7" s="19">
        <v>27</v>
      </c>
      <c r="E7" s="19">
        <v>27</v>
      </c>
      <c r="F7" s="19">
        <v>27</v>
      </c>
      <c r="G7" s="19">
        <v>27</v>
      </c>
      <c r="H7" s="19">
        <v>27</v>
      </c>
      <c r="I7" s="19">
        <v>27</v>
      </c>
      <c r="J7" s="19">
        <v>27</v>
      </c>
      <c r="K7" s="22">
        <v>27</v>
      </c>
    </row>
    <row r="8" spans="1:11">
      <c r="A8" s="90"/>
      <c r="B8" s="6" t="s">
        <v>23</v>
      </c>
      <c r="C8" s="19">
        <v>413</v>
      </c>
      <c r="D8" s="19" t="s">
        <v>24</v>
      </c>
      <c r="E8" s="19" t="s">
        <v>24</v>
      </c>
      <c r="F8" s="19" t="s">
        <v>24</v>
      </c>
      <c r="G8" s="19" t="s">
        <v>24</v>
      </c>
      <c r="H8" s="19" t="s">
        <v>24</v>
      </c>
      <c r="I8" s="19" t="s">
        <v>24</v>
      </c>
      <c r="J8" s="19" t="s">
        <v>24</v>
      </c>
      <c r="K8" s="22" t="s">
        <v>24</v>
      </c>
    </row>
    <row r="9" spans="1:11">
      <c r="A9" s="90"/>
      <c r="B9" s="6" t="s">
        <v>25</v>
      </c>
      <c r="C9" s="19" t="s">
        <v>1</v>
      </c>
      <c r="D9" s="19" t="s">
        <v>1</v>
      </c>
      <c r="E9" s="19" t="s">
        <v>1</v>
      </c>
      <c r="F9" s="19" t="s">
        <v>1</v>
      </c>
      <c r="G9" s="19" t="s">
        <v>1</v>
      </c>
      <c r="H9" s="19" t="s">
        <v>1</v>
      </c>
      <c r="I9" s="19" t="s">
        <v>1</v>
      </c>
      <c r="J9" s="19" t="s">
        <v>1</v>
      </c>
      <c r="K9" s="22" t="s">
        <v>1</v>
      </c>
    </row>
    <row r="10" spans="1:11" ht="15.75" thickBot="1">
      <c r="A10" s="91"/>
      <c r="B10" s="8" t="s">
        <v>26</v>
      </c>
      <c r="C10" s="19">
        <v>7</v>
      </c>
      <c r="D10" s="19">
        <v>7</v>
      </c>
      <c r="E10" s="19" t="s">
        <v>27</v>
      </c>
      <c r="F10" s="19" t="s">
        <v>27</v>
      </c>
      <c r="G10" s="19" t="s">
        <v>27</v>
      </c>
      <c r="H10" s="19" t="s">
        <v>27</v>
      </c>
      <c r="I10" s="19" t="s">
        <v>27</v>
      </c>
      <c r="J10" s="19" t="s">
        <v>27</v>
      </c>
      <c r="K10" s="22">
        <v>6</v>
      </c>
    </row>
    <row r="11" spans="1:11">
      <c r="A11" s="92" t="s">
        <v>28</v>
      </c>
      <c r="B11" s="5" t="s">
        <v>29</v>
      </c>
      <c r="C11" s="19">
        <v>214.6</v>
      </c>
      <c r="D11" s="19">
        <v>217.36600000000001</v>
      </c>
      <c r="E11" s="19">
        <v>219.47499999999999</v>
      </c>
      <c r="F11" s="19" t="s">
        <v>30</v>
      </c>
      <c r="G11" s="19" t="s">
        <v>31</v>
      </c>
      <c r="H11" s="19" t="s">
        <v>32</v>
      </c>
      <c r="I11" s="19">
        <v>228.2</v>
      </c>
      <c r="J11" s="19" t="s">
        <v>33</v>
      </c>
      <c r="K11" s="22">
        <v>232.4</v>
      </c>
    </row>
    <row r="12" spans="1:11">
      <c r="A12" s="93"/>
      <c r="B12" s="6" t="s">
        <v>34</v>
      </c>
      <c r="C12" s="19">
        <v>100</v>
      </c>
      <c r="D12" s="19">
        <v>100</v>
      </c>
      <c r="E12" s="19" t="s">
        <v>35</v>
      </c>
      <c r="F12" s="19" t="s">
        <v>35</v>
      </c>
      <c r="G12" s="19" t="s">
        <v>36</v>
      </c>
      <c r="H12" s="19" t="s">
        <v>36</v>
      </c>
      <c r="I12" s="19">
        <v>99.9</v>
      </c>
      <c r="J12" s="19" t="s">
        <v>36</v>
      </c>
      <c r="K12" s="22">
        <v>99.9</v>
      </c>
    </row>
    <row r="13" spans="1:11">
      <c r="A13" s="93"/>
      <c r="B13" s="6" t="s">
        <v>37</v>
      </c>
      <c r="C13" s="19">
        <v>94.1</v>
      </c>
      <c r="D13" s="19">
        <v>93.9</v>
      </c>
      <c r="E13" s="19" t="s">
        <v>38</v>
      </c>
      <c r="F13" s="19" t="s">
        <v>39</v>
      </c>
      <c r="G13" s="19" t="s">
        <v>40</v>
      </c>
      <c r="H13" s="19" t="s">
        <v>41</v>
      </c>
      <c r="I13" s="19">
        <v>93.4</v>
      </c>
      <c r="J13" s="19" t="s">
        <v>42</v>
      </c>
      <c r="K13" s="22">
        <v>93.4</v>
      </c>
    </row>
    <row r="14" spans="1:11">
      <c r="A14" s="93"/>
      <c r="B14" s="6" t="s">
        <v>43</v>
      </c>
      <c r="C14" s="19" t="s">
        <v>44</v>
      </c>
      <c r="D14" s="19" t="s">
        <v>44</v>
      </c>
      <c r="E14" s="19" t="s">
        <v>45</v>
      </c>
      <c r="F14" s="19" t="s">
        <v>44</v>
      </c>
      <c r="G14" s="19" t="s">
        <v>45</v>
      </c>
      <c r="H14" s="19" t="s">
        <v>45</v>
      </c>
      <c r="I14" s="19" t="s">
        <v>44</v>
      </c>
      <c r="J14" s="19" t="s">
        <v>45</v>
      </c>
      <c r="K14" s="22" t="s">
        <v>45</v>
      </c>
    </row>
    <row r="15" spans="1:11">
      <c r="A15" s="93"/>
      <c r="B15" s="6" t="s">
        <v>46</v>
      </c>
      <c r="C15" s="19" t="s">
        <v>45</v>
      </c>
      <c r="D15" s="19" t="s">
        <v>45</v>
      </c>
      <c r="E15" s="19" t="s">
        <v>45</v>
      </c>
      <c r="F15" s="19" t="s">
        <v>45</v>
      </c>
      <c r="G15" s="19" t="s">
        <v>45</v>
      </c>
      <c r="H15" s="19" t="s">
        <v>45</v>
      </c>
      <c r="I15" s="19" t="s">
        <v>45</v>
      </c>
      <c r="J15" s="19" t="s">
        <v>45</v>
      </c>
      <c r="K15" s="22" t="s">
        <v>45</v>
      </c>
    </row>
    <row r="16" spans="1:11">
      <c r="A16" s="93"/>
      <c r="B16" s="6" t="s">
        <v>47</v>
      </c>
      <c r="C16" s="19" t="s">
        <v>45</v>
      </c>
      <c r="D16" s="19" t="s">
        <v>45</v>
      </c>
      <c r="E16" s="19" t="s">
        <v>45</v>
      </c>
      <c r="F16" s="19" t="s">
        <v>45</v>
      </c>
      <c r="G16" s="19" t="s">
        <v>45</v>
      </c>
      <c r="H16" s="19" t="s">
        <v>45</v>
      </c>
      <c r="I16" s="19" t="s">
        <v>45</v>
      </c>
      <c r="J16" s="19" t="s">
        <v>45</v>
      </c>
      <c r="K16" s="22" t="s">
        <v>45</v>
      </c>
    </row>
    <row r="17" spans="1:11" ht="15.75" thickBot="1">
      <c r="A17" s="94"/>
      <c r="B17" s="8" t="s">
        <v>48</v>
      </c>
      <c r="C17" s="19" t="s">
        <v>45</v>
      </c>
      <c r="D17" s="19" t="s">
        <v>45</v>
      </c>
      <c r="E17" s="19" t="s">
        <v>45</v>
      </c>
      <c r="F17" s="19" t="s">
        <v>45</v>
      </c>
      <c r="G17" s="19" t="s">
        <v>45</v>
      </c>
      <c r="H17" s="19" t="s">
        <v>45</v>
      </c>
      <c r="I17" s="19" t="s">
        <v>45</v>
      </c>
      <c r="J17" s="19" t="s">
        <v>45</v>
      </c>
      <c r="K17" s="22" t="s">
        <v>45</v>
      </c>
    </row>
    <row r="18" spans="1:11">
      <c r="A18" s="95" t="s">
        <v>49</v>
      </c>
      <c r="B18" s="5" t="s">
        <v>50</v>
      </c>
      <c r="C18" s="20">
        <v>104.5</v>
      </c>
      <c r="D18" s="20">
        <v>105.9</v>
      </c>
      <c r="E18" s="20" t="s">
        <v>51</v>
      </c>
      <c r="F18" s="20" t="s">
        <v>52</v>
      </c>
      <c r="G18" s="20" t="s">
        <v>53</v>
      </c>
      <c r="H18" s="20" t="s">
        <v>54</v>
      </c>
      <c r="I18" s="20">
        <v>112</v>
      </c>
      <c r="J18" s="20" t="s">
        <v>55</v>
      </c>
      <c r="K18" s="20">
        <v>113.6</v>
      </c>
    </row>
    <row r="19" spans="1:11">
      <c r="A19" s="96"/>
      <c r="B19" s="6" t="s">
        <v>56</v>
      </c>
      <c r="C19" s="20">
        <v>110.1</v>
      </c>
      <c r="D19" s="20">
        <v>111.5</v>
      </c>
      <c r="E19" s="20" t="s">
        <v>57</v>
      </c>
      <c r="F19" s="20" t="s">
        <v>58</v>
      </c>
      <c r="G19" s="20" t="s">
        <v>59</v>
      </c>
      <c r="H19" s="20" t="s">
        <v>60</v>
      </c>
      <c r="I19" s="20">
        <v>116.2</v>
      </c>
      <c r="J19" s="20" t="s">
        <v>61</v>
      </c>
      <c r="K19" s="20">
        <v>118.8</v>
      </c>
    </row>
    <row r="20" spans="1:11">
      <c r="A20" s="96"/>
      <c r="B20" s="7" t="s">
        <v>62</v>
      </c>
      <c r="C20" s="20" t="e">
        <v>#N/A</v>
      </c>
      <c r="D20" s="20" t="e">
        <v>#N/A</v>
      </c>
      <c r="E20" s="20" t="e">
        <v>#N/A</v>
      </c>
      <c r="F20" s="20">
        <v>65.2</v>
      </c>
      <c r="G20" s="20">
        <v>64.5</v>
      </c>
      <c r="H20" s="20">
        <v>640</v>
      </c>
      <c r="I20" s="20">
        <v>637</v>
      </c>
      <c r="J20" s="20" t="s">
        <v>63</v>
      </c>
      <c r="K20" s="20">
        <v>649</v>
      </c>
    </row>
    <row r="21" spans="1:11">
      <c r="A21" s="96"/>
      <c r="B21" s="6" t="s">
        <v>64</v>
      </c>
      <c r="C21" s="20">
        <v>7.6</v>
      </c>
      <c r="D21" s="20">
        <v>7.5</v>
      </c>
      <c r="E21" s="20" t="s">
        <v>65</v>
      </c>
      <c r="F21" s="20" t="s">
        <v>65</v>
      </c>
      <c r="G21" s="20" t="s">
        <v>65</v>
      </c>
      <c r="H21" s="20" t="s">
        <v>65</v>
      </c>
      <c r="I21" s="20">
        <v>7.3</v>
      </c>
      <c r="J21" s="20" t="s">
        <v>65</v>
      </c>
      <c r="K21" s="20">
        <v>7.4</v>
      </c>
    </row>
    <row r="22" spans="1:11">
      <c r="A22" s="96"/>
      <c r="B22" s="6" t="s">
        <v>66</v>
      </c>
      <c r="C22" s="20">
        <v>7.3</v>
      </c>
      <c r="D22" s="20">
        <v>7.3</v>
      </c>
      <c r="E22" s="20" t="s">
        <v>67</v>
      </c>
      <c r="F22" s="20" t="s">
        <v>68</v>
      </c>
      <c r="G22" s="20" t="s">
        <v>68</v>
      </c>
      <c r="H22" s="20" t="s">
        <v>69</v>
      </c>
      <c r="I22" s="20">
        <v>6.8</v>
      </c>
      <c r="J22" s="20" t="s">
        <v>70</v>
      </c>
      <c r="K22" s="20">
        <v>6.7</v>
      </c>
    </row>
    <row r="23" spans="1:11">
      <c r="A23" s="96"/>
      <c r="B23" s="6" t="s">
        <v>71</v>
      </c>
      <c r="C23" s="20">
        <v>7.4</v>
      </c>
      <c r="D23" s="20">
        <v>7.3</v>
      </c>
      <c r="E23" s="20" t="s">
        <v>68</v>
      </c>
      <c r="F23" s="20" t="s">
        <v>68</v>
      </c>
      <c r="G23" s="20" t="s">
        <v>69</v>
      </c>
      <c r="H23" s="20" t="s">
        <v>72</v>
      </c>
      <c r="I23" s="20">
        <v>6.8</v>
      </c>
      <c r="J23" s="20" t="s">
        <v>73</v>
      </c>
      <c r="K23" s="20">
        <v>6.7</v>
      </c>
    </row>
    <row r="24" spans="1:11">
      <c r="A24" s="96"/>
      <c r="B24" s="6" t="s">
        <v>74</v>
      </c>
      <c r="C24" s="20">
        <v>8.2771088828419135</v>
      </c>
      <c r="D24" s="20">
        <v>7.9966508101543017</v>
      </c>
      <c r="E24" s="20">
        <v>7.75395830960246</v>
      </c>
      <c r="F24" s="20">
        <v>7.4914092442386764</v>
      </c>
      <c r="G24" s="20">
        <v>7.3293083151999427</v>
      </c>
      <c r="H24" s="20">
        <v>7.1499964619303711</v>
      </c>
      <c r="I24" s="20">
        <v>7.0592668211830585</v>
      </c>
      <c r="J24" s="20">
        <v>6.8571057586184505</v>
      </c>
      <c r="K24" s="20">
        <v>6.6580611849748292</v>
      </c>
    </row>
    <row r="25" spans="1:11">
      <c r="A25" s="96"/>
      <c r="B25" s="6" t="s">
        <v>75</v>
      </c>
      <c r="C25" s="20">
        <v>16.463823759645134</v>
      </c>
      <c r="D25" s="20">
        <v>16.39768869096363</v>
      </c>
      <c r="E25" s="20">
        <v>16.225538216197744</v>
      </c>
      <c r="F25" s="20">
        <v>16.045685256326536</v>
      </c>
      <c r="G25" s="20">
        <v>15.736364284949881</v>
      </c>
      <c r="H25" s="20">
        <v>15.615712567223323</v>
      </c>
      <c r="I25" s="20">
        <v>15.329983044089747</v>
      </c>
      <c r="J25" s="20">
        <v>15.115670107554806</v>
      </c>
      <c r="K25" s="20">
        <v>15.298825351749064</v>
      </c>
    </row>
    <row r="26" spans="1:11">
      <c r="A26" s="96"/>
      <c r="B26" s="6" t="s">
        <v>76</v>
      </c>
      <c r="C26" s="20">
        <v>19.757147649755844</v>
      </c>
      <c r="D26" s="20">
        <v>19.768040999972396</v>
      </c>
      <c r="E26" s="20">
        <v>19.896571363481034</v>
      </c>
      <c r="F26" s="20">
        <v>20.033687472133526</v>
      </c>
      <c r="G26" s="20">
        <v>20.259158848499982</v>
      </c>
      <c r="H26" s="20">
        <v>20.280215114633457</v>
      </c>
      <c r="I26" s="20">
        <v>20.276114073405509</v>
      </c>
      <c r="J26" s="20">
        <v>20.322015191845743</v>
      </c>
      <c r="K26" s="20">
        <v>20.248698420894108</v>
      </c>
    </row>
    <row r="27" spans="1:11">
      <c r="A27" s="96"/>
      <c r="B27" s="6" t="s">
        <v>77</v>
      </c>
      <c r="C27" s="20">
        <v>20.254780631453386</v>
      </c>
      <c r="D27" s="20">
        <v>20.542311125014951</v>
      </c>
      <c r="E27" s="20">
        <v>20.585488096594144</v>
      </c>
      <c r="F27" s="20">
        <v>20.325975833292048</v>
      </c>
      <c r="G27" s="20">
        <v>19.852941176470587</v>
      </c>
      <c r="H27" s="20">
        <v>19.497417209170678</v>
      </c>
      <c r="I27" s="20">
        <v>19.434452481828259</v>
      </c>
      <c r="J27" s="20">
        <v>18.985911835356749</v>
      </c>
      <c r="K27" s="20">
        <v>18.510391119142895</v>
      </c>
    </row>
    <row r="28" spans="1:11">
      <c r="A28" s="96"/>
      <c r="B28" s="6" t="s">
        <v>78</v>
      </c>
      <c r="C28" s="20">
        <v>3.1968725537704552</v>
      </c>
      <c r="D28" s="20">
        <v>3.2668402602062878</v>
      </c>
      <c r="E28" s="20">
        <v>3.5730721038842694</v>
      </c>
      <c r="F28" s="20">
        <v>4.1393256200431452</v>
      </c>
      <c r="G28" s="20">
        <v>4.9307958477508649</v>
      </c>
      <c r="H28" s="20">
        <v>5.5852851684121143</v>
      </c>
      <c r="I28" s="20">
        <v>6.0331494617484305</v>
      </c>
      <c r="J28" s="20">
        <v>6.5060918868618671</v>
      </c>
      <c r="K28" s="20">
        <v>6.5689944494643084</v>
      </c>
    </row>
    <row r="29" spans="1:11">
      <c r="A29" s="96"/>
      <c r="B29" s="6" t="s">
        <v>79</v>
      </c>
      <c r="C29" s="20">
        <v>9.7928393036865842</v>
      </c>
      <c r="D29" s="20">
        <v>9.9794816116595975</v>
      </c>
      <c r="E29" s="20">
        <v>10.190682310058094</v>
      </c>
      <c r="F29" s="20">
        <v>10.363401353804027</v>
      </c>
      <c r="G29" s="20">
        <v>10.464452609424606</v>
      </c>
      <c r="H29" s="20">
        <v>10.576174639116898</v>
      </c>
      <c r="I29" s="20">
        <v>10.936343043914492</v>
      </c>
      <c r="J29" s="20">
        <v>11.306888268519119</v>
      </c>
      <c r="K29" s="20">
        <v>11.974097500107568</v>
      </c>
    </row>
    <row r="30" spans="1:11">
      <c r="A30" s="96"/>
      <c r="B30" s="6" t="s">
        <v>80</v>
      </c>
      <c r="C30" s="20">
        <v>27.135907854027657</v>
      </c>
      <c r="D30" s="20">
        <v>26.695987412934866</v>
      </c>
      <c r="E30" s="20">
        <v>26.280441963777196</v>
      </c>
      <c r="F30" s="20">
        <v>25.964574110186856</v>
      </c>
      <c r="G30" s="20">
        <v>25.729051475047267</v>
      </c>
      <c r="H30" s="20">
        <v>25.527172374752336</v>
      </c>
      <c r="I30" s="20">
        <v>25.100004819509373</v>
      </c>
      <c r="J30" s="20">
        <v>24.956177368045186</v>
      </c>
      <c r="K30" s="20">
        <v>24.677509573598382</v>
      </c>
    </row>
    <row r="31" spans="1:11">
      <c r="A31" s="96"/>
      <c r="B31" s="6" t="s">
        <v>81</v>
      </c>
      <c r="C31" s="20">
        <v>4.4204532746859506</v>
      </c>
      <c r="D31" s="20">
        <v>4.5384282730509833</v>
      </c>
      <c r="E31" s="20">
        <v>4.6529217450734706</v>
      </c>
      <c r="F31" s="20">
        <v>4.7356118914975163</v>
      </c>
      <c r="G31" s="20">
        <v>4.8153069596546922</v>
      </c>
      <c r="H31" s="20">
        <v>4.8692683272006789</v>
      </c>
      <c r="I31" s="20">
        <v>5.0048414162347363</v>
      </c>
      <c r="J31" s="20">
        <v>5.1258412863295026</v>
      </c>
      <c r="K31" s="20">
        <v>5.2321328686373221</v>
      </c>
    </row>
    <row r="32" spans="1:11">
      <c r="A32" s="96"/>
      <c r="B32" s="6" t="s">
        <v>82</v>
      </c>
      <c r="C32" s="21">
        <v>3261</v>
      </c>
      <c r="D32" s="21">
        <v>3304</v>
      </c>
      <c r="E32" s="21">
        <v>3176</v>
      </c>
      <c r="F32" s="21">
        <v>3377</v>
      </c>
      <c r="G32" s="21">
        <v>3386</v>
      </c>
      <c r="H32" s="21">
        <v>3589</v>
      </c>
      <c r="I32" s="21">
        <v>3484</v>
      </c>
      <c r="J32" s="21">
        <v>3654</v>
      </c>
      <c r="K32" s="21">
        <v>3691</v>
      </c>
    </row>
    <row r="33" spans="1:11">
      <c r="A33" s="96"/>
      <c r="B33" s="6" t="s">
        <v>83</v>
      </c>
      <c r="C33" s="21">
        <v>1111</v>
      </c>
      <c r="D33" s="21">
        <v>1118</v>
      </c>
      <c r="E33" s="21">
        <v>1204</v>
      </c>
      <c r="F33" s="21">
        <v>1218</v>
      </c>
      <c r="G33" s="21">
        <v>1231</v>
      </c>
      <c r="H33" s="21">
        <v>1201</v>
      </c>
      <c r="I33" s="21">
        <v>1162</v>
      </c>
      <c r="J33" s="21">
        <v>1257</v>
      </c>
      <c r="K33" s="21">
        <v>1255</v>
      </c>
    </row>
    <row r="34" spans="1:11">
      <c r="A34" s="96"/>
      <c r="B34" s="6" t="s">
        <v>84</v>
      </c>
      <c r="C34" s="21">
        <v>2150</v>
      </c>
      <c r="D34" s="21">
        <v>2186</v>
      </c>
      <c r="E34" s="21">
        <v>1972</v>
      </c>
      <c r="F34" s="21">
        <v>2159</v>
      </c>
      <c r="G34" s="21">
        <v>2155</v>
      </c>
      <c r="H34" s="21">
        <v>2388</v>
      </c>
      <c r="I34" s="21">
        <v>2322</v>
      </c>
      <c r="J34" s="21">
        <v>2397</v>
      </c>
      <c r="K34" s="21">
        <v>2436</v>
      </c>
    </row>
    <row r="35" spans="1:11">
      <c r="A35" s="96"/>
      <c r="B35" s="6" t="s">
        <v>85</v>
      </c>
      <c r="C35" s="20">
        <v>10.089041658356892</v>
      </c>
      <c r="D35" s="20">
        <v>10.120792070039954</v>
      </c>
      <c r="E35" s="20">
        <v>9.0284565780226664</v>
      </c>
      <c r="F35" s="20">
        <v>9.7799400248235617</v>
      </c>
      <c r="G35" s="20">
        <v>9.6570730778279419</v>
      </c>
      <c r="H35" s="20">
        <v>10.604472707249055</v>
      </c>
      <c r="I35" s="20">
        <v>10.20359596701512</v>
      </c>
      <c r="J35" s="20">
        <v>10.4</v>
      </c>
      <c r="K35" s="20">
        <v>10.512354422841588</v>
      </c>
    </row>
    <row r="36" spans="1:11">
      <c r="A36" s="96"/>
      <c r="B36" s="6" t="s">
        <v>86</v>
      </c>
      <c r="C36" s="20">
        <v>877</v>
      </c>
      <c r="D36" s="20">
        <v>564</v>
      </c>
      <c r="E36" s="20">
        <v>137</v>
      </c>
      <c r="F36" s="20">
        <v>407</v>
      </c>
      <c r="G36" s="20">
        <v>76</v>
      </c>
      <c r="H36" s="20">
        <v>-547</v>
      </c>
      <c r="I36" s="20">
        <v>-384</v>
      </c>
      <c r="J36" s="20">
        <v>-492</v>
      </c>
      <c r="K36" s="20">
        <v>-1144</v>
      </c>
    </row>
    <row r="37" spans="1:11">
      <c r="A37" s="96"/>
      <c r="B37" s="6" t="s">
        <v>87</v>
      </c>
      <c r="C37" s="20">
        <v>18.7</v>
      </c>
      <c r="D37" s="20">
        <v>18.5</v>
      </c>
      <c r="E37" s="20" t="s">
        <v>88</v>
      </c>
      <c r="F37" s="20" t="s">
        <v>89</v>
      </c>
      <c r="G37" s="20" t="s">
        <v>90</v>
      </c>
      <c r="H37" s="20" t="s">
        <v>91</v>
      </c>
      <c r="I37" s="20">
        <v>18.2</v>
      </c>
      <c r="J37" s="20" t="s">
        <v>92</v>
      </c>
      <c r="K37" s="20">
        <v>17.899999999999999</v>
      </c>
    </row>
    <row r="38" spans="1:11">
      <c r="A38" s="96"/>
      <c r="B38" s="6" t="s">
        <v>93</v>
      </c>
      <c r="C38" s="20">
        <v>1.4000000000000057</v>
      </c>
      <c r="D38" s="20">
        <v>1.3</v>
      </c>
      <c r="E38" s="20">
        <v>1</v>
      </c>
      <c r="F38" s="20">
        <v>1.2</v>
      </c>
      <c r="G38" s="20">
        <v>1</v>
      </c>
      <c r="H38" s="20">
        <v>0.79999999999999716</v>
      </c>
      <c r="I38" s="20">
        <v>0.6</v>
      </c>
      <c r="J38" s="20">
        <v>1.2</v>
      </c>
      <c r="K38" s="20">
        <v>0.59092731903439244</v>
      </c>
    </row>
    <row r="39" spans="1:11">
      <c r="A39" s="96"/>
      <c r="B39" s="6" t="s">
        <v>94</v>
      </c>
      <c r="C39" s="20">
        <v>10</v>
      </c>
      <c r="D39" s="20">
        <v>10</v>
      </c>
      <c r="E39" s="20" t="s">
        <v>95</v>
      </c>
      <c r="F39" s="20" t="s">
        <v>95</v>
      </c>
      <c r="G39" s="20" t="s">
        <v>96</v>
      </c>
      <c r="H39" s="20" t="s">
        <v>27</v>
      </c>
      <c r="I39" s="20">
        <v>7</v>
      </c>
      <c r="J39" s="20" t="s">
        <v>27</v>
      </c>
      <c r="K39" s="20">
        <v>9</v>
      </c>
    </row>
    <row r="40" spans="1:11">
      <c r="A40" s="96"/>
      <c r="B40" s="6" t="s">
        <v>97</v>
      </c>
      <c r="C40" s="20">
        <v>3.3</v>
      </c>
      <c r="D40" s="20">
        <v>3.2</v>
      </c>
      <c r="E40" s="20" t="s">
        <v>98</v>
      </c>
      <c r="F40" s="20" t="s">
        <v>98</v>
      </c>
      <c r="G40" s="20" t="s">
        <v>99</v>
      </c>
      <c r="H40" s="20" t="s">
        <v>100</v>
      </c>
      <c r="I40" s="20" t="s">
        <v>100</v>
      </c>
      <c r="J40" s="20" t="s">
        <v>100</v>
      </c>
      <c r="K40" s="20" t="s">
        <v>101</v>
      </c>
    </row>
    <row r="41" spans="1:11">
      <c r="A41" s="96"/>
      <c r="B41" s="6" t="s">
        <v>102</v>
      </c>
      <c r="C41" s="20">
        <v>562</v>
      </c>
      <c r="D41" s="20">
        <v>539</v>
      </c>
      <c r="E41" s="20" t="s">
        <v>103</v>
      </c>
      <c r="F41" s="20" t="s">
        <v>104</v>
      </c>
      <c r="G41" s="20" t="s">
        <v>105</v>
      </c>
      <c r="H41" s="20" t="s">
        <v>106</v>
      </c>
      <c r="I41" s="20">
        <v>488</v>
      </c>
      <c r="J41" s="20" t="s">
        <v>107</v>
      </c>
      <c r="K41" s="20">
        <v>252</v>
      </c>
    </row>
    <row r="42" spans="1:11">
      <c r="A42" s="96"/>
      <c r="B42" s="6" t="s">
        <v>108</v>
      </c>
      <c r="C42" s="20">
        <v>23.1</v>
      </c>
      <c r="D42" s="20">
        <v>29.9</v>
      </c>
      <c r="E42" s="20" t="s">
        <v>109</v>
      </c>
      <c r="F42" s="20" t="s">
        <v>110</v>
      </c>
      <c r="G42" s="20" t="s">
        <v>111</v>
      </c>
      <c r="H42" s="20" t="s">
        <v>112</v>
      </c>
      <c r="I42" s="20">
        <v>32.200000000000003</v>
      </c>
      <c r="J42" s="20" t="s">
        <v>113</v>
      </c>
      <c r="K42" s="20">
        <v>13.1</v>
      </c>
    </row>
    <row r="43" spans="1:11">
      <c r="A43" s="96"/>
      <c r="B43" s="6" t="s">
        <v>114</v>
      </c>
      <c r="C43" s="20">
        <v>39.700000000000003</v>
      </c>
      <c r="D43" s="20">
        <v>40.1</v>
      </c>
      <c r="E43" s="20" t="s">
        <v>115</v>
      </c>
      <c r="F43" s="20" t="s">
        <v>116</v>
      </c>
      <c r="G43" s="20" t="s">
        <v>117</v>
      </c>
      <c r="H43" s="20" t="s">
        <v>118</v>
      </c>
      <c r="I43" s="20">
        <v>34.6</v>
      </c>
      <c r="J43" s="20" t="s">
        <v>119</v>
      </c>
      <c r="K43" s="20">
        <v>36.9</v>
      </c>
    </row>
    <row r="44" spans="1:11">
      <c r="A44" s="96"/>
      <c r="B44" s="6" t="s">
        <v>120</v>
      </c>
      <c r="C44" s="20">
        <v>27.2</v>
      </c>
      <c r="D44" s="20">
        <v>20.8</v>
      </c>
      <c r="E44" s="20" t="s">
        <v>121</v>
      </c>
      <c r="F44" s="20" t="s">
        <v>122</v>
      </c>
      <c r="G44" s="20" t="s">
        <v>123</v>
      </c>
      <c r="H44" s="20" t="s">
        <v>124</v>
      </c>
      <c r="I44" s="20">
        <v>25.8</v>
      </c>
      <c r="J44" s="20" t="s">
        <v>125</v>
      </c>
      <c r="K44" s="20">
        <v>32.9</v>
      </c>
    </row>
    <row r="45" spans="1:11" ht="15.75" thickBot="1">
      <c r="A45" s="97"/>
      <c r="B45" s="8" t="s">
        <v>126</v>
      </c>
      <c r="C45" s="20">
        <v>10</v>
      </c>
      <c r="D45" s="20">
        <v>9.3000000000000007</v>
      </c>
      <c r="E45" s="20" t="s">
        <v>127</v>
      </c>
      <c r="F45" s="20" t="s">
        <v>128</v>
      </c>
      <c r="G45" s="20" t="s">
        <v>129</v>
      </c>
      <c r="H45" s="20" t="s">
        <v>130</v>
      </c>
      <c r="I45" s="20">
        <v>7.4</v>
      </c>
      <c r="J45" s="20" t="s">
        <v>131</v>
      </c>
      <c r="K45" s="20">
        <v>17.100000000000001</v>
      </c>
    </row>
    <row r="46" spans="1:11">
      <c r="A46" s="86" t="s">
        <v>132</v>
      </c>
      <c r="B46" s="5" t="s">
        <v>133</v>
      </c>
      <c r="C46" s="21">
        <v>6815</v>
      </c>
      <c r="D46" s="21">
        <v>8802</v>
      </c>
      <c r="E46" s="21">
        <v>7336</v>
      </c>
      <c r="F46" s="21">
        <v>7596</v>
      </c>
      <c r="G46" s="21">
        <v>7531</v>
      </c>
      <c r="H46" s="21">
        <v>7354</v>
      </c>
      <c r="I46" s="21">
        <v>8154</v>
      </c>
      <c r="J46" s="21">
        <v>7337</v>
      </c>
      <c r="K46" s="21">
        <v>6788</v>
      </c>
    </row>
    <row r="47" spans="1:11">
      <c r="A47" s="87"/>
      <c r="B47" s="6" t="s">
        <v>134</v>
      </c>
      <c r="C47" s="21">
        <v>3336</v>
      </c>
      <c r="D47" s="21">
        <v>4386</v>
      </c>
      <c r="E47" s="21">
        <v>3704</v>
      </c>
      <c r="F47" s="21">
        <v>3833</v>
      </c>
      <c r="G47" s="21">
        <v>3860</v>
      </c>
      <c r="H47" s="21">
        <v>3758</v>
      </c>
      <c r="I47" s="21">
        <v>4284</v>
      </c>
      <c r="J47" s="21">
        <v>3733</v>
      </c>
      <c r="K47" s="21">
        <v>3400</v>
      </c>
    </row>
    <row r="48" spans="1:11">
      <c r="A48" s="87"/>
      <c r="B48" s="6" t="s">
        <v>135</v>
      </c>
      <c r="C48" s="21">
        <v>3479</v>
      </c>
      <c r="D48" s="21">
        <v>4416</v>
      </c>
      <c r="E48" s="21">
        <v>3632</v>
      </c>
      <c r="F48" s="21">
        <v>3763</v>
      </c>
      <c r="G48" s="21">
        <v>3671</v>
      </c>
      <c r="H48" s="21">
        <v>3596</v>
      </c>
      <c r="I48" s="21">
        <v>3870</v>
      </c>
      <c r="J48" s="21">
        <v>3604</v>
      </c>
      <c r="K48" s="21">
        <v>3388</v>
      </c>
    </row>
    <row r="49" spans="1:11">
      <c r="A49" s="87"/>
      <c r="B49" s="6" t="s">
        <v>136</v>
      </c>
      <c r="C49" s="21">
        <v>1523</v>
      </c>
      <c r="D49" s="21">
        <v>1911</v>
      </c>
      <c r="E49" s="21">
        <v>1578</v>
      </c>
      <c r="F49" s="21">
        <v>1629</v>
      </c>
      <c r="G49" s="21">
        <v>1659</v>
      </c>
      <c r="H49" s="21">
        <v>1595</v>
      </c>
      <c r="I49" s="21">
        <v>1626</v>
      </c>
      <c r="J49" s="21">
        <v>1571</v>
      </c>
      <c r="K49" s="21">
        <v>1460</v>
      </c>
    </row>
    <row r="50" spans="1:11">
      <c r="A50" s="87"/>
      <c r="B50" s="6" t="s">
        <v>137</v>
      </c>
      <c r="C50" s="21">
        <v>2289</v>
      </c>
      <c r="D50" s="21">
        <v>2887</v>
      </c>
      <c r="E50" s="21">
        <v>2398</v>
      </c>
      <c r="F50" s="21">
        <v>2404</v>
      </c>
      <c r="G50" s="21">
        <v>2310</v>
      </c>
      <c r="H50" s="21">
        <v>2164</v>
      </c>
      <c r="I50" s="21">
        <v>2550</v>
      </c>
      <c r="J50" s="21">
        <v>2044</v>
      </c>
      <c r="K50" s="21">
        <v>1936</v>
      </c>
    </row>
    <row r="51" spans="1:11">
      <c r="A51" s="87"/>
      <c r="B51" s="6" t="s">
        <v>138</v>
      </c>
      <c r="C51" s="21">
        <v>2582</v>
      </c>
      <c r="D51" s="21">
        <v>3428</v>
      </c>
      <c r="E51" s="21">
        <v>2909</v>
      </c>
      <c r="F51" s="21">
        <v>3101</v>
      </c>
      <c r="G51" s="21">
        <v>3139</v>
      </c>
      <c r="H51" s="21">
        <v>3196</v>
      </c>
      <c r="I51" s="21">
        <v>3580</v>
      </c>
      <c r="J51" s="21">
        <v>3311</v>
      </c>
      <c r="K51" s="21">
        <v>2964</v>
      </c>
    </row>
    <row r="52" spans="1:11">
      <c r="A52" s="87"/>
      <c r="B52" s="6" t="s">
        <v>139</v>
      </c>
      <c r="C52" s="21">
        <v>421</v>
      </c>
      <c r="D52" s="21">
        <v>576</v>
      </c>
      <c r="E52" s="21" t="s">
        <v>140</v>
      </c>
      <c r="F52" s="21" t="s">
        <v>141</v>
      </c>
      <c r="G52" s="21" t="s">
        <v>142</v>
      </c>
      <c r="H52" s="21" t="s">
        <v>143</v>
      </c>
      <c r="I52" s="21">
        <v>398</v>
      </c>
      <c r="J52" s="21" t="s">
        <v>144</v>
      </c>
      <c r="K52" s="21">
        <v>428</v>
      </c>
    </row>
    <row r="53" spans="1:11">
      <c r="A53" s="87"/>
      <c r="B53" s="6" t="s">
        <v>145</v>
      </c>
      <c r="C53" s="21">
        <v>5881</v>
      </c>
      <c r="D53" s="21">
        <v>8281</v>
      </c>
      <c r="E53" s="21">
        <v>7095</v>
      </c>
      <c r="F53" s="21">
        <v>7318</v>
      </c>
      <c r="G53" s="21">
        <v>7523</v>
      </c>
      <c r="H53" s="21">
        <v>7954</v>
      </c>
      <c r="I53" s="21">
        <v>8783</v>
      </c>
      <c r="J53" s="21">
        <v>8113</v>
      </c>
      <c r="K53" s="21">
        <v>7932</v>
      </c>
    </row>
    <row r="54" spans="1:11">
      <c r="A54" s="87"/>
      <c r="B54" s="6" t="s">
        <v>146</v>
      </c>
      <c r="C54" s="21">
        <v>2963</v>
      </c>
      <c r="D54" s="21">
        <v>4106</v>
      </c>
      <c r="E54" s="21">
        <v>3524</v>
      </c>
      <c r="F54" s="21">
        <v>3740</v>
      </c>
      <c r="G54" s="21">
        <v>3822</v>
      </c>
      <c r="H54" s="21">
        <v>4020</v>
      </c>
      <c r="I54" s="21">
        <v>4478</v>
      </c>
      <c r="J54" s="21">
        <v>4169</v>
      </c>
      <c r="K54" s="21">
        <v>4033</v>
      </c>
    </row>
    <row r="55" spans="1:11">
      <c r="A55" s="87"/>
      <c r="B55" s="6" t="s">
        <v>147</v>
      </c>
      <c r="C55" s="21">
        <v>2918</v>
      </c>
      <c r="D55" s="21">
        <v>4175</v>
      </c>
      <c r="E55" s="21">
        <v>3571</v>
      </c>
      <c r="F55" s="21">
        <v>3578</v>
      </c>
      <c r="G55" s="21">
        <v>3701</v>
      </c>
      <c r="H55" s="21">
        <v>3934</v>
      </c>
      <c r="I55" s="21">
        <v>4305</v>
      </c>
      <c r="J55" s="21">
        <v>3944</v>
      </c>
      <c r="K55" s="21">
        <v>3899</v>
      </c>
    </row>
    <row r="56" spans="1:11">
      <c r="A56" s="87"/>
      <c r="B56" s="6" t="s">
        <v>148</v>
      </c>
      <c r="C56" s="21">
        <v>1347</v>
      </c>
      <c r="D56" s="21">
        <v>1771</v>
      </c>
      <c r="E56" s="21">
        <v>1603</v>
      </c>
      <c r="F56" s="21">
        <v>1705</v>
      </c>
      <c r="G56" s="21">
        <v>1757</v>
      </c>
      <c r="H56" s="21">
        <v>1914</v>
      </c>
      <c r="I56" s="21">
        <v>2026</v>
      </c>
      <c r="J56" s="21">
        <v>2036</v>
      </c>
      <c r="K56" s="21">
        <v>2021</v>
      </c>
    </row>
    <row r="57" spans="1:11">
      <c r="A57" s="87"/>
      <c r="B57" s="6" t="s">
        <v>149</v>
      </c>
      <c r="C57" s="21">
        <v>2015</v>
      </c>
      <c r="D57" s="21">
        <v>2763</v>
      </c>
      <c r="E57" s="21">
        <v>2391</v>
      </c>
      <c r="F57" s="21">
        <v>2288</v>
      </c>
      <c r="G57" s="21">
        <v>2285</v>
      </c>
      <c r="H57" s="21">
        <v>2270</v>
      </c>
      <c r="I57" s="21">
        <v>2522</v>
      </c>
      <c r="J57" s="21">
        <v>2210</v>
      </c>
      <c r="K57" s="21">
        <v>2067</v>
      </c>
    </row>
    <row r="58" spans="1:11">
      <c r="A58" s="87"/>
      <c r="B58" s="6" t="s">
        <v>150</v>
      </c>
      <c r="C58" s="21">
        <v>2278</v>
      </c>
      <c r="D58" s="21">
        <v>3290</v>
      </c>
      <c r="E58" s="21">
        <v>2824</v>
      </c>
      <c r="F58" s="21">
        <v>3056</v>
      </c>
      <c r="G58" s="21">
        <v>3198</v>
      </c>
      <c r="H58" s="21">
        <v>3447</v>
      </c>
      <c r="I58" s="21">
        <v>3892</v>
      </c>
      <c r="J58" s="21">
        <v>3508</v>
      </c>
      <c r="K58" s="21">
        <v>3529</v>
      </c>
    </row>
    <row r="59" spans="1:11" ht="15.75" thickBot="1">
      <c r="A59" s="88"/>
      <c r="B59" s="8" t="s">
        <v>151</v>
      </c>
      <c r="C59" s="21">
        <v>241</v>
      </c>
      <c r="D59" s="21">
        <v>457</v>
      </c>
      <c r="E59" s="21" t="s">
        <v>152</v>
      </c>
      <c r="F59" s="21" t="s">
        <v>153</v>
      </c>
      <c r="G59" s="21" t="s">
        <v>154</v>
      </c>
      <c r="H59" s="21" t="s">
        <v>155</v>
      </c>
      <c r="I59" s="21">
        <v>343</v>
      </c>
      <c r="J59" s="21" t="s">
        <v>156</v>
      </c>
      <c r="K59" s="21">
        <v>315</v>
      </c>
    </row>
    <row r="60" spans="1:11">
      <c r="A60" s="98" t="s">
        <v>157</v>
      </c>
      <c r="B60" s="5" t="s">
        <v>158</v>
      </c>
      <c r="C60" s="21">
        <v>2744</v>
      </c>
      <c r="D60" s="21">
        <v>2232</v>
      </c>
      <c r="E60" s="21">
        <v>2049</v>
      </c>
      <c r="F60" s="21">
        <v>1953</v>
      </c>
      <c r="G60" s="21">
        <v>1670</v>
      </c>
      <c r="H60" s="21">
        <v>1652</v>
      </c>
      <c r="I60" s="21">
        <v>2550</v>
      </c>
      <c r="J60" s="21">
        <v>1962</v>
      </c>
      <c r="K60" s="21">
        <v>1934</v>
      </c>
    </row>
    <row r="61" spans="1:11">
      <c r="A61" s="99"/>
      <c r="B61" s="6" t="s">
        <v>159</v>
      </c>
      <c r="C61" s="21">
        <v>1206</v>
      </c>
      <c r="D61" s="21">
        <v>980</v>
      </c>
      <c r="E61" s="21">
        <v>876</v>
      </c>
      <c r="F61" s="21">
        <v>821</v>
      </c>
      <c r="G61" s="21">
        <v>676</v>
      </c>
      <c r="H61" s="21">
        <v>691</v>
      </c>
      <c r="I61" s="21">
        <v>1210</v>
      </c>
      <c r="J61" s="21">
        <v>898</v>
      </c>
      <c r="K61" s="21">
        <v>837</v>
      </c>
    </row>
    <row r="62" spans="1:11">
      <c r="A62" s="99"/>
      <c r="B62" s="6" t="s">
        <v>160</v>
      </c>
      <c r="C62" s="21">
        <v>64</v>
      </c>
      <c r="D62" s="21">
        <v>11</v>
      </c>
      <c r="E62" s="21" t="s">
        <v>161</v>
      </c>
      <c r="F62" s="21" t="s">
        <v>162</v>
      </c>
      <c r="G62" s="21" t="s">
        <v>163</v>
      </c>
      <c r="H62" s="21" t="s">
        <v>162</v>
      </c>
      <c r="I62" s="21">
        <v>12</v>
      </c>
      <c r="J62" s="21" t="s">
        <v>164</v>
      </c>
      <c r="K62" s="21">
        <v>9</v>
      </c>
    </row>
    <row r="63" spans="1:11">
      <c r="A63" s="99"/>
      <c r="B63" s="6" t="s">
        <v>165</v>
      </c>
      <c r="C63" s="21">
        <v>42.6</v>
      </c>
      <c r="D63" s="21">
        <v>43.6</v>
      </c>
      <c r="E63" s="21" t="s">
        <v>166</v>
      </c>
      <c r="F63" s="21" t="s">
        <v>166</v>
      </c>
      <c r="G63" s="21" t="s">
        <v>166</v>
      </c>
      <c r="H63" s="21" t="s">
        <v>166</v>
      </c>
      <c r="I63" s="21">
        <v>44</v>
      </c>
      <c r="J63" s="21" t="s">
        <v>166</v>
      </c>
      <c r="K63" s="21">
        <v>45</v>
      </c>
    </row>
    <row r="64" spans="1:11">
      <c r="A64" s="99"/>
      <c r="B64" s="6" t="s">
        <v>167</v>
      </c>
      <c r="C64" s="21">
        <v>97</v>
      </c>
      <c r="D64" s="21">
        <v>91</v>
      </c>
      <c r="E64" s="21">
        <v>86</v>
      </c>
      <c r="F64" s="21">
        <v>88</v>
      </c>
      <c r="G64" s="21">
        <v>88</v>
      </c>
      <c r="H64" s="21">
        <v>88</v>
      </c>
      <c r="I64" s="21">
        <v>95</v>
      </c>
      <c r="J64" s="21">
        <v>95</v>
      </c>
      <c r="K64" s="21">
        <v>93</v>
      </c>
    </row>
    <row r="65" spans="1:11">
      <c r="A65" s="99"/>
      <c r="B65" s="6" t="s">
        <v>168</v>
      </c>
      <c r="C65" s="21">
        <v>21943</v>
      </c>
      <c r="D65" s="21">
        <v>22637</v>
      </c>
      <c r="E65" s="21">
        <v>23037</v>
      </c>
      <c r="F65" s="21">
        <v>23452</v>
      </c>
      <c r="G65" s="21">
        <v>24065</v>
      </c>
      <c r="H65" s="21">
        <v>24541</v>
      </c>
      <c r="I65" s="21">
        <v>25113</v>
      </c>
      <c r="J65" s="21">
        <v>26174</v>
      </c>
      <c r="K65" s="21">
        <v>27315</v>
      </c>
    </row>
    <row r="66" spans="1:11" ht="24.75">
      <c r="A66" s="99"/>
      <c r="B66" s="6" t="s">
        <v>169</v>
      </c>
      <c r="C66" s="20">
        <v>28.856582964954654</v>
      </c>
      <c r="D66" s="20">
        <v>27.41529354596457</v>
      </c>
      <c r="E66" s="20">
        <v>26.43139297651604</v>
      </c>
      <c r="F66" s="20">
        <v>26.040422991642505</v>
      </c>
      <c r="G66" s="20">
        <v>24.886765011427386</v>
      </c>
      <c r="H66" s="20">
        <v>24.102522309604336</v>
      </c>
      <c r="I66" s="20">
        <v>23.565484012264566</v>
      </c>
      <c r="J66" s="20">
        <v>22.602582715672042</v>
      </c>
      <c r="K66" s="20">
        <v>21.54493867838184</v>
      </c>
    </row>
    <row r="67" spans="1:11">
      <c r="A67" s="99"/>
      <c r="B67" s="6" t="s">
        <v>170</v>
      </c>
      <c r="C67" s="21">
        <v>8531</v>
      </c>
      <c r="D67" s="21">
        <v>7995</v>
      </c>
      <c r="E67" s="21">
        <v>7253</v>
      </c>
      <c r="F67" s="21">
        <v>6827</v>
      </c>
      <c r="G67" s="21">
        <v>6440</v>
      </c>
      <c r="H67" s="21">
        <v>5802</v>
      </c>
      <c r="I67" s="21">
        <v>5217</v>
      </c>
      <c r="J67" s="21">
        <v>4741</v>
      </c>
      <c r="K67" s="21">
        <v>4294</v>
      </c>
    </row>
    <row r="68" spans="1:11">
      <c r="A68" s="99"/>
      <c r="B68" s="6" t="s">
        <v>171</v>
      </c>
      <c r="C68" s="21">
        <v>3230</v>
      </c>
      <c r="D68" s="21">
        <v>3123</v>
      </c>
      <c r="E68" s="21">
        <v>3158</v>
      </c>
      <c r="F68" s="21">
        <v>3296</v>
      </c>
      <c r="G68" s="21">
        <v>3445</v>
      </c>
      <c r="H68" s="21">
        <v>3648</v>
      </c>
      <c r="I68" s="21">
        <v>3816</v>
      </c>
      <c r="J68" s="21">
        <v>3957</v>
      </c>
      <c r="K68" s="21">
        <v>4222</v>
      </c>
    </row>
    <row r="69" spans="1:11">
      <c r="A69" s="99"/>
      <c r="B69" s="6" t="s">
        <v>172</v>
      </c>
      <c r="C69" s="21">
        <v>4270</v>
      </c>
      <c r="D69" s="21">
        <v>4485</v>
      </c>
      <c r="E69" s="21">
        <v>4737</v>
      </c>
      <c r="F69" s="21">
        <v>5053</v>
      </c>
      <c r="G69" s="21">
        <v>5192</v>
      </c>
      <c r="H69" s="21">
        <v>5293</v>
      </c>
      <c r="I69" s="21">
        <v>5521</v>
      </c>
      <c r="J69" s="21">
        <v>5705</v>
      </c>
      <c r="K69" s="21">
        <v>5861</v>
      </c>
    </row>
    <row r="70" spans="1:11">
      <c r="A70" s="99"/>
      <c r="B70" s="6" t="s">
        <v>173</v>
      </c>
      <c r="C70" s="21">
        <v>815</v>
      </c>
      <c r="D70" s="21">
        <v>863</v>
      </c>
      <c r="E70" s="21">
        <v>907</v>
      </c>
      <c r="F70" s="21">
        <v>956</v>
      </c>
      <c r="G70" s="21">
        <v>1018</v>
      </c>
      <c r="H70" s="21">
        <v>1051</v>
      </c>
      <c r="I70" s="21">
        <v>1097</v>
      </c>
      <c r="J70" s="21">
        <v>1127</v>
      </c>
      <c r="K70" s="21">
        <v>1171</v>
      </c>
    </row>
    <row r="71" spans="1:11">
      <c r="A71" s="99"/>
      <c r="B71" s="6" t="s">
        <v>174</v>
      </c>
      <c r="C71" s="21">
        <v>895</v>
      </c>
      <c r="D71" s="21">
        <v>943</v>
      </c>
      <c r="E71" s="21">
        <v>983</v>
      </c>
      <c r="F71" s="21">
        <v>1116</v>
      </c>
      <c r="G71" s="21">
        <v>1178</v>
      </c>
      <c r="H71" s="21">
        <v>1243</v>
      </c>
      <c r="I71" s="21">
        <v>1361</v>
      </c>
      <c r="J71" s="21">
        <v>1415</v>
      </c>
      <c r="K71" s="21">
        <v>1355</v>
      </c>
    </row>
    <row r="72" spans="1:11">
      <c r="A72" s="99"/>
      <c r="B72" s="6" t="s">
        <v>175</v>
      </c>
      <c r="C72" s="21">
        <v>213455</v>
      </c>
      <c r="D72" s="21">
        <v>215609</v>
      </c>
      <c r="E72" s="21" t="s">
        <v>176</v>
      </c>
      <c r="F72" s="21" t="s">
        <v>177</v>
      </c>
      <c r="G72" s="21" t="s">
        <v>178</v>
      </c>
      <c r="H72" s="21" t="s">
        <v>179</v>
      </c>
      <c r="I72" s="21">
        <v>225169</v>
      </c>
      <c r="J72" s="21" t="s">
        <v>180</v>
      </c>
      <c r="K72" s="21">
        <v>227475</v>
      </c>
    </row>
    <row r="73" spans="1:11">
      <c r="A73" s="99"/>
      <c r="B73" s="6" t="s">
        <v>181</v>
      </c>
      <c r="C73" s="20">
        <v>45.4</v>
      </c>
      <c r="D73" s="20">
        <v>44.9</v>
      </c>
      <c r="E73" s="20" t="s">
        <v>182</v>
      </c>
      <c r="F73" s="20" t="s">
        <v>183</v>
      </c>
      <c r="G73" s="20" t="s">
        <v>184</v>
      </c>
      <c r="H73" s="20" t="s">
        <v>185</v>
      </c>
      <c r="I73" s="20">
        <v>43.3</v>
      </c>
      <c r="J73" s="20" t="s">
        <v>186</v>
      </c>
      <c r="K73" s="20">
        <v>42.8</v>
      </c>
    </row>
    <row r="74" spans="1:11">
      <c r="A74" s="99"/>
      <c r="B74" s="6" t="s">
        <v>187</v>
      </c>
      <c r="C74" s="20">
        <v>37.6</v>
      </c>
      <c r="D74" s="20">
        <v>38.1</v>
      </c>
      <c r="E74" s="20" t="s">
        <v>188</v>
      </c>
      <c r="F74" s="20" t="s">
        <v>189</v>
      </c>
      <c r="G74" s="20" t="s">
        <v>190</v>
      </c>
      <c r="H74" s="20" t="s">
        <v>191</v>
      </c>
      <c r="I74" s="20">
        <v>39.799999999999997</v>
      </c>
      <c r="J74" s="20" t="s">
        <v>192</v>
      </c>
      <c r="K74" s="20">
        <v>40.299999999999997</v>
      </c>
    </row>
    <row r="75" spans="1:11">
      <c r="A75" s="99"/>
      <c r="B75" s="6" t="s">
        <v>193</v>
      </c>
      <c r="C75" s="20">
        <v>10</v>
      </c>
      <c r="D75" s="20">
        <v>10.199999999999999</v>
      </c>
      <c r="E75" s="20" t="s">
        <v>194</v>
      </c>
      <c r="F75" s="20" t="s">
        <v>195</v>
      </c>
      <c r="G75" s="20" t="s">
        <v>195</v>
      </c>
      <c r="H75" s="20" t="s">
        <v>196</v>
      </c>
      <c r="I75" s="20">
        <v>10.6</v>
      </c>
      <c r="J75" s="20" t="s">
        <v>197</v>
      </c>
      <c r="K75" s="20">
        <v>10.7</v>
      </c>
    </row>
    <row r="76" spans="1:11">
      <c r="A76" s="99"/>
      <c r="B76" s="6" t="s">
        <v>198</v>
      </c>
      <c r="C76" s="20">
        <v>6.9</v>
      </c>
      <c r="D76" s="20">
        <v>6.8</v>
      </c>
      <c r="E76" s="20" t="s">
        <v>73</v>
      </c>
      <c r="F76" s="20" t="s">
        <v>73</v>
      </c>
      <c r="G76" s="20" t="s">
        <v>70</v>
      </c>
      <c r="H76" s="20" t="s">
        <v>199</v>
      </c>
      <c r="I76" s="20">
        <v>6.4</v>
      </c>
      <c r="J76" s="20" t="s">
        <v>200</v>
      </c>
      <c r="K76" s="20">
        <v>6.2</v>
      </c>
    </row>
    <row r="77" spans="1:11">
      <c r="A77" s="99"/>
      <c r="B77" s="6" t="s">
        <v>201</v>
      </c>
      <c r="C77" s="21">
        <v>30314</v>
      </c>
      <c r="D77" s="21">
        <v>30102</v>
      </c>
      <c r="E77" s="21">
        <v>30133</v>
      </c>
      <c r="F77" s="21">
        <v>30135</v>
      </c>
      <c r="G77" s="21">
        <v>30125</v>
      </c>
      <c r="H77" s="21">
        <v>30157</v>
      </c>
      <c r="I77" s="21">
        <v>30282</v>
      </c>
      <c r="J77" s="21">
        <v>30126</v>
      </c>
      <c r="K77" s="21">
        <v>30235</v>
      </c>
    </row>
    <row r="78" spans="1:11" ht="24.75">
      <c r="A78" s="99"/>
      <c r="B78" s="6" t="s">
        <v>202</v>
      </c>
      <c r="C78" s="21">
        <v>23696</v>
      </c>
      <c r="D78" s="21">
        <v>23500</v>
      </c>
      <c r="E78" s="21">
        <v>23433</v>
      </c>
      <c r="F78" s="21">
        <v>23317</v>
      </c>
      <c r="G78" s="21">
        <v>23207</v>
      </c>
      <c r="H78" s="21">
        <v>23091</v>
      </c>
      <c r="I78" s="21">
        <v>23134</v>
      </c>
      <c r="J78" s="21">
        <v>22863</v>
      </c>
      <c r="K78" s="21">
        <v>22961</v>
      </c>
    </row>
    <row r="79" spans="1:11" ht="24.75">
      <c r="A79" s="99"/>
      <c r="B79" s="6" t="s">
        <v>203</v>
      </c>
      <c r="C79" s="21">
        <v>6275</v>
      </c>
      <c r="D79" s="21">
        <v>6259</v>
      </c>
      <c r="E79" s="21">
        <v>6360</v>
      </c>
      <c r="F79" s="21">
        <v>6470</v>
      </c>
      <c r="G79" s="21">
        <v>6548</v>
      </c>
      <c r="H79" s="21">
        <v>6699</v>
      </c>
      <c r="I79" s="21">
        <v>6787</v>
      </c>
      <c r="J79" s="21">
        <v>6897</v>
      </c>
      <c r="K79" s="21">
        <v>6887</v>
      </c>
    </row>
    <row r="80" spans="1:11" ht="24.75">
      <c r="A80" s="99"/>
      <c r="B80" s="6" t="s">
        <v>204</v>
      </c>
      <c r="C80" s="21">
        <v>343</v>
      </c>
      <c r="D80" s="21">
        <v>343</v>
      </c>
      <c r="E80" s="21">
        <v>340</v>
      </c>
      <c r="F80" s="21">
        <v>348</v>
      </c>
      <c r="G80" s="21">
        <v>370</v>
      </c>
      <c r="H80" s="21">
        <v>367</v>
      </c>
      <c r="I80" s="21">
        <v>361</v>
      </c>
      <c r="J80" s="21">
        <v>366</v>
      </c>
      <c r="K80" s="21">
        <v>387</v>
      </c>
    </row>
    <row r="81" spans="1:11">
      <c r="A81" s="99"/>
      <c r="B81" s="6" t="s">
        <v>205</v>
      </c>
      <c r="C81" s="21">
        <v>56345</v>
      </c>
      <c r="D81" s="21">
        <v>56335</v>
      </c>
      <c r="E81" s="21">
        <v>56568</v>
      </c>
      <c r="F81" s="21">
        <v>56784</v>
      </c>
      <c r="G81" s="21">
        <v>57033</v>
      </c>
      <c r="H81" s="21">
        <v>57440</v>
      </c>
      <c r="I81" s="21">
        <v>57813</v>
      </c>
      <c r="J81" s="21">
        <v>57902</v>
      </c>
      <c r="K81" s="21">
        <v>58226</v>
      </c>
    </row>
    <row r="82" spans="1:11" ht="24.75">
      <c r="A82" s="99"/>
      <c r="B82" s="6" t="s">
        <v>206</v>
      </c>
      <c r="C82" s="21">
        <v>34538</v>
      </c>
      <c r="D82" s="21">
        <v>34579</v>
      </c>
      <c r="E82" s="21">
        <v>34469</v>
      </c>
      <c r="F82" s="21">
        <v>34320</v>
      </c>
      <c r="G82" s="21">
        <v>34245</v>
      </c>
      <c r="H82" s="21">
        <v>34194</v>
      </c>
      <c r="I82" s="21">
        <v>34293</v>
      </c>
      <c r="J82" s="21">
        <v>34022</v>
      </c>
      <c r="K82" s="21">
        <v>34268</v>
      </c>
    </row>
    <row r="83" spans="1:11" ht="24.75">
      <c r="A83" s="99"/>
      <c r="B83" s="6" t="s">
        <v>207</v>
      </c>
      <c r="C83" s="21">
        <v>19872</v>
      </c>
      <c r="D83" s="21">
        <v>19816</v>
      </c>
      <c r="E83" s="21">
        <v>20174</v>
      </c>
      <c r="F83" s="21">
        <v>20496</v>
      </c>
      <c r="G83" s="21">
        <v>20719</v>
      </c>
      <c r="H83" s="21">
        <v>21204</v>
      </c>
      <c r="I83" s="21">
        <v>21498</v>
      </c>
      <c r="J83" s="21">
        <v>21850</v>
      </c>
      <c r="K83" s="21">
        <v>21831</v>
      </c>
    </row>
    <row r="84" spans="1:11" ht="24.75">
      <c r="A84" s="99"/>
      <c r="B84" s="6" t="s">
        <v>208</v>
      </c>
      <c r="C84" s="21">
        <v>1935</v>
      </c>
      <c r="D84" s="21">
        <v>1940</v>
      </c>
      <c r="E84" s="21">
        <v>1925</v>
      </c>
      <c r="F84" s="21">
        <v>1968</v>
      </c>
      <c r="G84" s="21">
        <v>2069</v>
      </c>
      <c r="H84" s="21">
        <v>2042</v>
      </c>
      <c r="I84" s="21">
        <v>2022</v>
      </c>
      <c r="J84" s="21">
        <v>2030</v>
      </c>
      <c r="K84" s="21">
        <v>2127</v>
      </c>
    </row>
    <row r="85" spans="1:11">
      <c r="A85" s="99"/>
      <c r="B85" s="6" t="s">
        <v>209</v>
      </c>
      <c r="C85" s="21">
        <v>6976</v>
      </c>
      <c r="D85" s="21">
        <v>6787</v>
      </c>
      <c r="E85" s="21" t="s">
        <v>210</v>
      </c>
      <c r="F85" s="21" t="s">
        <v>211</v>
      </c>
      <c r="G85" s="21" t="s">
        <v>212</v>
      </c>
      <c r="H85" s="21" t="s">
        <v>213</v>
      </c>
      <c r="I85" s="21">
        <v>7876</v>
      </c>
      <c r="J85" s="21" t="s">
        <v>214</v>
      </c>
      <c r="K85" s="21">
        <v>8510</v>
      </c>
    </row>
    <row r="86" spans="1:11">
      <c r="A86" s="99"/>
      <c r="B86" s="6" t="s">
        <v>215</v>
      </c>
      <c r="C86" s="21">
        <v>8951</v>
      </c>
      <c r="D86" s="21">
        <v>8653</v>
      </c>
      <c r="E86" s="21" t="s">
        <v>216</v>
      </c>
      <c r="F86" s="21" t="s">
        <v>217</v>
      </c>
      <c r="G86" s="21" t="s">
        <v>218</v>
      </c>
      <c r="H86" s="21" t="s">
        <v>219</v>
      </c>
      <c r="I86" s="21">
        <v>9700</v>
      </c>
      <c r="J86" s="21" t="s">
        <v>220</v>
      </c>
      <c r="K86" s="21">
        <v>10533</v>
      </c>
    </row>
    <row r="87" spans="1:11">
      <c r="A87" s="99"/>
      <c r="B87" s="6" t="s">
        <v>221</v>
      </c>
      <c r="C87" s="21">
        <v>5078</v>
      </c>
      <c r="D87" s="21">
        <v>4997</v>
      </c>
      <c r="E87" s="21" t="s">
        <v>222</v>
      </c>
      <c r="F87" s="21" t="s">
        <v>223</v>
      </c>
      <c r="G87" s="21" t="s">
        <v>224</v>
      </c>
      <c r="H87" s="21" t="s">
        <v>225</v>
      </c>
      <c r="I87" s="21">
        <v>6163</v>
      </c>
      <c r="J87" s="21" t="s">
        <v>226</v>
      </c>
      <c r="K87" s="21">
        <v>6606</v>
      </c>
    </row>
    <row r="88" spans="1:11" ht="24.75">
      <c r="A88" s="99"/>
      <c r="B88" s="6" t="s">
        <v>227</v>
      </c>
      <c r="C88" s="20">
        <v>-4.9000000000000004</v>
      </c>
      <c r="D88" s="20">
        <v>-3.4</v>
      </c>
      <c r="E88" s="20" t="s">
        <v>228</v>
      </c>
      <c r="F88" s="20" t="s">
        <v>229</v>
      </c>
      <c r="G88" s="20" t="s">
        <v>230</v>
      </c>
      <c r="H88" s="20" t="s">
        <v>231</v>
      </c>
      <c r="I88" s="20">
        <v>-0.6</v>
      </c>
      <c r="J88" s="20" t="s">
        <v>232</v>
      </c>
      <c r="K88" s="20">
        <v>3.5</v>
      </c>
    </row>
    <row r="89" spans="1:11" ht="24.75">
      <c r="A89" s="99"/>
      <c r="B89" s="6" t="s">
        <v>233</v>
      </c>
      <c r="C89" s="20">
        <v>-3.4</v>
      </c>
      <c r="D89" s="20">
        <v>-4</v>
      </c>
      <c r="E89" s="20" t="s">
        <v>234</v>
      </c>
      <c r="F89" s="20" t="s">
        <v>235</v>
      </c>
      <c r="G89" s="20" t="s">
        <v>236</v>
      </c>
      <c r="H89" s="20" t="s">
        <v>128</v>
      </c>
      <c r="I89" s="20">
        <v>-1.3</v>
      </c>
      <c r="J89" s="20" t="s">
        <v>237</v>
      </c>
      <c r="K89" s="20">
        <v>3.5</v>
      </c>
    </row>
    <row r="90" spans="1:11" ht="24.75">
      <c r="A90" s="99"/>
      <c r="B90" s="9" t="s">
        <v>238</v>
      </c>
      <c r="C90" s="20">
        <v>-8</v>
      </c>
      <c r="D90" s="20">
        <v>-2.2999999999999998</v>
      </c>
      <c r="E90" s="20" t="s">
        <v>239</v>
      </c>
      <c r="F90" s="20" t="s">
        <v>240</v>
      </c>
      <c r="G90" s="20" t="s">
        <v>241</v>
      </c>
      <c r="H90" s="20" t="s">
        <v>197</v>
      </c>
      <c r="I90" s="20">
        <v>0.3</v>
      </c>
      <c r="J90" s="20" t="s">
        <v>242</v>
      </c>
      <c r="K90" s="20">
        <v>2.9</v>
      </c>
    </row>
    <row r="91" spans="1:11">
      <c r="A91" s="99"/>
      <c r="B91" s="6" t="s">
        <v>243</v>
      </c>
      <c r="C91" s="20">
        <v>101285</v>
      </c>
      <c r="D91" s="20">
        <v>95485</v>
      </c>
      <c r="E91" s="20" t="s">
        <v>244</v>
      </c>
      <c r="F91" s="20" t="s">
        <v>245</v>
      </c>
      <c r="G91" s="20" t="s">
        <v>246</v>
      </c>
      <c r="H91" s="20" t="s">
        <v>247</v>
      </c>
      <c r="I91" s="20">
        <v>109091</v>
      </c>
      <c r="J91" s="20" t="s">
        <v>248</v>
      </c>
      <c r="K91" s="20">
        <v>112792</v>
      </c>
    </row>
    <row r="92" spans="1:11">
      <c r="A92" s="99"/>
      <c r="B92" s="6" t="s">
        <v>249</v>
      </c>
      <c r="C92" s="20">
        <v>35.4</v>
      </c>
      <c r="D92" s="20">
        <v>37.799999999999997</v>
      </c>
      <c r="E92" s="20" t="s">
        <v>250</v>
      </c>
      <c r="F92" s="20" t="s">
        <v>251</v>
      </c>
      <c r="G92" s="20" t="s">
        <v>252</v>
      </c>
      <c r="H92" s="20" t="s">
        <v>116</v>
      </c>
      <c r="I92" s="20">
        <v>35.299999999999997</v>
      </c>
      <c r="J92" s="20" t="s">
        <v>253</v>
      </c>
      <c r="K92" s="20">
        <v>32.1</v>
      </c>
    </row>
    <row r="93" spans="1:11">
      <c r="A93" s="99"/>
      <c r="B93" s="6" t="s">
        <v>254</v>
      </c>
      <c r="C93" s="20">
        <v>7362</v>
      </c>
      <c r="D93" s="20">
        <v>7515</v>
      </c>
      <c r="E93" s="20" t="s">
        <v>255</v>
      </c>
      <c r="F93" s="20" t="s">
        <v>256</v>
      </c>
      <c r="G93" s="20" t="s">
        <v>257</v>
      </c>
      <c r="H93" s="20" t="s">
        <v>258</v>
      </c>
      <c r="I93" s="20">
        <v>8375</v>
      </c>
      <c r="J93" s="20" t="s">
        <v>259</v>
      </c>
      <c r="K93" s="20">
        <v>8405</v>
      </c>
    </row>
    <row r="94" spans="1:11">
      <c r="A94" s="99"/>
      <c r="B94" s="6" t="s">
        <v>260</v>
      </c>
      <c r="C94" s="20">
        <v>7161</v>
      </c>
      <c r="D94" s="20">
        <v>6832</v>
      </c>
      <c r="E94" s="20" t="s">
        <v>261</v>
      </c>
      <c r="F94" s="20" t="s">
        <v>262</v>
      </c>
      <c r="G94" s="20" t="s">
        <v>263</v>
      </c>
      <c r="H94" s="20" t="s">
        <v>264</v>
      </c>
      <c r="I94" s="20">
        <v>9226</v>
      </c>
      <c r="J94" s="20" t="s">
        <v>265</v>
      </c>
      <c r="K94" s="20">
        <v>9323</v>
      </c>
    </row>
    <row r="95" spans="1:11">
      <c r="A95" s="99"/>
      <c r="B95" s="6" t="s">
        <v>266</v>
      </c>
      <c r="C95" s="20">
        <v>-15.2</v>
      </c>
      <c r="D95" s="20">
        <v>-5.3</v>
      </c>
      <c r="E95" s="20" t="s">
        <v>267</v>
      </c>
      <c r="F95" s="20" t="s">
        <v>268</v>
      </c>
      <c r="G95" s="20" t="s">
        <v>269</v>
      </c>
      <c r="H95" s="20" t="s">
        <v>270</v>
      </c>
      <c r="I95" s="20">
        <v>6</v>
      </c>
      <c r="J95" s="20" t="s">
        <v>271</v>
      </c>
      <c r="K95" s="20">
        <v>2.2000000000000002</v>
      </c>
    </row>
    <row r="96" spans="1:11">
      <c r="A96" s="99"/>
      <c r="B96" s="6" t="s">
        <v>272</v>
      </c>
      <c r="C96" s="20">
        <v>40.700000000000003</v>
      </c>
      <c r="D96" s="20">
        <v>41.5</v>
      </c>
      <c r="E96" s="20" t="s">
        <v>273</v>
      </c>
      <c r="F96" s="20" t="s">
        <v>274</v>
      </c>
      <c r="G96" s="20" t="s">
        <v>275</v>
      </c>
      <c r="H96" s="20" t="s">
        <v>189</v>
      </c>
      <c r="I96" s="20">
        <v>36.5</v>
      </c>
      <c r="J96" s="20" t="s">
        <v>276</v>
      </c>
      <c r="K96" s="20">
        <v>36.299999999999997</v>
      </c>
    </row>
    <row r="97" spans="1:11" ht="15.75" thickBot="1">
      <c r="A97" s="100"/>
      <c r="B97" s="8" t="s">
        <v>277</v>
      </c>
      <c r="C97" s="20">
        <v>0.42830000000000001</v>
      </c>
      <c r="D97" s="20">
        <v>0.43290000000000001</v>
      </c>
      <c r="E97" s="20" t="s">
        <v>278</v>
      </c>
      <c r="F97" s="20" t="s">
        <v>279</v>
      </c>
      <c r="G97" s="20" t="s">
        <v>280</v>
      </c>
      <c r="H97" s="20" t="s">
        <v>281</v>
      </c>
      <c r="I97" s="20" t="s">
        <v>282</v>
      </c>
      <c r="J97" s="20" t="s">
        <v>283</v>
      </c>
      <c r="K97" s="20">
        <v>0.42649999999999999</v>
      </c>
    </row>
    <row r="98" spans="1:11">
      <c r="A98" s="101" t="s">
        <v>284</v>
      </c>
      <c r="B98" s="5" t="s">
        <v>285</v>
      </c>
      <c r="C98" s="21">
        <v>89</v>
      </c>
      <c r="D98" s="21">
        <v>90</v>
      </c>
      <c r="E98" s="21">
        <v>89</v>
      </c>
      <c r="F98" s="21">
        <v>88</v>
      </c>
      <c r="G98" s="21">
        <v>86</v>
      </c>
      <c r="H98" s="21">
        <v>85</v>
      </c>
      <c r="I98" s="21">
        <v>85</v>
      </c>
      <c r="J98" s="21">
        <v>86</v>
      </c>
      <c r="K98" s="21">
        <v>86</v>
      </c>
    </row>
    <row r="99" spans="1:11">
      <c r="A99" s="102"/>
      <c r="B99" s="6" t="s">
        <v>286</v>
      </c>
      <c r="C99" s="21">
        <v>52</v>
      </c>
      <c r="D99" s="21">
        <v>52</v>
      </c>
      <c r="E99" s="21">
        <v>52</v>
      </c>
      <c r="F99" s="21">
        <v>51</v>
      </c>
      <c r="G99" s="21">
        <v>50</v>
      </c>
      <c r="H99" s="21">
        <v>50</v>
      </c>
      <c r="I99" s="21">
        <v>51</v>
      </c>
      <c r="J99" s="21">
        <v>51</v>
      </c>
      <c r="K99" s="21">
        <v>53</v>
      </c>
    </row>
    <row r="100" spans="1:11">
      <c r="A100" s="102"/>
      <c r="B100" s="6" t="s">
        <v>287</v>
      </c>
      <c r="C100" s="21">
        <v>48</v>
      </c>
      <c r="D100" s="21">
        <v>48</v>
      </c>
      <c r="E100" s="21">
        <v>46</v>
      </c>
      <c r="F100" s="21">
        <v>46</v>
      </c>
      <c r="G100" s="21">
        <v>44</v>
      </c>
      <c r="H100" s="21">
        <v>43</v>
      </c>
      <c r="I100" s="21">
        <v>42</v>
      </c>
      <c r="J100" s="21">
        <v>44</v>
      </c>
      <c r="K100" s="21">
        <v>47</v>
      </c>
    </row>
    <row r="101" spans="1:11">
      <c r="A101" s="102"/>
      <c r="B101" s="6" t="s">
        <v>288</v>
      </c>
      <c r="C101" s="21">
        <v>18</v>
      </c>
      <c r="D101" s="21">
        <v>18</v>
      </c>
      <c r="E101" s="21" t="s">
        <v>289</v>
      </c>
      <c r="F101" s="21" t="s">
        <v>290</v>
      </c>
      <c r="G101" s="21" t="s">
        <v>291</v>
      </c>
      <c r="H101" s="21" t="s">
        <v>291</v>
      </c>
      <c r="I101" s="21">
        <v>16</v>
      </c>
      <c r="J101" s="21" t="s">
        <v>290</v>
      </c>
      <c r="K101" s="21">
        <v>18</v>
      </c>
    </row>
    <row r="102" spans="1:11">
      <c r="A102" s="102"/>
      <c r="B102" s="6" t="s">
        <v>292</v>
      </c>
      <c r="C102" s="21">
        <v>30</v>
      </c>
      <c r="D102" s="21">
        <v>30</v>
      </c>
      <c r="E102" s="21" t="s">
        <v>293</v>
      </c>
      <c r="F102" s="21" t="s">
        <v>294</v>
      </c>
      <c r="G102" s="21" t="s">
        <v>293</v>
      </c>
      <c r="H102" s="21" t="s">
        <v>295</v>
      </c>
      <c r="I102" s="21">
        <v>26</v>
      </c>
      <c r="J102" s="21" t="s">
        <v>295</v>
      </c>
      <c r="K102" s="21">
        <v>29</v>
      </c>
    </row>
    <row r="103" spans="1:11">
      <c r="A103" s="102"/>
      <c r="B103" s="6" t="s">
        <v>296</v>
      </c>
      <c r="C103" s="21">
        <v>1383</v>
      </c>
      <c r="D103" s="21">
        <v>1391</v>
      </c>
      <c r="E103" s="21">
        <v>1375</v>
      </c>
      <c r="F103" s="21">
        <v>1357</v>
      </c>
      <c r="G103" s="21">
        <v>1339</v>
      </c>
      <c r="H103" s="21">
        <v>1322</v>
      </c>
      <c r="I103" s="21">
        <v>1336</v>
      </c>
      <c r="J103" s="21">
        <v>1339</v>
      </c>
      <c r="K103" s="21">
        <v>1361</v>
      </c>
    </row>
    <row r="104" spans="1:11">
      <c r="A104" s="102"/>
      <c r="B104" s="6" t="s">
        <v>297</v>
      </c>
      <c r="C104" s="21">
        <v>722</v>
      </c>
      <c r="D104" s="21">
        <v>724</v>
      </c>
      <c r="E104" s="21">
        <v>720</v>
      </c>
      <c r="F104" s="21">
        <v>705</v>
      </c>
      <c r="G104" s="21">
        <v>701</v>
      </c>
      <c r="H104" s="21">
        <v>704</v>
      </c>
      <c r="I104" s="21">
        <v>707</v>
      </c>
      <c r="J104" s="21">
        <v>710</v>
      </c>
      <c r="K104" s="21">
        <v>726</v>
      </c>
    </row>
    <row r="105" spans="1:11">
      <c r="A105" s="102"/>
      <c r="B105" s="6" t="s">
        <v>298</v>
      </c>
      <c r="C105" s="21">
        <v>661</v>
      </c>
      <c r="D105" s="21">
        <v>667</v>
      </c>
      <c r="E105" s="21">
        <v>655</v>
      </c>
      <c r="F105" s="21">
        <v>652</v>
      </c>
      <c r="G105" s="21">
        <v>638</v>
      </c>
      <c r="H105" s="21">
        <v>618</v>
      </c>
      <c r="I105" s="21">
        <v>629</v>
      </c>
      <c r="J105" s="21">
        <v>629</v>
      </c>
      <c r="K105" s="21">
        <v>635</v>
      </c>
    </row>
    <row r="106" spans="1:11">
      <c r="A106" s="102"/>
      <c r="B106" s="6" t="s">
        <v>299</v>
      </c>
      <c r="C106" s="21">
        <v>276</v>
      </c>
      <c r="D106" s="21">
        <v>272</v>
      </c>
      <c r="E106" s="21" t="s">
        <v>300</v>
      </c>
      <c r="F106" s="21" t="s">
        <v>301</v>
      </c>
      <c r="G106" s="21" t="s">
        <v>302</v>
      </c>
      <c r="H106" s="21" t="s">
        <v>303</v>
      </c>
      <c r="I106" s="21">
        <v>265</v>
      </c>
      <c r="J106" s="21" t="s">
        <v>304</v>
      </c>
      <c r="K106" s="21">
        <v>273</v>
      </c>
    </row>
    <row r="107" spans="1:11">
      <c r="A107" s="102"/>
      <c r="B107" s="6" t="s">
        <v>305</v>
      </c>
      <c r="C107" s="21">
        <v>385</v>
      </c>
      <c r="D107" s="21">
        <v>395</v>
      </c>
      <c r="E107" s="21">
        <v>377</v>
      </c>
      <c r="F107" s="21">
        <v>384</v>
      </c>
      <c r="G107" s="21">
        <v>376</v>
      </c>
      <c r="H107" s="21">
        <v>358</v>
      </c>
      <c r="I107" s="21">
        <v>364</v>
      </c>
      <c r="J107" s="21">
        <v>357</v>
      </c>
      <c r="K107" s="21">
        <v>362</v>
      </c>
    </row>
    <row r="108" spans="1:11">
      <c r="A108" s="102"/>
      <c r="B108" s="6" t="s">
        <v>306</v>
      </c>
      <c r="C108" s="21">
        <v>39516</v>
      </c>
      <c r="D108" s="21">
        <v>39421</v>
      </c>
      <c r="E108" s="21">
        <v>38771</v>
      </c>
      <c r="F108" s="21">
        <v>38651</v>
      </c>
      <c r="G108" s="21">
        <v>38516</v>
      </c>
      <c r="H108" s="21">
        <v>37794</v>
      </c>
      <c r="I108" s="21">
        <v>37556</v>
      </c>
      <c r="J108" s="21">
        <v>37420</v>
      </c>
      <c r="K108" s="21">
        <v>37030</v>
      </c>
    </row>
    <row r="109" spans="1:11">
      <c r="A109" s="102"/>
      <c r="B109" s="6" t="s">
        <v>307</v>
      </c>
      <c r="C109" s="21">
        <v>19460</v>
      </c>
      <c r="D109" s="21">
        <v>19466</v>
      </c>
      <c r="E109" s="21">
        <v>19194</v>
      </c>
      <c r="F109" s="21">
        <v>19438</v>
      </c>
      <c r="G109" s="21">
        <v>19547</v>
      </c>
      <c r="H109" s="21">
        <v>19362</v>
      </c>
      <c r="I109" s="21">
        <v>19327</v>
      </c>
      <c r="J109" s="21">
        <v>19195</v>
      </c>
      <c r="K109" s="21">
        <v>19032</v>
      </c>
    </row>
    <row r="110" spans="1:11">
      <c r="A110" s="102"/>
      <c r="B110" s="6" t="s">
        <v>308</v>
      </c>
      <c r="C110" s="21">
        <v>20056</v>
      </c>
      <c r="D110" s="21">
        <v>19955</v>
      </c>
      <c r="E110" s="21">
        <v>19577</v>
      </c>
      <c r="F110" s="21">
        <v>19213</v>
      </c>
      <c r="G110" s="21">
        <v>18969</v>
      </c>
      <c r="H110" s="21">
        <v>18432</v>
      </c>
      <c r="I110" s="21">
        <v>18229</v>
      </c>
      <c r="J110" s="21">
        <v>18225</v>
      </c>
      <c r="K110" s="21">
        <v>17998</v>
      </c>
    </row>
    <row r="111" spans="1:11">
      <c r="A111" s="102"/>
      <c r="B111" s="6" t="s">
        <v>309</v>
      </c>
      <c r="C111" s="21">
        <v>9309</v>
      </c>
      <c r="D111" s="21">
        <v>9065</v>
      </c>
      <c r="E111" s="21" t="s">
        <v>310</v>
      </c>
      <c r="F111" s="21" t="s">
        <v>311</v>
      </c>
      <c r="G111" s="21" t="s">
        <v>312</v>
      </c>
      <c r="H111" s="21" t="s">
        <v>313</v>
      </c>
      <c r="I111" s="21">
        <v>8405</v>
      </c>
      <c r="J111" s="21" t="s">
        <v>314</v>
      </c>
      <c r="K111" s="21">
        <v>8522</v>
      </c>
    </row>
    <row r="112" spans="1:11">
      <c r="A112" s="102"/>
      <c r="B112" s="6" t="s">
        <v>315</v>
      </c>
      <c r="C112" s="21">
        <v>10747</v>
      </c>
      <c r="D112" s="21">
        <v>10890</v>
      </c>
      <c r="E112" s="21">
        <v>10539</v>
      </c>
      <c r="F112" s="21">
        <v>10469</v>
      </c>
      <c r="G112" s="21">
        <v>10424</v>
      </c>
      <c r="H112" s="21">
        <v>10048</v>
      </c>
      <c r="I112" s="21">
        <v>9824</v>
      </c>
      <c r="J112" s="21">
        <v>9632</v>
      </c>
      <c r="K112" s="21">
        <v>9476</v>
      </c>
    </row>
    <row r="113" spans="1:11">
      <c r="A113" s="102"/>
      <c r="B113" s="6" t="s">
        <v>316</v>
      </c>
      <c r="C113" s="20">
        <v>28.572668112798265</v>
      </c>
      <c r="D113" s="20">
        <v>28.340043134435657</v>
      </c>
      <c r="E113" s="20">
        <v>28.19709090909091</v>
      </c>
      <c r="F113" s="20">
        <v>28.48268238761975</v>
      </c>
      <c r="G113" s="20">
        <v>28.764749813293502</v>
      </c>
      <c r="H113" s="20">
        <v>28.588502269288956</v>
      </c>
      <c r="I113" s="20">
        <v>28.110778443113773</v>
      </c>
      <c r="J113" s="20">
        <v>27.946228528752801</v>
      </c>
      <c r="K113" s="20">
        <v>27.207935341660544</v>
      </c>
    </row>
    <row r="114" spans="1:11">
      <c r="A114" s="102"/>
      <c r="B114" s="6" t="s">
        <v>317</v>
      </c>
      <c r="C114" s="20">
        <v>26.952908587257618</v>
      </c>
      <c r="D114" s="20">
        <v>26.886740331491712</v>
      </c>
      <c r="E114" s="20">
        <v>26.658333333333335</v>
      </c>
      <c r="F114" s="20">
        <v>27.571631205673757</v>
      </c>
      <c r="G114" s="20">
        <v>27.884450784593437</v>
      </c>
      <c r="H114" s="20">
        <v>27.50284090909091</v>
      </c>
      <c r="I114" s="20">
        <v>27.336633663366335</v>
      </c>
      <c r="J114" s="20">
        <v>27.035211267605632</v>
      </c>
      <c r="K114" s="20">
        <v>26.214876033057852</v>
      </c>
    </row>
    <row r="115" spans="1:11">
      <c r="A115" s="102"/>
      <c r="B115" s="6" t="s">
        <v>318</v>
      </c>
      <c r="C115" s="20">
        <v>30.341906202723148</v>
      </c>
      <c r="D115" s="20">
        <v>29.917541229385307</v>
      </c>
      <c r="E115" s="20">
        <v>29.88854961832061</v>
      </c>
      <c r="F115" s="20">
        <v>29.467791411042946</v>
      </c>
      <c r="G115" s="20">
        <v>29.731974921630094</v>
      </c>
      <c r="H115" s="20">
        <v>29.825242718446603</v>
      </c>
      <c r="I115" s="20">
        <v>28.980922098569156</v>
      </c>
      <c r="J115" s="20">
        <v>28.974562798092212</v>
      </c>
      <c r="K115" s="20">
        <v>28.343307086614175</v>
      </c>
    </row>
    <row r="116" spans="1:11">
      <c r="A116" s="102"/>
      <c r="B116" s="6" t="s">
        <v>319</v>
      </c>
      <c r="C116" s="20">
        <v>34</v>
      </c>
      <c r="D116" s="20">
        <v>33</v>
      </c>
      <c r="E116" s="20" t="s">
        <v>320</v>
      </c>
      <c r="F116" s="20" t="s">
        <v>320</v>
      </c>
      <c r="G116" s="20" t="s">
        <v>320</v>
      </c>
      <c r="H116" s="20" t="s">
        <v>321</v>
      </c>
      <c r="I116" s="20">
        <v>32</v>
      </c>
      <c r="J116" s="20" t="s">
        <v>321</v>
      </c>
      <c r="K116" s="20">
        <v>31</v>
      </c>
    </row>
    <row r="117" spans="1:11">
      <c r="A117" s="102"/>
      <c r="B117" s="6" t="s">
        <v>322</v>
      </c>
      <c r="C117" s="20">
        <v>27.914285714285715</v>
      </c>
      <c r="D117" s="20">
        <v>27.569620253164558</v>
      </c>
      <c r="E117" s="20">
        <v>27.954907161803714</v>
      </c>
      <c r="F117" s="20">
        <v>27.263020833333332</v>
      </c>
      <c r="G117" s="20">
        <v>27.723404255319149</v>
      </c>
      <c r="H117" s="20">
        <v>28.067039106145252</v>
      </c>
      <c r="I117" s="20">
        <v>26.989010989010989</v>
      </c>
      <c r="J117" s="20">
        <v>26.980392156862745</v>
      </c>
      <c r="K117" s="20">
        <v>26.176795580110497</v>
      </c>
    </row>
    <row r="118" spans="1:11">
      <c r="A118" s="102"/>
      <c r="B118" s="6" t="s">
        <v>323</v>
      </c>
      <c r="C118" s="20">
        <v>64</v>
      </c>
      <c r="D118" s="20">
        <v>64.2</v>
      </c>
      <c r="E118" s="20" t="s">
        <v>324</v>
      </c>
      <c r="F118" s="20" t="s">
        <v>325</v>
      </c>
      <c r="G118" s="20" t="s">
        <v>326</v>
      </c>
      <c r="H118" s="20" t="s">
        <v>327</v>
      </c>
      <c r="I118" s="20">
        <v>61.4</v>
      </c>
      <c r="J118" s="20" t="s">
        <v>328</v>
      </c>
      <c r="K118" s="20">
        <v>67.7</v>
      </c>
    </row>
    <row r="119" spans="1:11" ht="25.5" thickBot="1">
      <c r="A119" s="103"/>
      <c r="B119" s="8" t="s">
        <v>329</v>
      </c>
      <c r="C119" s="20">
        <v>55.3</v>
      </c>
      <c r="D119" s="20">
        <v>54.8</v>
      </c>
      <c r="E119" s="20" t="s">
        <v>330</v>
      </c>
      <c r="F119" s="20" t="s">
        <v>331</v>
      </c>
      <c r="G119" s="20" t="s">
        <v>332</v>
      </c>
      <c r="H119" s="20" t="s">
        <v>330</v>
      </c>
      <c r="I119" s="20">
        <v>54.6</v>
      </c>
      <c r="J119" s="20" t="s">
        <v>333</v>
      </c>
      <c r="K119" s="20">
        <v>57.9</v>
      </c>
    </row>
    <row r="120" spans="1:11">
      <c r="A120" s="80" t="s">
        <v>334</v>
      </c>
      <c r="B120" s="5" t="s">
        <v>335</v>
      </c>
      <c r="C120" s="21">
        <v>20806</v>
      </c>
      <c r="D120" s="21">
        <v>22189.125</v>
      </c>
      <c r="E120" s="21">
        <v>22005.108</v>
      </c>
      <c r="F120" s="21">
        <v>21224.111000000001</v>
      </c>
      <c r="G120" s="21">
        <v>22440.555</v>
      </c>
      <c r="H120" s="21">
        <v>22007.679</v>
      </c>
      <c r="I120" s="21">
        <v>18784</v>
      </c>
      <c r="J120" s="21" t="s">
        <v>336</v>
      </c>
      <c r="K120" s="21">
        <v>18600</v>
      </c>
    </row>
    <row r="121" spans="1:11">
      <c r="A121" s="81"/>
      <c r="B121" s="6" t="s">
        <v>337</v>
      </c>
      <c r="C121" s="21">
        <v>1513</v>
      </c>
      <c r="D121" s="21">
        <v>2261.5680000000002</v>
      </c>
      <c r="E121" s="21">
        <v>2160.7429999999999</v>
      </c>
      <c r="F121" s="21">
        <v>1473.202</v>
      </c>
      <c r="G121" s="21">
        <v>1712.874</v>
      </c>
      <c r="H121" s="21">
        <v>1931.693</v>
      </c>
      <c r="I121" s="21">
        <v>1402</v>
      </c>
      <c r="J121" s="21" t="s">
        <v>338</v>
      </c>
      <c r="K121" s="21">
        <v>1578</v>
      </c>
    </row>
    <row r="122" spans="1:11">
      <c r="A122" s="81"/>
      <c r="B122" s="6" t="s">
        <v>339</v>
      </c>
      <c r="C122" s="20">
        <v>7.3</v>
      </c>
      <c r="D122" s="20">
        <v>10.192236061584222</v>
      </c>
      <c r="E122" s="20">
        <v>9.8192792328035843</v>
      </c>
      <c r="F122" s="20">
        <v>6.9411717645087707</v>
      </c>
      <c r="G122" s="20">
        <v>7.6329395596499285</v>
      </c>
      <c r="H122" s="20">
        <v>8.7773590300003921</v>
      </c>
      <c r="I122" s="20">
        <v>7.5</v>
      </c>
      <c r="J122" s="20" t="s">
        <v>340</v>
      </c>
      <c r="K122" s="20">
        <v>8.5</v>
      </c>
    </row>
    <row r="123" spans="1:11">
      <c r="A123" s="81"/>
      <c r="B123" s="6" t="s">
        <v>341</v>
      </c>
      <c r="C123" s="21">
        <v>19293</v>
      </c>
      <c r="D123" s="21">
        <v>19927.557000000001</v>
      </c>
      <c r="E123" s="21">
        <v>19844.365000000002</v>
      </c>
      <c r="F123" s="21">
        <v>19750.909</v>
      </c>
      <c r="G123" s="21">
        <v>20727.681</v>
      </c>
      <c r="H123" s="21">
        <v>20075.986000000001</v>
      </c>
      <c r="I123" s="21">
        <v>17382</v>
      </c>
      <c r="J123" s="21" t="s">
        <v>342</v>
      </c>
      <c r="K123" s="21">
        <v>17022</v>
      </c>
    </row>
    <row r="124" spans="1:11">
      <c r="A124" s="81"/>
      <c r="B124" s="6" t="s">
        <v>343</v>
      </c>
      <c r="C124" s="21">
        <v>18509</v>
      </c>
      <c r="D124" s="21">
        <v>18966.205999999998</v>
      </c>
      <c r="E124" s="21">
        <v>18986.837</v>
      </c>
      <c r="F124" s="21">
        <v>19005.263999999999</v>
      </c>
      <c r="G124" s="21">
        <v>19871.475999999999</v>
      </c>
      <c r="H124" s="21">
        <v>19253.435000000001</v>
      </c>
      <c r="I124" s="21">
        <v>16745</v>
      </c>
      <c r="J124" s="21" t="s">
        <v>344</v>
      </c>
      <c r="K124" s="21">
        <v>16605</v>
      </c>
    </row>
    <row r="125" spans="1:11">
      <c r="A125" s="81"/>
      <c r="B125" s="6" t="s">
        <v>345</v>
      </c>
      <c r="C125" s="21">
        <v>561</v>
      </c>
      <c r="D125" s="21">
        <v>791.18600000000004</v>
      </c>
      <c r="E125" s="21">
        <v>590.79700000000003</v>
      </c>
      <c r="F125" s="21">
        <v>671.60500000000002</v>
      </c>
      <c r="G125" s="21">
        <v>799.60699999999997</v>
      </c>
      <c r="H125" s="21">
        <v>769.10799999999995</v>
      </c>
      <c r="I125" s="21">
        <v>620</v>
      </c>
      <c r="J125" s="21" t="s">
        <v>346</v>
      </c>
      <c r="K125" s="21">
        <v>395</v>
      </c>
    </row>
    <row r="126" spans="1:11">
      <c r="A126" s="81"/>
      <c r="B126" s="6" t="s">
        <v>347</v>
      </c>
      <c r="C126" s="21">
        <v>223</v>
      </c>
      <c r="D126" s="21">
        <v>170</v>
      </c>
      <c r="E126" s="21" t="s">
        <v>348</v>
      </c>
      <c r="F126" s="21" t="s">
        <v>349</v>
      </c>
      <c r="G126" s="21" t="s">
        <v>350</v>
      </c>
      <c r="H126" s="21">
        <v>53.442999999999998</v>
      </c>
      <c r="I126" s="21">
        <v>18</v>
      </c>
      <c r="J126" s="21" t="s">
        <v>96</v>
      </c>
      <c r="K126" s="21">
        <v>21</v>
      </c>
    </row>
    <row r="127" spans="1:11">
      <c r="A127" s="81"/>
      <c r="B127" s="6" t="s">
        <v>351</v>
      </c>
      <c r="C127" s="20">
        <v>95.9</v>
      </c>
      <c r="D127" s="20">
        <v>95.175770918632935</v>
      </c>
      <c r="E127" s="20">
        <v>95.67873298037</v>
      </c>
      <c r="F127" s="20">
        <v>96.224756035279185</v>
      </c>
      <c r="G127" s="20">
        <v>95.869267768063395</v>
      </c>
      <c r="H127" s="20">
        <v>95.902811448463851</v>
      </c>
      <c r="I127" s="20">
        <v>96.3</v>
      </c>
      <c r="J127" s="20" t="s">
        <v>352</v>
      </c>
      <c r="K127" s="20">
        <v>97.6</v>
      </c>
    </row>
    <row r="128" spans="1:11">
      <c r="A128" s="81"/>
      <c r="B128" s="6" t="s">
        <v>353</v>
      </c>
      <c r="C128" s="20">
        <v>2.9</v>
      </c>
      <c r="D128" s="20">
        <v>3.9703110622139985</v>
      </c>
      <c r="E128" s="20">
        <v>2.9771524561254545</v>
      </c>
      <c r="F128" s="20">
        <v>3.4003751422276309</v>
      </c>
      <c r="G128" s="20">
        <v>3.8576770840886643</v>
      </c>
      <c r="H128" s="20" t="s">
        <v>354</v>
      </c>
      <c r="I128" s="20">
        <v>3.6</v>
      </c>
      <c r="J128" s="20" t="s">
        <v>355</v>
      </c>
      <c r="K128" s="20">
        <v>2.2999999999999998</v>
      </c>
    </row>
    <row r="129" spans="1:11">
      <c r="A129" s="81"/>
      <c r="B129" s="6" t="s">
        <v>356</v>
      </c>
      <c r="C129" s="20">
        <v>1.2</v>
      </c>
      <c r="D129" s="20">
        <v>0.9</v>
      </c>
      <c r="E129" s="20" t="s">
        <v>357</v>
      </c>
      <c r="F129" s="20" t="s">
        <v>267</v>
      </c>
      <c r="G129" s="20" t="s">
        <v>358</v>
      </c>
      <c r="H129" s="20" t="s">
        <v>358</v>
      </c>
      <c r="I129" s="20">
        <v>0.1</v>
      </c>
      <c r="J129" s="20" t="s">
        <v>359</v>
      </c>
      <c r="K129" s="20">
        <v>0.1</v>
      </c>
    </row>
    <row r="130" spans="1:11">
      <c r="A130" s="81"/>
      <c r="B130" s="6" t="s">
        <v>360</v>
      </c>
      <c r="C130" s="21">
        <v>13773</v>
      </c>
      <c r="D130" s="21">
        <v>13943.986999999999</v>
      </c>
      <c r="E130" s="21">
        <v>14070.895</v>
      </c>
      <c r="F130" s="21">
        <v>14077.603999999999</v>
      </c>
      <c r="G130" s="21">
        <v>14478.001</v>
      </c>
      <c r="H130" s="21">
        <v>13930.343999999999</v>
      </c>
      <c r="I130" s="21">
        <v>12454</v>
      </c>
      <c r="J130" s="21" t="s">
        <v>361</v>
      </c>
      <c r="K130" s="21">
        <v>11974</v>
      </c>
    </row>
    <row r="131" spans="1:11">
      <c r="A131" s="81"/>
      <c r="B131" s="6" t="s">
        <v>362</v>
      </c>
      <c r="C131" s="21">
        <v>977</v>
      </c>
      <c r="D131" s="21">
        <v>946.71100000000001</v>
      </c>
      <c r="E131" s="21">
        <v>1010.53</v>
      </c>
      <c r="F131" s="21">
        <v>885.39099999999996</v>
      </c>
      <c r="G131" s="21">
        <v>1077.6099999999999</v>
      </c>
      <c r="H131" s="21">
        <v>1045.951</v>
      </c>
      <c r="I131" s="21">
        <v>801</v>
      </c>
      <c r="J131" s="21" t="s">
        <v>363</v>
      </c>
      <c r="K131" s="21">
        <v>720</v>
      </c>
    </row>
    <row r="132" spans="1:11">
      <c r="A132" s="81"/>
      <c r="B132" s="6" t="s">
        <v>364</v>
      </c>
      <c r="C132" s="21">
        <v>1698</v>
      </c>
      <c r="D132" s="21">
        <v>2048.2190000000001</v>
      </c>
      <c r="E132" s="21">
        <v>1699.28</v>
      </c>
      <c r="F132" s="21">
        <v>1679.127</v>
      </c>
      <c r="G132" s="21">
        <v>1653.6320000000001</v>
      </c>
      <c r="H132" s="21">
        <v>1511.8910000000001</v>
      </c>
      <c r="I132" s="21">
        <v>1008</v>
      </c>
      <c r="J132" s="21" t="s">
        <v>365</v>
      </c>
      <c r="K132" s="21">
        <v>1023</v>
      </c>
    </row>
    <row r="133" spans="1:11">
      <c r="A133" s="81"/>
      <c r="B133" s="6" t="s">
        <v>366</v>
      </c>
      <c r="C133" s="21">
        <v>88</v>
      </c>
      <c r="D133" s="21">
        <v>94.16</v>
      </c>
      <c r="E133" s="21">
        <v>109.82899999999999</v>
      </c>
      <c r="F133" s="21">
        <v>223.874</v>
      </c>
      <c r="G133" s="21">
        <v>280.20699999999999</v>
      </c>
      <c r="H133" s="21">
        <v>246.68</v>
      </c>
      <c r="I133" s="21">
        <v>201</v>
      </c>
      <c r="J133" s="21" t="s">
        <v>367</v>
      </c>
      <c r="K133" s="21">
        <v>134</v>
      </c>
    </row>
    <row r="134" spans="1:11">
      <c r="A134" s="81"/>
      <c r="B134" s="6" t="s">
        <v>368</v>
      </c>
      <c r="C134" s="20">
        <v>74.400000000000006</v>
      </c>
      <c r="D134" s="20">
        <v>73.520170560205884</v>
      </c>
      <c r="E134" s="20">
        <v>74.108683821323169</v>
      </c>
      <c r="F134" s="20">
        <v>74.072130752827221</v>
      </c>
      <c r="G134" s="20">
        <v>72.858206406006275</v>
      </c>
      <c r="H134" s="20">
        <v>72.352512681503327</v>
      </c>
      <c r="I134" s="20">
        <v>74.400000000000006</v>
      </c>
      <c r="J134" s="20" t="s">
        <v>369</v>
      </c>
      <c r="K134" s="20">
        <v>72.099999999999994</v>
      </c>
    </row>
    <row r="135" spans="1:11" ht="24.75">
      <c r="A135" s="81"/>
      <c r="B135" s="6" t="s">
        <v>370</v>
      </c>
      <c r="C135" s="20">
        <v>5.3</v>
      </c>
      <c r="D135" s="20">
        <v>4.9915676335056149</v>
      </c>
      <c r="E135" s="20">
        <v>5.3222661573383707</v>
      </c>
      <c r="F135" s="20">
        <v>4.6586619370296569</v>
      </c>
      <c r="G135" s="20">
        <v>5.4228986311837124</v>
      </c>
      <c r="H135" s="20">
        <v>5.4325422969979122</v>
      </c>
      <c r="I135" s="20">
        <v>4.8</v>
      </c>
      <c r="J135" s="20" t="s">
        <v>371</v>
      </c>
      <c r="K135" s="20">
        <v>4.3</v>
      </c>
    </row>
    <row r="136" spans="1:11">
      <c r="A136" s="81"/>
      <c r="B136" s="6" t="s">
        <v>372</v>
      </c>
      <c r="C136" s="20">
        <v>9.1999999999999993</v>
      </c>
      <c r="D136" s="20">
        <v>10.799307990222188</v>
      </c>
      <c r="E136" s="20">
        <v>8.9497792602317059</v>
      </c>
      <c r="F136" s="20">
        <v>8.8350627489310334</v>
      </c>
      <c r="G136" s="20">
        <v>8.3216365004793804</v>
      </c>
      <c r="H136" s="20">
        <v>7.8525779945240943</v>
      </c>
      <c r="I136" s="20">
        <v>6</v>
      </c>
      <c r="J136" s="20" t="s">
        <v>73</v>
      </c>
      <c r="K136" s="20">
        <v>6.2</v>
      </c>
    </row>
    <row r="137" spans="1:11">
      <c r="A137" s="81"/>
      <c r="B137" s="6" t="s">
        <v>373</v>
      </c>
      <c r="C137" s="20">
        <v>0.5</v>
      </c>
      <c r="D137" s="20">
        <v>0.49646197030655476</v>
      </c>
      <c r="E137" s="20">
        <v>0.5784481111835531</v>
      </c>
      <c r="F137" s="20">
        <v>1.1779578542029199</v>
      </c>
      <c r="G137" s="20">
        <v>1.4100965625301312</v>
      </c>
      <c r="H137" s="20">
        <v>1.2812259215043964</v>
      </c>
      <c r="I137" s="20">
        <v>1.2</v>
      </c>
      <c r="J137" s="20" t="s">
        <v>374</v>
      </c>
      <c r="K137" s="20">
        <v>0.8</v>
      </c>
    </row>
    <row r="138" spans="1:11">
      <c r="A138" s="81"/>
      <c r="B138" s="6" t="s">
        <v>375</v>
      </c>
      <c r="C138" s="20">
        <v>86.2</v>
      </c>
      <c r="D138" s="20">
        <v>87.25470404755113</v>
      </c>
      <c r="E138" s="20">
        <v>86.510249458936102</v>
      </c>
      <c r="F138" s="20">
        <v>85.593489490679644</v>
      </c>
      <c r="G138" s="20">
        <v>88.607516141690155</v>
      </c>
      <c r="H138" s="20">
        <v>85.149992039343331</v>
      </c>
      <c r="I138" s="20">
        <v>73.400000000000006</v>
      </c>
      <c r="J138" s="20" t="s">
        <v>376</v>
      </c>
      <c r="K138" s="20">
        <v>71.400000000000006</v>
      </c>
    </row>
    <row r="139" spans="1:11">
      <c r="A139" s="81"/>
      <c r="B139" s="6" t="s">
        <v>377</v>
      </c>
      <c r="C139" s="20">
        <v>64.2</v>
      </c>
      <c r="D139" s="20">
        <v>64.149807237562456</v>
      </c>
      <c r="E139" s="20">
        <v>64.111607244560886</v>
      </c>
      <c r="F139" s="20">
        <v>63.400921451443651</v>
      </c>
      <c r="G139" s="20">
        <v>64.557847001747945</v>
      </c>
      <c r="H139" s="20">
        <v>61.608158788564957</v>
      </c>
      <c r="I139" s="20">
        <v>54.6</v>
      </c>
      <c r="J139" s="20" t="s">
        <v>378</v>
      </c>
      <c r="K139" s="20">
        <v>51.5</v>
      </c>
    </row>
    <row r="140" spans="1:11">
      <c r="A140" s="81"/>
      <c r="B140" s="6" t="s">
        <v>379</v>
      </c>
      <c r="C140" s="20">
        <v>4.5999999999999996</v>
      </c>
      <c r="D140" s="20">
        <v>4.3553775659486762</v>
      </c>
      <c r="E140" s="20">
        <v>4.6043057295819567</v>
      </c>
      <c r="F140" s="20">
        <v>3.9875113154777719</v>
      </c>
      <c r="G140" s="20">
        <v>4.8050957799736027</v>
      </c>
      <c r="H140" s="20">
        <v>4.6258093334276822</v>
      </c>
      <c r="I140" s="20">
        <v>3.5</v>
      </c>
      <c r="J140" s="20" t="s">
        <v>380</v>
      </c>
      <c r="K140" s="20">
        <v>3.1</v>
      </c>
    </row>
    <row r="141" spans="1:11">
      <c r="A141" s="81"/>
      <c r="B141" s="6" t="s">
        <v>381</v>
      </c>
      <c r="C141" s="20">
        <v>7.9</v>
      </c>
      <c r="D141" s="20">
        <v>9.4229042260519122</v>
      </c>
      <c r="E141" s="20">
        <v>7.7424763640505754</v>
      </c>
      <c r="F141" s="20">
        <v>7.5622385055012362</v>
      </c>
      <c r="G141" s="20">
        <v>7.3735954054150463</v>
      </c>
      <c r="H141" s="20">
        <v>6.6864695372204928</v>
      </c>
      <c r="I141" s="20">
        <v>4.4000000000000004</v>
      </c>
      <c r="J141" s="20" t="s">
        <v>371</v>
      </c>
      <c r="K141" s="20">
        <v>4.4000000000000004</v>
      </c>
    </row>
    <row r="142" spans="1:11" ht="15.75" thickBot="1">
      <c r="A142" s="82"/>
      <c r="B142" s="8" t="s">
        <v>382</v>
      </c>
      <c r="C142" s="20">
        <v>0.4</v>
      </c>
      <c r="D142" s="20">
        <v>0.4331864228996255</v>
      </c>
      <c r="E142" s="20">
        <v>0.50041690397539584</v>
      </c>
      <c r="F142" s="20">
        <v>1.0082552321418117</v>
      </c>
      <c r="G142" s="20">
        <v>1.2494515392573038</v>
      </c>
      <c r="H142" s="20">
        <v>1.090963770166997</v>
      </c>
      <c r="I142" s="20">
        <v>0.9</v>
      </c>
      <c r="J142" s="20" t="s">
        <v>383</v>
      </c>
      <c r="K142" s="20">
        <v>0.6</v>
      </c>
    </row>
    <row r="143" spans="1:11">
      <c r="A143" s="83" t="s">
        <v>384</v>
      </c>
      <c r="B143" s="5" t="s">
        <v>385</v>
      </c>
      <c r="C143" s="20">
        <v>170.8</v>
      </c>
      <c r="D143" s="20">
        <v>165.2</v>
      </c>
      <c r="E143" s="20" t="s">
        <v>386</v>
      </c>
      <c r="F143" s="20" t="s">
        <v>387</v>
      </c>
      <c r="G143" s="20" t="s">
        <v>388</v>
      </c>
      <c r="H143" s="20">
        <v>241.30099999999999</v>
      </c>
      <c r="I143" s="20">
        <v>211.6</v>
      </c>
      <c r="J143" s="20" t="s">
        <v>389</v>
      </c>
      <c r="K143" s="20">
        <v>362.6</v>
      </c>
    </row>
    <row r="144" spans="1:11">
      <c r="A144" s="84"/>
      <c r="B144" s="6" t="s">
        <v>390</v>
      </c>
      <c r="C144" s="20">
        <v>150.19999999999999</v>
      </c>
      <c r="D144" s="20">
        <v>107</v>
      </c>
      <c r="E144" s="20" t="s">
        <v>391</v>
      </c>
      <c r="F144" s="20" t="s">
        <v>392</v>
      </c>
      <c r="G144" s="20" t="s">
        <v>393</v>
      </c>
      <c r="H144" s="20">
        <v>159.23099999999999</v>
      </c>
      <c r="I144" s="20">
        <v>152.19999999999999</v>
      </c>
      <c r="J144" s="20" t="s">
        <v>394</v>
      </c>
      <c r="K144" s="20">
        <v>324.8</v>
      </c>
    </row>
    <row r="145" spans="1:11">
      <c r="A145" s="84"/>
      <c r="B145" s="6" t="s">
        <v>395</v>
      </c>
      <c r="C145" s="20">
        <v>904</v>
      </c>
      <c r="D145" s="20">
        <v>768</v>
      </c>
      <c r="E145" s="20" t="s">
        <v>396</v>
      </c>
      <c r="F145" s="20" t="s">
        <v>397</v>
      </c>
      <c r="G145" s="20" t="s">
        <v>398</v>
      </c>
      <c r="H145" s="20" t="s">
        <v>399</v>
      </c>
      <c r="I145" s="20">
        <v>721</v>
      </c>
      <c r="J145" s="20" t="s">
        <v>400</v>
      </c>
      <c r="K145" s="20">
        <v>1591</v>
      </c>
    </row>
    <row r="146" spans="1:11">
      <c r="A146" s="84"/>
      <c r="B146" s="6" t="s">
        <v>401</v>
      </c>
      <c r="C146" s="20">
        <v>230.3</v>
      </c>
      <c r="D146" s="20">
        <v>151.19999999999999</v>
      </c>
      <c r="E146" s="20">
        <v>229.7</v>
      </c>
      <c r="F146" s="20">
        <v>189</v>
      </c>
      <c r="G146" s="20">
        <v>149.30000000000001</v>
      </c>
      <c r="H146" s="20">
        <v>210.952</v>
      </c>
      <c r="I146" s="20">
        <v>147.51300000000001</v>
      </c>
      <c r="J146" s="20">
        <v>303.81</v>
      </c>
      <c r="K146" s="20">
        <v>223.25000000000017</v>
      </c>
    </row>
    <row r="147" spans="1:11">
      <c r="A147" s="84"/>
      <c r="B147" s="6" t="s">
        <v>402</v>
      </c>
      <c r="C147" s="20">
        <v>201.4</v>
      </c>
      <c r="D147" s="20">
        <v>113.1</v>
      </c>
      <c r="E147" s="20">
        <v>124.3</v>
      </c>
      <c r="F147" s="20" t="s">
        <v>403</v>
      </c>
      <c r="G147" s="20" t="s">
        <v>404</v>
      </c>
      <c r="H147" s="20">
        <v>126.325</v>
      </c>
      <c r="I147" s="20">
        <v>126.9</v>
      </c>
      <c r="J147" s="20" t="s">
        <v>405</v>
      </c>
      <c r="K147" s="20">
        <v>164.1</v>
      </c>
    </row>
    <row r="148" spans="1:11">
      <c r="A148" s="84"/>
      <c r="B148" s="6" t="s">
        <v>406</v>
      </c>
      <c r="C148" s="20">
        <v>1197</v>
      </c>
      <c r="D148" s="20">
        <v>616</v>
      </c>
      <c r="E148" s="20" t="s">
        <v>407</v>
      </c>
      <c r="F148" s="20" t="s">
        <v>408</v>
      </c>
      <c r="G148" s="20" t="s">
        <v>409</v>
      </c>
      <c r="H148" s="20" t="s">
        <v>410</v>
      </c>
      <c r="I148" s="20">
        <v>616</v>
      </c>
      <c r="J148" s="20" t="s">
        <v>411</v>
      </c>
      <c r="K148" s="20">
        <v>830</v>
      </c>
    </row>
    <row r="149" spans="1:11" ht="15.75" thickBot="1">
      <c r="A149" s="85"/>
      <c r="B149" s="8" t="s">
        <v>412</v>
      </c>
      <c r="C149" s="20">
        <v>65200</v>
      </c>
      <c r="D149" s="20">
        <v>67309</v>
      </c>
      <c r="E149" s="20">
        <v>68060</v>
      </c>
      <c r="F149" s="20">
        <v>69085</v>
      </c>
      <c r="G149" s="20">
        <v>69740</v>
      </c>
      <c r="H149" s="20">
        <v>70294</v>
      </c>
      <c r="I149" s="20">
        <v>71118</v>
      </c>
      <c r="J149" s="20">
        <v>72132</v>
      </c>
      <c r="K149" s="20">
        <v>72978</v>
      </c>
    </row>
    <row r="150" spans="1:11" ht="24.75">
      <c r="A150" s="86" t="s">
        <v>413</v>
      </c>
      <c r="B150" s="5" t="s">
        <v>414</v>
      </c>
      <c r="C150" s="20">
        <v>10.6</v>
      </c>
      <c r="D150" s="20">
        <v>14.9</v>
      </c>
      <c r="E150" s="20" t="s">
        <v>70</v>
      </c>
      <c r="F150" s="20" t="s">
        <v>415</v>
      </c>
      <c r="G150" s="20" t="s">
        <v>45</v>
      </c>
      <c r="H150" s="20" t="s">
        <v>45</v>
      </c>
      <c r="I150" s="20" t="s">
        <v>45</v>
      </c>
      <c r="J150" s="20" t="s">
        <v>416</v>
      </c>
      <c r="K150" s="20">
        <v>1.1000000000000001</v>
      </c>
    </row>
    <row r="151" spans="1:11" ht="24.75">
      <c r="A151" s="87"/>
      <c r="B151" s="6" t="s">
        <v>417</v>
      </c>
      <c r="C151" s="20">
        <v>128.9</v>
      </c>
      <c r="D151" s="20">
        <v>146.9</v>
      </c>
      <c r="E151" s="20" t="s">
        <v>418</v>
      </c>
      <c r="F151" s="20" t="s">
        <v>419</v>
      </c>
      <c r="G151" s="20" t="s">
        <v>45</v>
      </c>
      <c r="H151" s="20" t="s">
        <v>45</v>
      </c>
      <c r="I151" s="20" t="s">
        <v>45</v>
      </c>
      <c r="J151" s="20" t="s">
        <v>420</v>
      </c>
      <c r="K151" s="20">
        <v>13.2</v>
      </c>
    </row>
    <row r="152" spans="1:11">
      <c r="A152" s="87"/>
      <c r="B152" s="6" t="s">
        <v>421</v>
      </c>
      <c r="C152" s="20">
        <v>2.4</v>
      </c>
      <c r="D152" s="20">
        <v>10.8</v>
      </c>
      <c r="E152" s="20" t="s">
        <v>45</v>
      </c>
      <c r="F152" s="20" t="s">
        <v>422</v>
      </c>
      <c r="G152" s="20" t="s">
        <v>422</v>
      </c>
      <c r="H152" s="20" t="s">
        <v>45</v>
      </c>
      <c r="I152" s="20" t="s">
        <v>45</v>
      </c>
      <c r="J152" s="20" t="s">
        <v>423</v>
      </c>
      <c r="K152" s="20">
        <v>5.8</v>
      </c>
    </row>
    <row r="153" spans="1:11">
      <c r="A153" s="87"/>
      <c r="B153" s="6" t="s">
        <v>424</v>
      </c>
      <c r="C153" s="20">
        <v>1.2</v>
      </c>
      <c r="D153" s="20">
        <v>5.0999999999999996</v>
      </c>
      <c r="E153" s="20" t="s">
        <v>45</v>
      </c>
      <c r="F153" s="20" t="s">
        <v>270</v>
      </c>
      <c r="G153" s="20" t="s">
        <v>270</v>
      </c>
      <c r="H153" s="20" t="s">
        <v>45</v>
      </c>
      <c r="I153" s="20" t="s">
        <v>45</v>
      </c>
      <c r="J153" s="20" t="s">
        <v>425</v>
      </c>
      <c r="K153" s="20">
        <v>11.5</v>
      </c>
    </row>
    <row r="154" spans="1:11">
      <c r="A154" s="87"/>
      <c r="B154" s="6" t="s">
        <v>426</v>
      </c>
      <c r="C154" s="20">
        <v>1.4</v>
      </c>
      <c r="D154" s="20">
        <v>1.4</v>
      </c>
      <c r="E154" s="20" t="s">
        <v>45</v>
      </c>
      <c r="F154" s="20" t="s">
        <v>427</v>
      </c>
      <c r="G154" s="20" t="s">
        <v>427</v>
      </c>
      <c r="H154" s="20" t="s">
        <v>45</v>
      </c>
      <c r="I154" s="20" t="s">
        <v>45</v>
      </c>
      <c r="J154" s="20" t="s">
        <v>428</v>
      </c>
      <c r="K154" s="20">
        <v>0.8</v>
      </c>
    </row>
    <row r="155" spans="1:11" ht="24.75">
      <c r="A155" s="87"/>
      <c r="B155" s="6" t="s">
        <v>429</v>
      </c>
      <c r="C155" s="20">
        <v>13.1</v>
      </c>
      <c r="D155" s="20">
        <v>11.3</v>
      </c>
      <c r="E155" s="20" t="s">
        <v>196</v>
      </c>
      <c r="F155" s="20" t="s">
        <v>430</v>
      </c>
      <c r="G155" s="20" t="s">
        <v>45</v>
      </c>
      <c r="H155" s="20" t="s">
        <v>45</v>
      </c>
      <c r="I155" s="20" t="s">
        <v>45</v>
      </c>
      <c r="J155" s="20" t="s">
        <v>431</v>
      </c>
      <c r="K155" s="20">
        <v>1.1000000000000001</v>
      </c>
    </row>
    <row r="156" spans="1:11" ht="24.75">
      <c r="A156" s="87"/>
      <c r="B156" s="6" t="s">
        <v>432</v>
      </c>
      <c r="C156" s="20">
        <v>139.69999999999999</v>
      </c>
      <c r="D156" s="20">
        <v>100</v>
      </c>
      <c r="E156" s="20" t="s">
        <v>433</v>
      </c>
      <c r="F156" s="20" t="s">
        <v>434</v>
      </c>
      <c r="G156" s="20" t="s">
        <v>45</v>
      </c>
      <c r="H156" s="20" t="s">
        <v>45</v>
      </c>
      <c r="I156" s="20" t="s">
        <v>45</v>
      </c>
      <c r="J156" s="20" t="s">
        <v>435</v>
      </c>
      <c r="K156" s="20">
        <v>13.2</v>
      </c>
    </row>
    <row r="157" spans="1:11">
      <c r="A157" s="87"/>
      <c r="B157" s="6" t="s">
        <v>436</v>
      </c>
      <c r="C157" s="20" t="s">
        <v>45</v>
      </c>
      <c r="D157" s="20">
        <v>14.4</v>
      </c>
      <c r="E157" s="20" t="s">
        <v>45</v>
      </c>
      <c r="F157" s="20" t="s">
        <v>437</v>
      </c>
      <c r="G157" s="20" t="s">
        <v>437</v>
      </c>
      <c r="H157" s="20" t="s">
        <v>45</v>
      </c>
      <c r="I157" s="20" t="s">
        <v>45</v>
      </c>
      <c r="J157" s="20" t="s">
        <v>438</v>
      </c>
      <c r="K157" s="20">
        <v>3.8</v>
      </c>
    </row>
    <row r="158" spans="1:11">
      <c r="A158" s="87"/>
      <c r="B158" s="6" t="s">
        <v>439</v>
      </c>
      <c r="C158" s="20">
        <v>1.7</v>
      </c>
      <c r="D158" s="20">
        <v>3.1</v>
      </c>
      <c r="E158" s="20" t="s">
        <v>45</v>
      </c>
      <c r="F158" s="20" t="s">
        <v>440</v>
      </c>
      <c r="G158" s="20" t="s">
        <v>440</v>
      </c>
      <c r="H158" s="20">
        <v>2.88</v>
      </c>
      <c r="I158" s="20" t="s">
        <v>45</v>
      </c>
      <c r="J158" s="20" t="s">
        <v>441</v>
      </c>
      <c r="K158" s="20">
        <v>11.3</v>
      </c>
    </row>
    <row r="159" spans="1:11" ht="15.75" thickBot="1">
      <c r="A159" s="88"/>
      <c r="B159" s="8" t="s">
        <v>442</v>
      </c>
      <c r="C159" s="20">
        <v>1.3</v>
      </c>
      <c r="D159" s="20">
        <v>1.1000000000000001</v>
      </c>
      <c r="E159" s="20" t="s">
        <v>45</v>
      </c>
      <c r="F159" s="20" t="s">
        <v>427</v>
      </c>
      <c r="G159" s="20" t="s">
        <v>427</v>
      </c>
      <c r="H159" s="20" t="s">
        <v>45</v>
      </c>
      <c r="I159" s="20" t="s">
        <v>45</v>
      </c>
      <c r="J159" s="20" t="s">
        <v>428</v>
      </c>
      <c r="K159" s="20">
        <v>0.8</v>
      </c>
    </row>
    <row r="160" spans="1:11" ht="63" thickBot="1">
      <c r="A160" s="2" t="s">
        <v>443</v>
      </c>
      <c r="B160" s="10" t="s">
        <v>444</v>
      </c>
      <c r="C160" s="20" t="s">
        <v>445</v>
      </c>
      <c r="D160" s="20" t="s">
        <v>445</v>
      </c>
      <c r="E160" s="20" t="s">
        <v>446</v>
      </c>
      <c r="F160" s="20" t="s">
        <v>446</v>
      </c>
      <c r="G160" s="20" t="s">
        <v>446</v>
      </c>
      <c r="H160" s="20" t="s">
        <v>446</v>
      </c>
      <c r="I160" s="20">
        <v>1.7</v>
      </c>
      <c r="J160" s="20" t="s">
        <v>446</v>
      </c>
      <c r="K160" s="20">
        <v>1.9</v>
      </c>
    </row>
    <row r="161" spans="1:11">
      <c r="A161" s="64" t="s">
        <v>447</v>
      </c>
      <c r="B161" s="5" t="s">
        <v>448</v>
      </c>
      <c r="C161" s="21">
        <v>73425</v>
      </c>
      <c r="D161" s="21">
        <v>75115</v>
      </c>
      <c r="E161" s="21">
        <v>76681</v>
      </c>
      <c r="F161" s="21">
        <v>77901</v>
      </c>
      <c r="G161" s="21">
        <v>78828</v>
      </c>
      <c r="H161" s="21">
        <v>81248</v>
      </c>
      <c r="I161" s="21">
        <v>83412</v>
      </c>
      <c r="J161" s="21">
        <v>86670</v>
      </c>
      <c r="K161" s="21">
        <v>91512</v>
      </c>
    </row>
    <row r="162" spans="1:11">
      <c r="A162" s="65"/>
      <c r="B162" s="6" t="s">
        <v>449</v>
      </c>
      <c r="C162" s="21">
        <v>58308</v>
      </c>
      <c r="D162" s="21">
        <v>59717</v>
      </c>
      <c r="E162" s="21">
        <v>60979</v>
      </c>
      <c r="F162" s="21">
        <v>62066</v>
      </c>
      <c r="G162" s="21">
        <v>62759</v>
      </c>
      <c r="H162" s="21">
        <v>65052</v>
      </c>
      <c r="I162" s="21">
        <v>67341</v>
      </c>
      <c r="J162" s="21">
        <v>70509</v>
      </c>
      <c r="K162" s="21">
        <v>74875</v>
      </c>
    </row>
    <row r="163" spans="1:11">
      <c r="A163" s="65"/>
      <c r="B163" s="6" t="s">
        <v>450</v>
      </c>
      <c r="C163" s="20">
        <v>6.8</v>
      </c>
      <c r="D163" s="20">
        <v>7</v>
      </c>
      <c r="E163" s="20">
        <v>7.1671067088669869</v>
      </c>
      <c r="F163" s="20">
        <v>7.3519157026391264</v>
      </c>
      <c r="G163" s="20">
        <v>7.4460714797877596</v>
      </c>
      <c r="H163" s="20">
        <v>7.3529484105023677</v>
      </c>
      <c r="I163" s="20">
        <v>6.9852659089819209</v>
      </c>
      <c r="J163" s="20">
        <v>6.9820306627522726</v>
      </c>
      <c r="K163" s="20">
        <v>6.6955325542570954</v>
      </c>
    </row>
    <row r="164" spans="1:11">
      <c r="A164" s="65"/>
      <c r="B164" s="6" t="s">
        <v>451</v>
      </c>
      <c r="C164" s="20">
        <v>247</v>
      </c>
      <c r="D164" s="20">
        <v>266</v>
      </c>
      <c r="E164" s="20" t="s">
        <v>452</v>
      </c>
      <c r="F164" s="20" t="s">
        <v>453</v>
      </c>
      <c r="G164" s="20" t="s">
        <v>454</v>
      </c>
      <c r="H164" s="20" t="s">
        <v>455</v>
      </c>
      <c r="I164" s="20">
        <v>402</v>
      </c>
      <c r="J164" s="20" t="s">
        <v>456</v>
      </c>
      <c r="K164" s="20">
        <v>426</v>
      </c>
    </row>
    <row r="165" spans="1:11">
      <c r="A165" s="65"/>
      <c r="B165" s="6" t="s">
        <v>457</v>
      </c>
      <c r="C165" s="20">
        <v>1.2</v>
      </c>
      <c r="D165" s="20">
        <v>1.2</v>
      </c>
      <c r="E165" s="20" t="s">
        <v>357</v>
      </c>
      <c r="F165" s="20" t="s">
        <v>357</v>
      </c>
      <c r="G165" s="20" t="s">
        <v>458</v>
      </c>
      <c r="H165" s="20" t="s">
        <v>459</v>
      </c>
      <c r="I165" s="20">
        <v>1.8</v>
      </c>
      <c r="J165" s="20" t="s">
        <v>459</v>
      </c>
      <c r="K165" s="20">
        <v>1.8</v>
      </c>
    </row>
    <row r="166" spans="1:11" ht="15.75" thickBot="1">
      <c r="A166" s="66"/>
      <c r="B166" s="11" t="s">
        <v>460</v>
      </c>
      <c r="C166" s="20">
        <v>3.4</v>
      </c>
      <c r="D166" s="20">
        <v>3.6</v>
      </c>
      <c r="E166" s="20" t="s">
        <v>461</v>
      </c>
      <c r="F166" s="20" t="s">
        <v>354</v>
      </c>
      <c r="G166" s="20" t="s">
        <v>462</v>
      </c>
      <c r="H166" s="20" t="s">
        <v>463</v>
      </c>
      <c r="I166" s="20">
        <v>4.9000000000000004</v>
      </c>
      <c r="J166" s="20" t="s">
        <v>464</v>
      </c>
      <c r="K166" s="20">
        <v>4.8</v>
      </c>
    </row>
    <row r="167" spans="1:11">
      <c r="A167" s="67" t="s">
        <v>465</v>
      </c>
      <c r="B167" s="5" t="s">
        <v>466</v>
      </c>
      <c r="C167" s="21">
        <v>985824</v>
      </c>
      <c r="D167" s="21">
        <v>1132850</v>
      </c>
      <c r="E167" s="21">
        <v>1124322</v>
      </c>
      <c r="F167" s="21" t="s">
        <v>467</v>
      </c>
      <c r="G167" s="21" t="s">
        <v>468</v>
      </c>
      <c r="H167" s="21" t="s">
        <v>469</v>
      </c>
      <c r="I167" s="21">
        <v>1273702</v>
      </c>
      <c r="J167" s="21" t="s">
        <v>470</v>
      </c>
      <c r="K167" s="21">
        <v>1664440</v>
      </c>
    </row>
    <row r="168" spans="1:11">
      <c r="A168" s="49"/>
      <c r="B168" s="12" t="s">
        <v>471</v>
      </c>
      <c r="C168" s="20">
        <v>-6.8733838785496211</v>
      </c>
      <c r="D168" s="20">
        <v>15.375523257049363</v>
      </c>
      <c r="E168" s="20">
        <v>-2.0226757315684352</v>
      </c>
      <c r="F168" s="20" t="s">
        <v>472</v>
      </c>
      <c r="G168" s="20" t="s">
        <v>473</v>
      </c>
      <c r="H168" s="20" t="s">
        <v>474</v>
      </c>
      <c r="I168" s="20">
        <v>-0.3</v>
      </c>
      <c r="J168" s="20" t="s">
        <v>475</v>
      </c>
      <c r="K168" s="20">
        <v>13.5</v>
      </c>
    </row>
    <row r="169" spans="1:11">
      <c r="A169" s="68" t="s">
        <v>476</v>
      </c>
      <c r="B169" s="6" t="s">
        <v>477</v>
      </c>
      <c r="C169" s="20">
        <v>955638</v>
      </c>
      <c r="D169" s="20">
        <v>1027436</v>
      </c>
      <c r="E169" s="20">
        <v>985297</v>
      </c>
      <c r="F169" s="20" t="s">
        <v>478</v>
      </c>
      <c r="G169" s="20" t="s">
        <v>479</v>
      </c>
      <c r="H169" s="20" t="s">
        <v>480</v>
      </c>
      <c r="I169" s="20">
        <v>1156996</v>
      </c>
      <c r="J169" s="20" t="s">
        <v>481</v>
      </c>
      <c r="K169" s="20">
        <v>1336810</v>
      </c>
    </row>
    <row r="170" spans="1:11">
      <c r="A170" s="69"/>
      <c r="B170" s="6" t="s">
        <v>482</v>
      </c>
      <c r="C170" s="20">
        <v>-1.4397725566279607</v>
      </c>
      <c r="D170" s="20">
        <v>7.9448754649756426</v>
      </c>
      <c r="E170" s="20">
        <v>-5.3284131216949522</v>
      </c>
      <c r="F170" s="20" t="s">
        <v>483</v>
      </c>
      <c r="G170" s="20" t="s">
        <v>484</v>
      </c>
      <c r="H170" s="20" t="s">
        <v>485</v>
      </c>
      <c r="I170" s="20">
        <v>-0.4</v>
      </c>
      <c r="J170" s="20" t="s">
        <v>461</v>
      </c>
      <c r="K170" s="20">
        <v>4.9000000000000004</v>
      </c>
    </row>
    <row r="171" spans="1:11">
      <c r="A171" s="69"/>
      <c r="B171" s="6" t="s">
        <v>486</v>
      </c>
      <c r="C171" s="20">
        <v>242990</v>
      </c>
      <c r="D171" s="20">
        <v>235888</v>
      </c>
      <c r="E171" s="20">
        <v>232057</v>
      </c>
      <c r="F171" s="20" t="s">
        <v>487</v>
      </c>
      <c r="G171" s="20" t="s">
        <v>488</v>
      </c>
      <c r="H171" s="20" t="s">
        <v>489</v>
      </c>
      <c r="I171" s="20">
        <v>241446</v>
      </c>
      <c r="J171" s="20" t="s">
        <v>490</v>
      </c>
      <c r="K171" s="20">
        <v>276289</v>
      </c>
    </row>
    <row r="172" spans="1:11">
      <c r="A172" s="69"/>
      <c r="B172" s="6" t="s">
        <v>491</v>
      </c>
      <c r="C172" s="20">
        <v>1.5</v>
      </c>
      <c r="D172" s="20">
        <v>-2.5</v>
      </c>
      <c r="E172" s="20" t="s">
        <v>492</v>
      </c>
      <c r="F172" s="20" t="s">
        <v>493</v>
      </c>
      <c r="G172" s="20" t="s">
        <v>461</v>
      </c>
      <c r="H172" s="20" t="s">
        <v>494</v>
      </c>
      <c r="I172" s="20">
        <v>-4.7</v>
      </c>
      <c r="J172" s="20" t="s">
        <v>495</v>
      </c>
      <c r="K172" s="20">
        <v>3.4</v>
      </c>
    </row>
    <row r="173" spans="1:11">
      <c r="A173" s="69"/>
      <c r="B173" s="6" t="s">
        <v>496</v>
      </c>
      <c r="C173" s="20">
        <v>61037</v>
      </c>
      <c r="D173" s="20">
        <v>64344</v>
      </c>
      <c r="E173" s="20" t="s">
        <v>497</v>
      </c>
      <c r="F173" s="20" t="s">
        <v>498</v>
      </c>
      <c r="G173" s="20" t="s">
        <v>499</v>
      </c>
      <c r="H173" s="20" t="s">
        <v>500</v>
      </c>
      <c r="I173" s="20">
        <v>81734</v>
      </c>
      <c r="J173" s="20" t="s">
        <v>501</v>
      </c>
      <c r="K173" s="20">
        <v>89839</v>
      </c>
    </row>
    <row r="174" spans="1:11">
      <c r="A174" s="69"/>
      <c r="B174" s="6" t="s">
        <v>502</v>
      </c>
      <c r="C174" s="20">
        <v>-0.1</v>
      </c>
      <c r="D174" s="20">
        <v>5.8</v>
      </c>
      <c r="E174" s="20" t="s">
        <v>503</v>
      </c>
      <c r="F174" s="20" t="s">
        <v>504</v>
      </c>
      <c r="G174" s="20" t="s">
        <v>505</v>
      </c>
      <c r="H174" s="20" t="s">
        <v>358</v>
      </c>
      <c r="I174" s="20">
        <v>-1</v>
      </c>
      <c r="J174" s="20" t="s">
        <v>506</v>
      </c>
      <c r="K174" s="20">
        <v>-1.2</v>
      </c>
    </row>
    <row r="175" spans="1:11">
      <c r="A175" s="69"/>
      <c r="B175" s="6" t="s">
        <v>507</v>
      </c>
      <c r="C175" s="20">
        <v>2901</v>
      </c>
      <c r="D175" s="20">
        <v>714</v>
      </c>
      <c r="E175" s="20" t="s">
        <v>508</v>
      </c>
      <c r="F175" s="20" t="s">
        <v>509</v>
      </c>
      <c r="G175" s="20" t="s">
        <v>95</v>
      </c>
      <c r="H175" s="20" t="s">
        <v>45</v>
      </c>
      <c r="I175" s="20" t="s">
        <v>45</v>
      </c>
      <c r="J175" s="20" t="s">
        <v>45</v>
      </c>
      <c r="K175" s="20" t="s">
        <v>45</v>
      </c>
    </row>
    <row r="176" spans="1:11">
      <c r="A176" s="69"/>
      <c r="B176" s="6" t="s">
        <v>510</v>
      </c>
      <c r="C176" s="20">
        <v>-80.5</v>
      </c>
      <c r="D176" s="20">
        <v>-75.3</v>
      </c>
      <c r="E176" s="20" t="s">
        <v>511</v>
      </c>
      <c r="F176" s="20" t="s">
        <v>512</v>
      </c>
      <c r="G176" s="20" t="s">
        <v>513</v>
      </c>
      <c r="H176" s="20" t="s">
        <v>514</v>
      </c>
      <c r="I176" s="20" t="s">
        <v>45</v>
      </c>
      <c r="J176" s="20" t="s">
        <v>45</v>
      </c>
      <c r="K176" s="20" t="s">
        <v>45</v>
      </c>
    </row>
    <row r="177" spans="1:11">
      <c r="A177" s="69"/>
      <c r="B177" s="6" t="s">
        <v>515</v>
      </c>
      <c r="C177" s="20">
        <v>684348</v>
      </c>
      <c r="D177" s="20">
        <v>762528</v>
      </c>
      <c r="E177" s="20">
        <v>720475</v>
      </c>
      <c r="F177" s="20" t="s">
        <v>516</v>
      </c>
      <c r="G177" s="20" t="s">
        <v>517</v>
      </c>
      <c r="H177" s="20" t="s">
        <v>518</v>
      </c>
      <c r="I177" s="20">
        <v>866692</v>
      </c>
      <c r="J177" s="20" t="s">
        <v>519</v>
      </c>
      <c r="K177" s="20">
        <v>999933</v>
      </c>
    </row>
    <row r="178" spans="1:11">
      <c r="A178" s="69"/>
      <c r="B178" s="6" t="s">
        <v>520</v>
      </c>
      <c r="C178" s="20">
        <v>-1.5195602878615433</v>
      </c>
      <c r="D178" s="20">
        <v>11.871498337948406</v>
      </c>
      <c r="E178" s="20">
        <v>-6.7238966011224255</v>
      </c>
      <c r="F178" s="20" t="s">
        <v>521</v>
      </c>
      <c r="G178" s="20" t="s">
        <v>522</v>
      </c>
      <c r="H178" s="20" t="s">
        <v>523</v>
      </c>
      <c r="I178" s="20">
        <v>1.2</v>
      </c>
      <c r="J178" s="20" t="s">
        <v>524</v>
      </c>
      <c r="K178" s="20">
        <v>5.6</v>
      </c>
    </row>
    <row r="179" spans="1:11">
      <c r="A179" s="69"/>
      <c r="B179" s="6" t="s">
        <v>525</v>
      </c>
      <c r="C179" s="20">
        <v>439227</v>
      </c>
      <c r="D179" s="20">
        <v>501246</v>
      </c>
      <c r="E179" s="20" t="s">
        <v>526</v>
      </c>
      <c r="F179" s="20" t="s">
        <v>527</v>
      </c>
      <c r="G179" s="20" t="s">
        <v>528</v>
      </c>
      <c r="H179" s="20" t="s">
        <v>529</v>
      </c>
      <c r="I179" s="20">
        <v>659370</v>
      </c>
      <c r="J179" s="20" t="s">
        <v>530</v>
      </c>
      <c r="K179" s="20">
        <v>709750</v>
      </c>
    </row>
    <row r="180" spans="1:11">
      <c r="A180" s="69"/>
      <c r="B180" s="6" t="s">
        <v>531</v>
      </c>
      <c r="C180" s="20">
        <v>-3.7</v>
      </c>
      <c r="D180" s="20">
        <v>14.6</v>
      </c>
      <c r="E180" s="20" t="s">
        <v>532</v>
      </c>
      <c r="F180" s="20" t="s">
        <v>380</v>
      </c>
      <c r="G180" s="20" t="s">
        <v>473</v>
      </c>
      <c r="H180" s="20" t="s">
        <v>533</v>
      </c>
      <c r="I180" s="20">
        <v>3</v>
      </c>
      <c r="J180" s="20" t="s">
        <v>534</v>
      </c>
      <c r="K180" s="20">
        <v>-0.1</v>
      </c>
    </row>
    <row r="181" spans="1:11">
      <c r="A181" s="69"/>
      <c r="B181" s="6" t="s">
        <v>535</v>
      </c>
      <c r="C181" s="20">
        <v>0</v>
      </c>
      <c r="D181" s="20" t="s">
        <v>445</v>
      </c>
      <c r="E181" s="20" t="s">
        <v>445</v>
      </c>
      <c r="F181" s="20" t="s">
        <v>536</v>
      </c>
      <c r="G181" s="20" t="s">
        <v>537</v>
      </c>
      <c r="H181" s="20" t="s">
        <v>538</v>
      </c>
      <c r="I181" s="20">
        <v>318899</v>
      </c>
      <c r="J181" s="20" t="s">
        <v>539</v>
      </c>
      <c r="K181" s="20">
        <v>328548</v>
      </c>
    </row>
    <row r="182" spans="1:11" ht="24.75">
      <c r="A182" s="69"/>
      <c r="B182" s="7" t="s">
        <v>540</v>
      </c>
      <c r="C182" s="20" t="e">
        <v>#N/A</v>
      </c>
      <c r="D182" s="20" t="e">
        <v>#N/A</v>
      </c>
      <c r="E182" s="20" t="e">
        <v>#N/A</v>
      </c>
      <c r="F182" s="20" t="s">
        <v>445</v>
      </c>
      <c r="G182" s="20" t="s">
        <v>445</v>
      </c>
      <c r="H182" s="20" t="s">
        <v>541</v>
      </c>
      <c r="I182" s="20">
        <v>1</v>
      </c>
      <c r="J182" s="20" t="s">
        <v>542</v>
      </c>
      <c r="K182" s="20">
        <v>-1.9</v>
      </c>
    </row>
    <row r="183" spans="1:11">
      <c r="A183" s="69"/>
      <c r="B183" s="6" t="s">
        <v>543</v>
      </c>
      <c r="C183" s="20" t="s">
        <v>45</v>
      </c>
      <c r="D183" s="20" t="s">
        <v>45</v>
      </c>
      <c r="E183" s="20" t="s">
        <v>45</v>
      </c>
      <c r="F183" s="20" t="s">
        <v>45</v>
      </c>
      <c r="G183" s="20" t="s">
        <v>45</v>
      </c>
      <c r="H183" s="20" t="s">
        <v>45</v>
      </c>
      <c r="I183" s="20" t="s">
        <v>45</v>
      </c>
      <c r="J183" s="20" t="s">
        <v>45</v>
      </c>
      <c r="K183" s="20" t="s">
        <v>45</v>
      </c>
    </row>
    <row r="184" spans="1:11">
      <c r="A184" s="69"/>
      <c r="B184" s="6" t="s">
        <v>544</v>
      </c>
      <c r="C184" s="20" t="s">
        <v>45</v>
      </c>
      <c r="D184" s="20" t="s">
        <v>45</v>
      </c>
      <c r="E184" s="20" t="s">
        <v>45</v>
      </c>
      <c r="F184" s="20" t="s">
        <v>45</v>
      </c>
      <c r="G184" s="20" t="s">
        <v>45</v>
      </c>
      <c r="H184" s="20" t="s">
        <v>45</v>
      </c>
      <c r="I184" s="20" t="s">
        <v>45</v>
      </c>
      <c r="J184" s="20" t="s">
        <v>45</v>
      </c>
      <c r="K184" s="20" t="s">
        <v>45</v>
      </c>
    </row>
    <row r="185" spans="1:11">
      <c r="A185" s="69"/>
      <c r="B185" s="6" t="s">
        <v>545</v>
      </c>
      <c r="C185" s="20" t="s">
        <v>45</v>
      </c>
      <c r="D185" s="20" t="s">
        <v>45</v>
      </c>
      <c r="E185" s="20" t="s">
        <v>45</v>
      </c>
      <c r="F185" s="20" t="s">
        <v>45</v>
      </c>
      <c r="G185" s="20" t="s">
        <v>45</v>
      </c>
      <c r="H185" s="20" t="s">
        <v>45</v>
      </c>
      <c r="I185" s="20" t="s">
        <v>45</v>
      </c>
      <c r="J185" s="20" t="s">
        <v>45</v>
      </c>
      <c r="K185" s="20" t="s">
        <v>45</v>
      </c>
    </row>
    <row r="186" spans="1:11">
      <c r="A186" s="69"/>
      <c r="B186" s="6" t="s">
        <v>546</v>
      </c>
      <c r="C186" s="20" t="s">
        <v>45</v>
      </c>
      <c r="D186" s="20" t="s">
        <v>45</v>
      </c>
      <c r="E186" s="20" t="s">
        <v>45</v>
      </c>
      <c r="F186" s="20" t="s">
        <v>45</v>
      </c>
      <c r="G186" s="20" t="s">
        <v>45</v>
      </c>
      <c r="H186" s="20" t="s">
        <v>45</v>
      </c>
      <c r="I186" s="20" t="s">
        <v>45</v>
      </c>
      <c r="J186" s="20" t="s">
        <v>45</v>
      </c>
      <c r="K186" s="20" t="s">
        <v>45</v>
      </c>
    </row>
    <row r="187" spans="1:11">
      <c r="A187" s="69"/>
      <c r="B187" s="7" t="s">
        <v>547</v>
      </c>
      <c r="C187" s="20" t="e">
        <v>#N/A</v>
      </c>
      <c r="D187" s="20" t="e">
        <v>#N/A</v>
      </c>
      <c r="E187" s="20" t="e">
        <v>#N/A</v>
      </c>
      <c r="F187" s="20" t="e">
        <v>#N/A</v>
      </c>
      <c r="G187" s="20" t="e">
        <v>#N/A</v>
      </c>
      <c r="H187" s="20" t="e">
        <v>#N/A</v>
      </c>
      <c r="I187" s="20" t="e">
        <v>#N/A</v>
      </c>
      <c r="J187" s="20">
        <v>228270</v>
      </c>
      <c r="K187" s="20">
        <v>245302</v>
      </c>
    </row>
    <row r="188" spans="1:11">
      <c r="A188" s="69"/>
      <c r="B188" s="7" t="s">
        <v>548</v>
      </c>
      <c r="C188" s="20" t="e">
        <v>#N/A</v>
      </c>
      <c r="D188" s="20" t="e">
        <v>#N/A</v>
      </c>
      <c r="E188" s="20" t="e">
        <v>#N/A</v>
      </c>
      <c r="F188" s="20" t="e">
        <v>#N/A</v>
      </c>
      <c r="G188" s="20" t="e">
        <v>#N/A</v>
      </c>
      <c r="H188" s="20" t="e">
        <v>#N/A</v>
      </c>
      <c r="I188" s="20" t="e">
        <v>#N/A</v>
      </c>
      <c r="J188" s="20">
        <v>81508</v>
      </c>
      <c r="K188" s="20">
        <v>84193</v>
      </c>
    </row>
    <row r="189" spans="1:11">
      <c r="A189" s="69"/>
      <c r="B189" s="6" t="s">
        <v>549</v>
      </c>
      <c r="C189" s="20">
        <v>271290</v>
      </c>
      <c r="D189" s="20">
        <v>264908</v>
      </c>
      <c r="E189" s="20">
        <v>264822</v>
      </c>
      <c r="F189" s="20" t="s">
        <v>550</v>
      </c>
      <c r="G189" s="20" t="s">
        <v>551</v>
      </c>
      <c r="H189" s="20" t="s">
        <v>552</v>
      </c>
      <c r="I189" s="20">
        <v>290304</v>
      </c>
      <c r="J189" s="20" t="s">
        <v>553</v>
      </c>
      <c r="K189" s="20">
        <v>336877</v>
      </c>
    </row>
    <row r="190" spans="1:11" ht="24.75">
      <c r="A190" s="69"/>
      <c r="B190" s="6" t="s">
        <v>554</v>
      </c>
      <c r="C190" s="20">
        <v>-1.2379268334783422</v>
      </c>
      <c r="D190" s="20">
        <v>-1.9603053742486609</v>
      </c>
      <c r="E190" s="20">
        <v>-1.3115649079721847</v>
      </c>
      <c r="F190" s="20" t="s">
        <v>532</v>
      </c>
      <c r="G190" s="20" t="s">
        <v>555</v>
      </c>
      <c r="H190" s="20" t="s">
        <v>533</v>
      </c>
      <c r="I190" s="20">
        <v>-4.9000000000000004</v>
      </c>
      <c r="J190" s="20" t="s">
        <v>556</v>
      </c>
      <c r="K190" s="20">
        <v>3</v>
      </c>
    </row>
    <row r="191" spans="1:11">
      <c r="A191" s="69"/>
      <c r="B191" s="6" t="s">
        <v>557</v>
      </c>
      <c r="C191" s="20">
        <v>6124</v>
      </c>
      <c r="D191" s="20">
        <v>3455</v>
      </c>
      <c r="E191" s="20" t="s">
        <v>558</v>
      </c>
      <c r="F191" s="20" t="s">
        <v>559</v>
      </c>
      <c r="G191" s="20" t="s">
        <v>560</v>
      </c>
      <c r="H191" s="20" t="s">
        <v>561</v>
      </c>
      <c r="I191" s="20">
        <v>2500</v>
      </c>
      <c r="J191" s="20" t="s">
        <v>562</v>
      </c>
      <c r="K191" s="20">
        <v>1910</v>
      </c>
    </row>
    <row r="192" spans="1:11">
      <c r="A192" s="69"/>
      <c r="B192" s="6" t="s">
        <v>563</v>
      </c>
      <c r="C192" s="20">
        <v>58.8</v>
      </c>
      <c r="D192" s="20">
        <v>-43.4</v>
      </c>
      <c r="E192" s="20" t="s">
        <v>183</v>
      </c>
      <c r="F192" s="20" t="s">
        <v>230</v>
      </c>
      <c r="G192" s="20" t="s">
        <v>564</v>
      </c>
      <c r="H192" s="20" t="s">
        <v>565</v>
      </c>
      <c r="I192" s="20" t="s">
        <v>566</v>
      </c>
      <c r="J192" s="20" t="s">
        <v>567</v>
      </c>
      <c r="K192" s="20">
        <v>14.9</v>
      </c>
    </row>
    <row r="193" spans="1:11" ht="24.75">
      <c r="A193" s="69"/>
      <c r="B193" s="6" t="s">
        <v>568</v>
      </c>
      <c r="C193" s="20" t="s">
        <v>45</v>
      </c>
      <c r="D193" s="20" t="s">
        <v>45</v>
      </c>
      <c r="E193" s="20" t="s">
        <v>45</v>
      </c>
      <c r="F193" s="20" t="s">
        <v>45</v>
      </c>
      <c r="G193" s="20" t="s">
        <v>45</v>
      </c>
      <c r="H193" s="20" t="s">
        <v>45</v>
      </c>
      <c r="I193" s="20" t="s">
        <v>45</v>
      </c>
      <c r="J193" s="20" t="s">
        <v>45</v>
      </c>
      <c r="K193" s="20" t="s">
        <v>45</v>
      </c>
    </row>
    <row r="194" spans="1:11" ht="24.75">
      <c r="A194" s="69"/>
      <c r="B194" s="6" t="s">
        <v>569</v>
      </c>
      <c r="C194" s="20" t="s">
        <v>45</v>
      </c>
      <c r="D194" s="20" t="s">
        <v>45</v>
      </c>
      <c r="E194" s="20" t="s">
        <v>45</v>
      </c>
      <c r="F194" s="20" t="s">
        <v>45</v>
      </c>
      <c r="G194" s="20" t="s">
        <v>45</v>
      </c>
      <c r="H194" s="20" t="s">
        <v>45</v>
      </c>
      <c r="I194" s="20" t="s">
        <v>45</v>
      </c>
      <c r="J194" s="20" t="s">
        <v>45</v>
      </c>
      <c r="K194" s="20" t="s">
        <v>45</v>
      </c>
    </row>
    <row r="195" spans="1:11">
      <c r="A195" s="69"/>
      <c r="B195" s="6" t="s">
        <v>570</v>
      </c>
      <c r="C195" s="20" t="s">
        <v>45</v>
      </c>
      <c r="D195" s="20" t="s">
        <v>45</v>
      </c>
      <c r="E195" s="20" t="s">
        <v>45</v>
      </c>
      <c r="F195" s="20" t="s">
        <v>45</v>
      </c>
      <c r="G195" s="20" t="s">
        <v>45</v>
      </c>
      <c r="H195" s="20" t="s">
        <v>45</v>
      </c>
      <c r="I195" s="20" t="s">
        <v>45</v>
      </c>
      <c r="J195" s="20" t="s">
        <v>45</v>
      </c>
      <c r="K195" s="20" t="s">
        <v>45</v>
      </c>
    </row>
    <row r="196" spans="1:11" ht="15.75" thickBot="1">
      <c r="A196" s="70"/>
      <c r="B196" s="11" t="s">
        <v>571</v>
      </c>
      <c r="C196" s="20" t="s">
        <v>45</v>
      </c>
      <c r="D196" s="20" t="s">
        <v>45</v>
      </c>
      <c r="E196" s="20" t="s">
        <v>45</v>
      </c>
      <c r="F196" s="20" t="s">
        <v>45</v>
      </c>
      <c r="G196" s="20" t="s">
        <v>45</v>
      </c>
      <c r="H196" s="20" t="s">
        <v>45</v>
      </c>
      <c r="I196" s="20" t="s">
        <v>45</v>
      </c>
      <c r="J196" s="20" t="s">
        <v>45</v>
      </c>
      <c r="K196" s="20" t="s">
        <v>45</v>
      </c>
    </row>
    <row r="197" spans="1:11">
      <c r="A197" s="77" t="s">
        <v>572</v>
      </c>
      <c r="B197" s="5" t="s">
        <v>573</v>
      </c>
      <c r="C197" s="21">
        <v>30186</v>
      </c>
      <c r="D197" s="21">
        <v>105414</v>
      </c>
      <c r="E197" s="21">
        <v>139025</v>
      </c>
      <c r="F197" s="21" t="s">
        <v>574</v>
      </c>
      <c r="G197" s="20" t="s">
        <v>575</v>
      </c>
      <c r="H197" s="20" t="s">
        <v>576</v>
      </c>
      <c r="I197" s="20">
        <v>116706</v>
      </c>
      <c r="J197" s="20" t="s">
        <v>577</v>
      </c>
      <c r="K197" s="20">
        <v>327630</v>
      </c>
    </row>
    <row r="198" spans="1:11" ht="24.75">
      <c r="A198" s="78"/>
      <c r="B198" s="6" t="s">
        <v>578</v>
      </c>
      <c r="C198" s="20">
        <v>-66.07802956706638</v>
      </c>
      <c r="D198" s="20">
        <v>250.61733716819171</v>
      </c>
      <c r="E198" s="20">
        <v>30.197272293950263</v>
      </c>
      <c r="F198" s="20" t="s">
        <v>579</v>
      </c>
      <c r="G198" s="20" t="s">
        <v>580</v>
      </c>
      <c r="H198" s="20" t="s">
        <v>581</v>
      </c>
      <c r="I198" s="20">
        <v>1.1000000000000001</v>
      </c>
      <c r="J198" s="20" t="s">
        <v>582</v>
      </c>
      <c r="K198" s="20">
        <v>70.400000000000006</v>
      </c>
    </row>
    <row r="199" spans="1:11" ht="24.75">
      <c r="A199" s="78"/>
      <c r="B199" s="6" t="s">
        <v>583</v>
      </c>
      <c r="C199" s="20" t="s">
        <v>45</v>
      </c>
      <c r="D199" s="20" t="s">
        <v>45</v>
      </c>
      <c r="E199" s="20" t="s">
        <v>45</v>
      </c>
      <c r="F199" s="20" t="s">
        <v>45</v>
      </c>
      <c r="G199" s="20" t="s">
        <v>45</v>
      </c>
      <c r="H199" s="20" t="s">
        <v>45</v>
      </c>
      <c r="I199" s="20" t="s">
        <v>45</v>
      </c>
      <c r="J199" s="20" t="s">
        <v>45</v>
      </c>
      <c r="K199" s="20" t="s">
        <v>45</v>
      </c>
    </row>
    <row r="200" spans="1:11">
      <c r="A200" s="78"/>
      <c r="B200" s="6" t="s">
        <v>584</v>
      </c>
      <c r="C200" s="20" t="s">
        <v>45</v>
      </c>
      <c r="D200" s="20" t="s">
        <v>45</v>
      </c>
      <c r="E200" s="20" t="s">
        <v>45</v>
      </c>
      <c r="F200" s="20" t="s">
        <v>45</v>
      </c>
      <c r="G200" s="20" t="s">
        <v>45</v>
      </c>
      <c r="H200" s="20" t="s">
        <v>45</v>
      </c>
      <c r="I200" s="20" t="s">
        <v>45</v>
      </c>
      <c r="J200" s="20" t="s">
        <v>45</v>
      </c>
      <c r="K200" s="20" t="s">
        <v>45</v>
      </c>
    </row>
    <row r="201" spans="1:11" ht="24.75">
      <c r="A201" s="78"/>
      <c r="B201" s="6" t="s">
        <v>585</v>
      </c>
      <c r="C201" s="20">
        <v>12619</v>
      </c>
      <c r="D201" s="20">
        <v>12717</v>
      </c>
      <c r="E201" s="20" t="s">
        <v>586</v>
      </c>
      <c r="F201" s="20" t="s">
        <v>587</v>
      </c>
      <c r="G201" s="20" t="s">
        <v>588</v>
      </c>
      <c r="H201" s="20" t="s">
        <v>589</v>
      </c>
      <c r="I201" s="20">
        <v>3650</v>
      </c>
      <c r="J201" s="20" t="s">
        <v>590</v>
      </c>
      <c r="K201" s="20">
        <v>8061</v>
      </c>
    </row>
    <row r="202" spans="1:11" ht="24.75">
      <c r="A202" s="78"/>
      <c r="B202" s="6" t="s">
        <v>591</v>
      </c>
      <c r="C202" s="20">
        <v>26.4</v>
      </c>
      <c r="D202" s="20">
        <v>1.2</v>
      </c>
      <c r="E202" s="20" t="s">
        <v>592</v>
      </c>
      <c r="F202" s="20" t="s">
        <v>593</v>
      </c>
      <c r="G202" s="20" t="s">
        <v>445</v>
      </c>
      <c r="H202" s="20" t="s">
        <v>594</v>
      </c>
      <c r="I202" s="20">
        <v>-0.1</v>
      </c>
      <c r="J202" s="20" t="s">
        <v>595</v>
      </c>
      <c r="K202" s="20">
        <v>-33.6</v>
      </c>
    </row>
    <row r="203" spans="1:11">
      <c r="A203" s="78"/>
      <c r="B203" s="6" t="s">
        <v>596</v>
      </c>
      <c r="C203" s="20" t="s">
        <v>44</v>
      </c>
      <c r="D203" s="20">
        <v>12200</v>
      </c>
      <c r="E203" s="20" t="s">
        <v>597</v>
      </c>
      <c r="F203" s="20" t="s">
        <v>598</v>
      </c>
      <c r="G203" s="20" t="s">
        <v>599</v>
      </c>
      <c r="H203" s="20" t="s">
        <v>600</v>
      </c>
      <c r="I203" s="20">
        <v>13403</v>
      </c>
      <c r="J203" s="20" t="s">
        <v>601</v>
      </c>
      <c r="K203" s="20">
        <v>30000</v>
      </c>
    </row>
    <row r="204" spans="1:11" ht="24.75">
      <c r="A204" s="79"/>
      <c r="B204" s="11" t="s">
        <v>602</v>
      </c>
      <c r="C204" s="20" t="s">
        <v>445</v>
      </c>
      <c r="D204" s="20" t="s">
        <v>45</v>
      </c>
      <c r="E204" s="20" t="s">
        <v>603</v>
      </c>
      <c r="F204" s="20" t="s">
        <v>445</v>
      </c>
      <c r="G204" s="20" t="s">
        <v>445</v>
      </c>
      <c r="H204" s="20" t="s">
        <v>604</v>
      </c>
      <c r="I204" s="20">
        <v>165.2</v>
      </c>
      <c r="J204" s="20" t="s">
        <v>605</v>
      </c>
      <c r="K204" s="20">
        <v>-15.9</v>
      </c>
    </row>
    <row r="205" spans="1:11">
      <c r="A205" s="48" t="s">
        <v>606</v>
      </c>
      <c r="B205" s="13" t="s">
        <v>607</v>
      </c>
      <c r="C205" s="20">
        <v>1066478</v>
      </c>
      <c r="D205" s="20">
        <v>1074169</v>
      </c>
      <c r="E205" s="20">
        <v>1053529</v>
      </c>
      <c r="F205" s="20" t="s">
        <v>608</v>
      </c>
      <c r="G205" s="20" t="s">
        <v>609</v>
      </c>
      <c r="H205" s="20" t="s">
        <v>610</v>
      </c>
      <c r="I205" s="20">
        <v>1262845</v>
      </c>
      <c r="J205" s="20" t="s">
        <v>611</v>
      </c>
      <c r="K205" s="20">
        <v>1496592</v>
      </c>
    </row>
    <row r="206" spans="1:11">
      <c r="A206" s="49"/>
      <c r="B206" s="14" t="s">
        <v>612</v>
      </c>
      <c r="C206" s="20">
        <v>-0.48742702265439641</v>
      </c>
      <c r="D206" s="20">
        <v>1.1256614507666907</v>
      </c>
      <c r="E206" s="20">
        <v>-3.1764158273254961</v>
      </c>
      <c r="F206" s="20" t="s">
        <v>613</v>
      </c>
      <c r="G206" s="20" t="s">
        <v>69</v>
      </c>
      <c r="H206" s="20" t="s">
        <v>555</v>
      </c>
      <c r="I206" s="20">
        <v>-0.4</v>
      </c>
      <c r="J206" s="20" t="s">
        <v>614</v>
      </c>
      <c r="K206" s="20">
        <v>7.1</v>
      </c>
    </row>
    <row r="207" spans="1:11">
      <c r="A207" s="50" t="s">
        <v>615</v>
      </c>
      <c r="B207" s="13" t="s">
        <v>616</v>
      </c>
      <c r="C207" s="20">
        <v>994528</v>
      </c>
      <c r="D207" s="20">
        <v>986276</v>
      </c>
      <c r="E207" s="20">
        <v>965691</v>
      </c>
      <c r="F207" s="20" t="s">
        <v>617</v>
      </c>
      <c r="G207" s="20" t="s">
        <v>618</v>
      </c>
      <c r="H207" s="20" t="s">
        <v>619</v>
      </c>
      <c r="I207" s="20">
        <v>1138839</v>
      </c>
      <c r="J207" s="20" t="s">
        <v>620</v>
      </c>
      <c r="K207" s="20">
        <v>1313451</v>
      </c>
    </row>
    <row r="208" spans="1:11">
      <c r="A208" s="51"/>
      <c r="B208" s="13" t="s">
        <v>621</v>
      </c>
      <c r="C208" s="20">
        <v>1.7662190970761715</v>
      </c>
      <c r="D208" s="20">
        <v>-0.43146620395155821</v>
      </c>
      <c r="E208" s="20">
        <v>-3.340059774949744</v>
      </c>
      <c r="F208" s="20" t="s">
        <v>622</v>
      </c>
      <c r="G208" s="20" t="s">
        <v>623</v>
      </c>
      <c r="H208" s="20" t="s">
        <v>446</v>
      </c>
      <c r="I208" s="20">
        <v>0.6</v>
      </c>
      <c r="J208" s="20" t="s">
        <v>506</v>
      </c>
      <c r="K208" s="20">
        <v>3.8</v>
      </c>
    </row>
    <row r="209" spans="1:11">
      <c r="A209" s="51"/>
      <c r="B209" s="13" t="s">
        <v>624</v>
      </c>
      <c r="C209" s="20">
        <v>327838</v>
      </c>
      <c r="D209" s="20">
        <v>280064</v>
      </c>
      <c r="E209" s="20">
        <v>281831</v>
      </c>
      <c r="F209" s="20" t="s">
        <v>625</v>
      </c>
      <c r="G209" s="20" t="s">
        <v>626</v>
      </c>
      <c r="H209" s="20" t="s">
        <v>627</v>
      </c>
      <c r="I209" s="20">
        <v>342681</v>
      </c>
      <c r="J209" s="20" t="s">
        <v>628</v>
      </c>
      <c r="K209" s="20">
        <v>398372</v>
      </c>
    </row>
    <row r="210" spans="1:11">
      <c r="A210" s="51"/>
      <c r="B210" s="13" t="s">
        <v>629</v>
      </c>
      <c r="C210" s="20">
        <v>-0.64785786365030296</v>
      </c>
      <c r="D210" s="20">
        <v>-5.9692030069387947</v>
      </c>
      <c r="E210" s="20">
        <v>-0.65666178990483326</v>
      </c>
      <c r="F210" s="20" t="s">
        <v>541</v>
      </c>
      <c r="G210" s="20" t="s">
        <v>268</v>
      </c>
      <c r="H210" s="20" t="s">
        <v>19</v>
      </c>
      <c r="I210" s="20">
        <v>0.8</v>
      </c>
      <c r="J210" s="20" t="s">
        <v>630</v>
      </c>
      <c r="K210" s="20">
        <v>3.4</v>
      </c>
    </row>
    <row r="211" spans="1:11">
      <c r="A211" s="51"/>
      <c r="B211" s="13" t="s">
        <v>631</v>
      </c>
      <c r="C211" s="20">
        <v>97868</v>
      </c>
      <c r="D211" s="20">
        <v>95960</v>
      </c>
      <c r="E211" s="20">
        <v>98218</v>
      </c>
      <c r="F211" s="20" t="s">
        <v>632</v>
      </c>
      <c r="G211" s="20" t="s">
        <v>633</v>
      </c>
      <c r="H211" s="20" t="s">
        <v>634</v>
      </c>
      <c r="I211" s="20">
        <v>124562</v>
      </c>
      <c r="J211" s="20" t="s">
        <v>635</v>
      </c>
      <c r="K211" s="20">
        <v>138782</v>
      </c>
    </row>
    <row r="212" spans="1:11">
      <c r="A212" s="51"/>
      <c r="B212" s="13" t="s">
        <v>636</v>
      </c>
      <c r="C212" s="20">
        <v>2.8</v>
      </c>
      <c r="D212" s="20">
        <v>2.1</v>
      </c>
      <c r="E212" s="20" t="s">
        <v>637</v>
      </c>
      <c r="F212" s="20" t="s">
        <v>638</v>
      </c>
      <c r="G212" s="20" t="s">
        <v>462</v>
      </c>
      <c r="H212" s="20" t="s">
        <v>374</v>
      </c>
      <c r="I212" s="20">
        <v>0.1</v>
      </c>
      <c r="J212" s="20" t="s">
        <v>614</v>
      </c>
      <c r="K212" s="20">
        <v>0.8</v>
      </c>
    </row>
    <row r="213" spans="1:11">
      <c r="A213" s="51"/>
      <c r="B213" s="13" t="s">
        <v>639</v>
      </c>
      <c r="C213" s="20">
        <v>2897</v>
      </c>
      <c r="D213" s="20">
        <v>2492</v>
      </c>
      <c r="E213" s="20" t="s">
        <v>45</v>
      </c>
      <c r="F213" s="20" t="s">
        <v>45</v>
      </c>
      <c r="G213" s="20" t="s">
        <v>45</v>
      </c>
      <c r="H213" s="20" t="s">
        <v>45</v>
      </c>
      <c r="I213" s="20" t="s">
        <v>45</v>
      </c>
      <c r="J213" s="20" t="s">
        <v>45</v>
      </c>
      <c r="K213" s="20" t="s">
        <v>45</v>
      </c>
    </row>
    <row r="214" spans="1:11">
      <c r="A214" s="51"/>
      <c r="B214" s="13" t="s">
        <v>640</v>
      </c>
      <c r="C214" s="20">
        <v>-69.2</v>
      </c>
      <c r="D214" s="20">
        <v>-25.8</v>
      </c>
      <c r="E214" s="20" t="s">
        <v>514</v>
      </c>
      <c r="F214" s="20" t="s">
        <v>45</v>
      </c>
      <c r="G214" s="20" t="s">
        <v>45</v>
      </c>
      <c r="H214" s="20" t="s">
        <v>45</v>
      </c>
      <c r="I214" s="20" t="s">
        <v>45</v>
      </c>
      <c r="J214" s="20" t="s">
        <v>45</v>
      </c>
      <c r="K214" s="20" t="s">
        <v>45</v>
      </c>
    </row>
    <row r="215" spans="1:11">
      <c r="A215" s="51"/>
      <c r="B215" s="13" t="s">
        <v>641</v>
      </c>
      <c r="C215" s="20">
        <v>563545</v>
      </c>
      <c r="D215" s="20">
        <v>515932</v>
      </c>
      <c r="E215" s="20">
        <v>534252</v>
      </c>
      <c r="F215" s="20" t="s">
        <v>642</v>
      </c>
      <c r="G215" s="20" t="s">
        <v>643</v>
      </c>
      <c r="H215" s="20" t="s">
        <v>644</v>
      </c>
      <c r="I215" s="20">
        <v>604771</v>
      </c>
      <c r="J215" s="20" t="s">
        <v>645</v>
      </c>
      <c r="K215" s="20">
        <v>675433</v>
      </c>
    </row>
    <row r="216" spans="1:11">
      <c r="A216" s="51"/>
      <c r="B216" s="13" t="s">
        <v>646</v>
      </c>
      <c r="C216" s="20">
        <v>3.8403073404073895</v>
      </c>
      <c r="D216" s="20">
        <v>-8.0811619188783439</v>
      </c>
      <c r="E216" s="20">
        <v>2.2259055769195957</v>
      </c>
      <c r="F216" s="20" t="s">
        <v>463</v>
      </c>
      <c r="G216" s="20" t="s">
        <v>613</v>
      </c>
      <c r="H216" s="20" t="s">
        <v>647</v>
      </c>
      <c r="I216" s="20">
        <v>-0.1</v>
      </c>
      <c r="J216" s="20" t="s">
        <v>19</v>
      </c>
      <c r="K216" s="20">
        <v>1.3</v>
      </c>
    </row>
    <row r="217" spans="1:11">
      <c r="A217" s="51"/>
      <c r="B217" s="13" t="s">
        <v>648</v>
      </c>
      <c r="C217" s="20">
        <v>228364</v>
      </c>
      <c r="D217" s="20">
        <v>208686</v>
      </c>
      <c r="E217" s="20">
        <v>211370</v>
      </c>
      <c r="F217" s="20" t="s">
        <v>649</v>
      </c>
      <c r="G217" s="20" t="s">
        <v>650</v>
      </c>
      <c r="H217" s="20" t="s">
        <v>651</v>
      </c>
      <c r="I217" s="20">
        <v>224044</v>
      </c>
      <c r="J217" s="20" t="s">
        <v>652</v>
      </c>
      <c r="K217" s="20">
        <v>277144</v>
      </c>
    </row>
    <row r="218" spans="1:11">
      <c r="A218" s="51"/>
      <c r="B218" s="13" t="s">
        <v>653</v>
      </c>
      <c r="C218" s="20">
        <v>-7.9281846613783902</v>
      </c>
      <c r="D218" s="20">
        <v>-8.2499446561007161</v>
      </c>
      <c r="E218" s="20">
        <v>-9.8297787983536722E-3</v>
      </c>
      <c r="F218" s="20" t="s">
        <v>428</v>
      </c>
      <c r="G218" s="20" t="s">
        <v>654</v>
      </c>
      <c r="H218" s="20" t="s">
        <v>495</v>
      </c>
      <c r="I218" s="20">
        <v>-5.6</v>
      </c>
      <c r="J218" s="20" t="s">
        <v>655</v>
      </c>
      <c r="K218" s="20">
        <v>2</v>
      </c>
    </row>
    <row r="219" spans="1:11">
      <c r="A219" s="51"/>
      <c r="B219" s="13" t="s">
        <v>656</v>
      </c>
      <c r="C219" s="20">
        <v>34412</v>
      </c>
      <c r="D219" s="20">
        <v>30008</v>
      </c>
      <c r="E219" s="20">
        <v>30889</v>
      </c>
      <c r="F219" s="20" t="s">
        <v>657</v>
      </c>
      <c r="G219" s="20" t="s">
        <v>658</v>
      </c>
      <c r="H219" s="20" t="s">
        <v>659</v>
      </c>
      <c r="I219" s="20">
        <v>38964</v>
      </c>
      <c r="J219" s="20" t="s">
        <v>660</v>
      </c>
      <c r="K219" s="20">
        <v>44233</v>
      </c>
    </row>
    <row r="220" spans="1:11">
      <c r="A220" s="51"/>
      <c r="B220" s="13" t="s">
        <v>661</v>
      </c>
      <c r="C220" s="20">
        <v>9</v>
      </c>
      <c r="D220" s="20">
        <v>-12.4</v>
      </c>
      <c r="E220" s="20" t="s">
        <v>662</v>
      </c>
      <c r="F220" s="20" t="s">
        <v>374</v>
      </c>
      <c r="G220" s="20" t="s">
        <v>663</v>
      </c>
      <c r="H220" s="20" t="s">
        <v>664</v>
      </c>
      <c r="I220" s="20">
        <v>2.9</v>
      </c>
      <c r="J220" s="20" t="s">
        <v>665</v>
      </c>
      <c r="K220" s="20">
        <v>5.5</v>
      </c>
    </row>
    <row r="221" spans="1:11">
      <c r="A221" s="51"/>
      <c r="B221" s="13" t="s">
        <v>666</v>
      </c>
      <c r="C221" s="20">
        <v>173821</v>
      </c>
      <c r="D221" s="20">
        <v>177221</v>
      </c>
      <c r="E221" s="20">
        <v>131390</v>
      </c>
      <c r="F221" s="20" t="s">
        <v>667</v>
      </c>
      <c r="G221" s="20" t="s">
        <v>668</v>
      </c>
      <c r="H221" s="20" t="s">
        <v>669</v>
      </c>
      <c r="I221" s="20">
        <v>163745</v>
      </c>
      <c r="J221" s="20" t="s">
        <v>670</v>
      </c>
      <c r="K221" s="20">
        <v>216336</v>
      </c>
    </row>
    <row r="222" spans="1:11">
      <c r="A222" s="51"/>
      <c r="B222" s="13" t="s">
        <v>671</v>
      </c>
      <c r="C222" s="20">
        <v>0.26820118549422123</v>
      </c>
      <c r="D222" s="20">
        <v>2.3654972205284786</v>
      </c>
      <c r="E222" s="20">
        <v>-26.809552097606325</v>
      </c>
      <c r="F222" s="20" t="s">
        <v>672</v>
      </c>
      <c r="G222" s="20" t="s">
        <v>673</v>
      </c>
      <c r="H222" s="20" t="s">
        <v>674</v>
      </c>
      <c r="I222" s="20">
        <v>2.2000000000000002</v>
      </c>
      <c r="J222" s="20" t="s">
        <v>128</v>
      </c>
      <c r="K222" s="20">
        <v>10.4</v>
      </c>
    </row>
    <row r="223" spans="1:11">
      <c r="A223" s="51"/>
      <c r="B223" s="13" t="s">
        <v>675</v>
      </c>
      <c r="C223" s="20">
        <v>43485</v>
      </c>
      <c r="D223" s="20">
        <v>41204</v>
      </c>
      <c r="E223" s="20" t="s">
        <v>676</v>
      </c>
      <c r="F223" s="20" t="s">
        <v>677</v>
      </c>
      <c r="G223" s="20" t="s">
        <v>678</v>
      </c>
      <c r="H223" s="20" t="s">
        <v>679</v>
      </c>
      <c r="I223" s="20">
        <v>26508</v>
      </c>
      <c r="J223" s="20" t="s">
        <v>680</v>
      </c>
      <c r="K223" s="20">
        <v>32637</v>
      </c>
    </row>
    <row r="224" spans="1:11">
      <c r="A224" s="51"/>
      <c r="B224" s="13" t="s">
        <v>681</v>
      </c>
      <c r="C224" s="20">
        <v>-0.5</v>
      </c>
      <c r="D224" s="20">
        <v>-4.9000000000000004</v>
      </c>
      <c r="E224" s="20" t="s">
        <v>682</v>
      </c>
      <c r="F224" s="20" t="s">
        <v>683</v>
      </c>
      <c r="G224" s="20" t="s">
        <v>663</v>
      </c>
      <c r="H224" s="20" t="s">
        <v>234</v>
      </c>
      <c r="I224" s="20">
        <v>-4.5</v>
      </c>
      <c r="J224" s="20" t="s">
        <v>684</v>
      </c>
      <c r="K224" s="20">
        <v>8.6999999999999993</v>
      </c>
    </row>
    <row r="225" spans="1:11">
      <c r="A225" s="51"/>
      <c r="B225" s="13" t="s">
        <v>685</v>
      </c>
      <c r="C225" s="20">
        <v>5737</v>
      </c>
      <c r="D225" s="20">
        <v>2686</v>
      </c>
      <c r="E225" s="20">
        <v>2447</v>
      </c>
      <c r="F225" s="20" t="s">
        <v>686</v>
      </c>
      <c r="G225" s="20" t="s">
        <v>687</v>
      </c>
      <c r="H225" s="20" t="s">
        <v>688</v>
      </c>
      <c r="I225" s="20">
        <v>4477</v>
      </c>
      <c r="J225" s="20" t="s">
        <v>689</v>
      </c>
      <c r="K225" s="20">
        <v>5429</v>
      </c>
    </row>
    <row r="226" spans="1:11">
      <c r="A226" s="51"/>
      <c r="B226" s="13" t="s">
        <v>690</v>
      </c>
      <c r="C226" s="20">
        <v>-22.5</v>
      </c>
      <c r="D226" s="20">
        <v>-4.9000000000000004</v>
      </c>
      <c r="E226" s="20" t="s">
        <v>691</v>
      </c>
      <c r="F226" s="20" t="s">
        <v>692</v>
      </c>
      <c r="G226" s="20" t="s">
        <v>693</v>
      </c>
      <c r="H226" s="20" t="s">
        <v>267</v>
      </c>
      <c r="I226" s="20">
        <v>3.3</v>
      </c>
      <c r="J226" s="20" t="s">
        <v>483</v>
      </c>
      <c r="K226" s="20">
        <v>14.9</v>
      </c>
    </row>
    <row r="227" spans="1:11" ht="24.75">
      <c r="A227" s="51"/>
      <c r="B227" s="13" t="s">
        <v>694</v>
      </c>
      <c r="C227" s="20">
        <v>3349</v>
      </c>
      <c r="D227" s="20">
        <v>2006</v>
      </c>
      <c r="E227" s="20" t="s">
        <v>695</v>
      </c>
      <c r="F227" s="20" t="s">
        <v>696</v>
      </c>
      <c r="G227" s="20" t="s">
        <v>697</v>
      </c>
      <c r="H227" s="20" t="s">
        <v>698</v>
      </c>
      <c r="I227" s="20">
        <v>14311</v>
      </c>
      <c r="J227" s="20" t="s">
        <v>699</v>
      </c>
      <c r="K227" s="20">
        <v>32326</v>
      </c>
    </row>
    <row r="228" spans="1:11" ht="24.75">
      <c r="A228" s="51"/>
      <c r="B228" s="13" t="s">
        <v>700</v>
      </c>
      <c r="C228" s="20">
        <v>133.19999999999999</v>
      </c>
      <c r="D228" s="20">
        <v>-39.9</v>
      </c>
      <c r="E228" s="20" t="s">
        <v>445</v>
      </c>
      <c r="F228" s="20" t="s">
        <v>701</v>
      </c>
      <c r="G228" s="20" t="s">
        <v>702</v>
      </c>
      <c r="H228" s="20" t="s">
        <v>474</v>
      </c>
      <c r="I228" s="20">
        <v>-17.399999999999999</v>
      </c>
      <c r="J228" s="20" t="s">
        <v>703</v>
      </c>
      <c r="K228" s="20">
        <v>44.8</v>
      </c>
    </row>
    <row r="229" spans="1:11">
      <c r="A229" s="51"/>
      <c r="B229" s="13" t="s">
        <v>704</v>
      </c>
      <c r="C229" s="20">
        <v>204591</v>
      </c>
      <c r="D229" s="20">
        <v>247227</v>
      </c>
      <c r="E229" s="20" t="s">
        <v>705</v>
      </c>
      <c r="F229" s="20" t="s">
        <v>706</v>
      </c>
      <c r="G229" s="20" t="s">
        <v>707</v>
      </c>
      <c r="H229" s="20" t="s">
        <v>708</v>
      </c>
      <c r="I229" s="20">
        <v>325027</v>
      </c>
      <c r="J229" s="20" t="s">
        <v>709</v>
      </c>
      <c r="K229" s="20">
        <v>351290</v>
      </c>
    </row>
    <row r="230" spans="1:11" ht="15.75" thickBot="1">
      <c r="A230" s="52"/>
      <c r="B230" s="15" t="s">
        <v>710</v>
      </c>
      <c r="C230" s="20">
        <v>-2</v>
      </c>
      <c r="D230" s="20">
        <v>19.600000000000001</v>
      </c>
      <c r="E230" s="20" t="s">
        <v>483</v>
      </c>
      <c r="F230" s="20" t="s">
        <v>383</v>
      </c>
      <c r="G230" s="20" t="s">
        <v>711</v>
      </c>
      <c r="H230" s="20" t="s">
        <v>458</v>
      </c>
      <c r="I230" s="20">
        <v>2.6</v>
      </c>
      <c r="J230" s="20" t="s">
        <v>503</v>
      </c>
      <c r="K230" s="20">
        <v>1.5</v>
      </c>
    </row>
    <row r="231" spans="1:11">
      <c r="A231" s="53" t="s">
        <v>712</v>
      </c>
      <c r="B231" s="5" t="s">
        <v>713</v>
      </c>
      <c r="C231" s="21">
        <v>71950</v>
      </c>
      <c r="D231" s="21">
        <v>87893</v>
      </c>
      <c r="E231" s="21">
        <v>87838</v>
      </c>
      <c r="F231" s="21" t="s">
        <v>714</v>
      </c>
      <c r="G231" s="21" t="s">
        <v>715</v>
      </c>
      <c r="H231" s="21" t="s">
        <v>716</v>
      </c>
      <c r="I231" s="21">
        <v>124006</v>
      </c>
      <c r="J231" s="21" t="s">
        <v>717</v>
      </c>
      <c r="K231" s="21">
        <v>183141</v>
      </c>
    </row>
    <row r="232" spans="1:11" ht="24.75">
      <c r="A232" s="54"/>
      <c r="B232" s="6" t="s">
        <v>718</v>
      </c>
      <c r="C232" s="20">
        <v>-23.80958109289908</v>
      </c>
      <c r="D232" s="20">
        <v>22.649039521532966</v>
      </c>
      <c r="E232" s="20">
        <v>-1.3412916063232916</v>
      </c>
      <c r="F232" s="20" t="s">
        <v>719</v>
      </c>
      <c r="G232" s="20" t="s">
        <v>720</v>
      </c>
      <c r="H232" s="20" t="s">
        <v>91</v>
      </c>
      <c r="I232" s="20">
        <v>-9</v>
      </c>
      <c r="J232" s="20" t="s">
        <v>523</v>
      </c>
      <c r="K232" s="20">
        <v>39.799999999999997</v>
      </c>
    </row>
    <row r="233" spans="1:11" ht="24.75">
      <c r="A233" s="54"/>
      <c r="B233" s="6" t="s">
        <v>721</v>
      </c>
      <c r="C233" s="21">
        <v>58337</v>
      </c>
      <c r="D233" s="21">
        <v>58249</v>
      </c>
      <c r="E233" s="21">
        <v>56738</v>
      </c>
      <c r="F233" s="21" t="s">
        <v>722</v>
      </c>
      <c r="G233" s="21" t="s">
        <v>723</v>
      </c>
      <c r="H233" s="21" t="s">
        <v>724</v>
      </c>
      <c r="I233" s="21">
        <v>97137</v>
      </c>
      <c r="J233" s="21" t="s">
        <v>725</v>
      </c>
      <c r="K233" s="21">
        <v>151912</v>
      </c>
    </row>
    <row r="234" spans="1:11" ht="24.75">
      <c r="A234" s="54"/>
      <c r="B234" s="6" t="s">
        <v>726</v>
      </c>
      <c r="C234" s="20">
        <v>-11.4</v>
      </c>
      <c r="D234" s="20">
        <v>0.3</v>
      </c>
      <c r="E234" s="20" t="s">
        <v>727</v>
      </c>
      <c r="F234" s="20" t="s">
        <v>728</v>
      </c>
      <c r="G234" s="20" t="s">
        <v>729</v>
      </c>
      <c r="H234" s="20" t="s">
        <v>730</v>
      </c>
      <c r="I234" s="20">
        <v>-18.100000000000001</v>
      </c>
      <c r="J234" s="20" t="s">
        <v>662</v>
      </c>
      <c r="K234" s="20">
        <v>44.9</v>
      </c>
    </row>
    <row r="235" spans="1:11" ht="24.75">
      <c r="A235" s="54"/>
      <c r="B235" s="6" t="s">
        <v>731</v>
      </c>
      <c r="C235" s="21" t="s">
        <v>45</v>
      </c>
      <c r="D235" s="21" t="s">
        <v>45</v>
      </c>
      <c r="E235" s="21" t="s">
        <v>45</v>
      </c>
      <c r="F235" s="21" t="s">
        <v>45</v>
      </c>
      <c r="G235" s="21" t="s">
        <v>45</v>
      </c>
      <c r="H235" s="21" t="s">
        <v>45</v>
      </c>
      <c r="I235" s="21">
        <v>7031</v>
      </c>
      <c r="J235" s="21" t="s">
        <v>45</v>
      </c>
      <c r="K235" s="21" t="s">
        <v>45</v>
      </c>
    </row>
    <row r="236" spans="1:11" ht="24.75">
      <c r="A236" s="54"/>
      <c r="B236" s="6" t="s">
        <v>732</v>
      </c>
      <c r="C236" s="20" t="s">
        <v>45</v>
      </c>
      <c r="D236" s="20" t="s">
        <v>45</v>
      </c>
      <c r="E236" s="20" t="s">
        <v>45</v>
      </c>
      <c r="F236" s="20" t="s">
        <v>45</v>
      </c>
      <c r="G236" s="20" t="s">
        <v>45</v>
      </c>
      <c r="H236" s="20" t="s">
        <v>45</v>
      </c>
      <c r="I236" s="20">
        <v>-0.8</v>
      </c>
      <c r="J236" s="20" t="s">
        <v>45</v>
      </c>
      <c r="K236" s="20" t="s">
        <v>45</v>
      </c>
    </row>
    <row r="237" spans="1:11">
      <c r="A237" s="54"/>
      <c r="B237" s="6" t="s">
        <v>733</v>
      </c>
      <c r="C237" s="21">
        <v>13613</v>
      </c>
      <c r="D237" s="21">
        <v>29644</v>
      </c>
      <c r="E237" s="21" t="s">
        <v>734</v>
      </c>
      <c r="F237" s="21" t="s">
        <v>735</v>
      </c>
      <c r="G237" s="21" t="s">
        <v>736</v>
      </c>
      <c r="H237" s="21" t="s">
        <v>737</v>
      </c>
      <c r="I237" s="21">
        <v>19838</v>
      </c>
      <c r="J237" s="21" t="s">
        <v>738</v>
      </c>
      <c r="K237" s="21">
        <v>31229</v>
      </c>
    </row>
    <row r="238" spans="1:11" ht="25.5" thickBot="1">
      <c r="A238" s="55"/>
      <c r="B238" s="11" t="s">
        <v>739</v>
      </c>
      <c r="C238" s="20">
        <v>-52.4</v>
      </c>
      <c r="D238" s="20">
        <v>118.6</v>
      </c>
      <c r="E238" s="20" t="s">
        <v>461</v>
      </c>
      <c r="F238" s="20" t="s">
        <v>740</v>
      </c>
      <c r="G238" s="20" t="s">
        <v>741</v>
      </c>
      <c r="H238" s="20" t="s">
        <v>742</v>
      </c>
      <c r="I238" s="20">
        <v>87.4</v>
      </c>
      <c r="J238" s="20" t="s">
        <v>743</v>
      </c>
      <c r="K238" s="20">
        <v>19.600000000000001</v>
      </c>
    </row>
    <row r="239" spans="1:11">
      <c r="A239" s="56" t="s">
        <v>744</v>
      </c>
      <c r="B239" s="16" t="s">
        <v>745</v>
      </c>
      <c r="C239" s="21">
        <v>-38890</v>
      </c>
      <c r="D239" s="21">
        <v>41160</v>
      </c>
      <c r="E239" s="21" t="s">
        <v>746</v>
      </c>
      <c r="F239" s="21" t="s">
        <v>747</v>
      </c>
      <c r="G239" s="21" t="s">
        <v>748</v>
      </c>
      <c r="H239" s="21" t="s">
        <v>749</v>
      </c>
      <c r="I239" s="21">
        <v>18157</v>
      </c>
      <c r="J239" s="21" t="s">
        <v>750</v>
      </c>
      <c r="K239" s="21">
        <v>23359</v>
      </c>
    </row>
    <row r="240" spans="1:11">
      <c r="A240" s="57"/>
      <c r="B240" s="17" t="s">
        <v>751</v>
      </c>
      <c r="C240" s="21">
        <v>-38890</v>
      </c>
      <c r="D240" s="21">
        <v>41160</v>
      </c>
      <c r="E240" s="21" t="s">
        <v>746</v>
      </c>
      <c r="F240" s="21" t="s">
        <v>747</v>
      </c>
      <c r="G240" s="21" t="s">
        <v>748</v>
      </c>
      <c r="H240" s="21" t="s">
        <v>749</v>
      </c>
      <c r="I240" s="21">
        <v>18157</v>
      </c>
      <c r="J240" s="21" t="s">
        <v>750</v>
      </c>
      <c r="K240" s="21">
        <v>23359</v>
      </c>
    </row>
    <row r="241" spans="1:11" ht="15.75" thickBot="1">
      <c r="A241" s="58"/>
      <c r="B241" s="18" t="s">
        <v>752</v>
      </c>
      <c r="C241" s="21">
        <v>-65819</v>
      </c>
      <c r="D241" s="21">
        <v>-24659</v>
      </c>
      <c r="E241" s="21">
        <v>19606</v>
      </c>
      <c r="F241" s="21" t="s">
        <v>45</v>
      </c>
      <c r="G241" s="21" t="s">
        <v>753</v>
      </c>
      <c r="H241" s="21" t="s">
        <v>45</v>
      </c>
      <c r="I241" s="21">
        <v>87686</v>
      </c>
      <c r="J241" s="21" t="s">
        <v>754</v>
      </c>
      <c r="K241" s="21">
        <v>80603</v>
      </c>
    </row>
    <row r="242" spans="1:11">
      <c r="A242" s="3"/>
      <c r="B242" s="16" t="s">
        <v>755</v>
      </c>
      <c r="C242" s="34">
        <v>-41764</v>
      </c>
      <c r="D242" s="34">
        <v>17521</v>
      </c>
      <c r="E242" s="34">
        <v>51187</v>
      </c>
      <c r="F242" s="34">
        <v>22293</v>
      </c>
      <c r="G242" s="34">
        <v>-1854</v>
      </c>
      <c r="H242" s="34">
        <v>-20133</v>
      </c>
      <c r="I242" s="34">
        <v>-7300</v>
      </c>
      <c r="J242" s="34">
        <v>59233</v>
      </c>
      <c r="K242" s="34">
        <v>144489</v>
      </c>
    </row>
    <row r="243" spans="1:11" ht="15.75" thickBot="1">
      <c r="A243" s="3"/>
      <c r="B243" s="18" t="s">
        <v>752</v>
      </c>
      <c r="C243" s="34">
        <v>-41764</v>
      </c>
      <c r="D243" s="34">
        <v>-24243</v>
      </c>
      <c r="E243" s="34">
        <v>26944</v>
      </c>
      <c r="F243" s="34">
        <v>49237</v>
      </c>
      <c r="G243" s="34">
        <v>47383</v>
      </c>
      <c r="H243" s="34">
        <v>27250</v>
      </c>
      <c r="I243" s="34">
        <v>19950</v>
      </c>
      <c r="J243" s="34">
        <v>79183</v>
      </c>
      <c r="K243" s="34">
        <v>223672</v>
      </c>
    </row>
    <row r="244" spans="1:11">
      <c r="A244" s="59" t="s">
        <v>756</v>
      </c>
      <c r="B244" s="5" t="s">
        <v>757</v>
      </c>
      <c r="C244" s="21"/>
      <c r="D244" s="21">
        <v>23108.269</v>
      </c>
      <c r="E244" s="21">
        <v>24176.367999999999</v>
      </c>
      <c r="F244" s="21">
        <v>23350.23</v>
      </c>
      <c r="G244" s="21">
        <v>11004.3</v>
      </c>
      <c r="H244" s="21" t="s">
        <v>758</v>
      </c>
      <c r="I244" s="21">
        <v>11850</v>
      </c>
      <c r="J244" s="21">
        <v>12661</v>
      </c>
      <c r="K244" s="21">
        <v>12832</v>
      </c>
    </row>
    <row r="245" spans="1:11">
      <c r="A245" s="60"/>
      <c r="B245" s="6" t="s">
        <v>759</v>
      </c>
      <c r="C245" s="21"/>
      <c r="D245" s="21">
        <v>6398.8559999999998</v>
      </c>
      <c r="E245" s="21">
        <v>6586.5389999999998</v>
      </c>
      <c r="F245" s="21">
        <v>6698.4679999999998</v>
      </c>
      <c r="G245" s="21">
        <v>6815.6</v>
      </c>
      <c r="H245" s="21" t="s">
        <v>760</v>
      </c>
      <c r="I245" s="21">
        <v>7049</v>
      </c>
      <c r="J245" s="21">
        <v>7179</v>
      </c>
      <c r="K245" s="21">
        <v>7293</v>
      </c>
    </row>
    <row r="246" spans="1:11">
      <c r="A246" s="60"/>
      <c r="B246" s="6" t="s">
        <v>761</v>
      </c>
      <c r="C246" s="21"/>
      <c r="D246" s="21">
        <v>757.29700000000003</v>
      </c>
      <c r="E246" s="21">
        <v>839.23099999999999</v>
      </c>
      <c r="F246" s="21">
        <v>894.33</v>
      </c>
      <c r="G246" s="21">
        <v>994.4</v>
      </c>
      <c r="H246" s="21" t="s">
        <v>762</v>
      </c>
      <c r="I246" s="21">
        <v>838</v>
      </c>
      <c r="J246" s="21">
        <v>920</v>
      </c>
      <c r="K246" s="21">
        <v>900</v>
      </c>
    </row>
    <row r="247" spans="1:11" ht="24.75">
      <c r="A247" s="60"/>
      <c r="B247" s="6" t="s">
        <v>763</v>
      </c>
      <c r="C247" s="21"/>
      <c r="D247" s="21">
        <v>956.23500000000001</v>
      </c>
      <c r="E247" s="21">
        <v>971.97500000000002</v>
      </c>
      <c r="F247" s="21">
        <v>959.36199999999997</v>
      </c>
      <c r="G247" s="21">
        <v>1025</v>
      </c>
      <c r="H247" s="21" t="s">
        <v>764</v>
      </c>
      <c r="I247" s="21">
        <v>805</v>
      </c>
      <c r="J247" s="21">
        <v>805</v>
      </c>
      <c r="K247" s="21">
        <v>865</v>
      </c>
    </row>
    <row r="248" spans="1:11">
      <c r="A248" s="60"/>
      <c r="B248" s="6" t="s">
        <v>765</v>
      </c>
      <c r="C248" s="21"/>
      <c r="D248" s="21">
        <v>18.077999999999999</v>
      </c>
      <c r="E248" s="21">
        <v>18.440000000000001</v>
      </c>
      <c r="F248" s="21">
        <v>18.472000000000001</v>
      </c>
      <c r="G248" s="21">
        <v>20.5</v>
      </c>
      <c r="H248" s="21" t="s">
        <v>766</v>
      </c>
      <c r="I248" s="21">
        <v>24</v>
      </c>
      <c r="J248" s="21">
        <v>25</v>
      </c>
      <c r="K248" s="21">
        <v>25</v>
      </c>
    </row>
    <row r="249" spans="1:11">
      <c r="A249" s="60"/>
      <c r="B249" s="6" t="s">
        <v>767</v>
      </c>
      <c r="C249" s="21"/>
      <c r="D249" s="21" t="e">
        <v>#VALUE!</v>
      </c>
      <c r="E249" s="21" t="e">
        <v>#VALUE!</v>
      </c>
      <c r="F249" s="21" t="e">
        <v>#VALUE!</v>
      </c>
      <c r="G249" s="21" t="s">
        <v>45</v>
      </c>
      <c r="H249" s="21" t="s">
        <v>45</v>
      </c>
      <c r="I249" s="21" t="s">
        <v>45</v>
      </c>
      <c r="J249" s="21" t="s">
        <v>45</v>
      </c>
      <c r="K249" s="21" t="s">
        <v>45</v>
      </c>
    </row>
    <row r="250" spans="1:11" ht="24.75">
      <c r="A250" s="60"/>
      <c r="B250" s="7" t="s">
        <v>768</v>
      </c>
      <c r="C250" s="21"/>
      <c r="D250" s="21"/>
      <c r="E250" s="21"/>
      <c r="F250" s="21"/>
      <c r="G250" s="21"/>
      <c r="H250" s="21"/>
      <c r="I250" s="21" t="s">
        <v>45</v>
      </c>
      <c r="J250" s="21" t="s">
        <v>45</v>
      </c>
      <c r="K250" s="21" t="s">
        <v>45</v>
      </c>
    </row>
    <row r="251" spans="1:11">
      <c r="A251" s="60"/>
      <c r="B251" s="7" t="s">
        <v>769</v>
      </c>
      <c r="C251" s="21"/>
      <c r="D251" s="21"/>
      <c r="E251" s="21"/>
      <c r="F251" s="21"/>
      <c r="G251" s="21"/>
      <c r="H251" s="21"/>
      <c r="I251" s="21">
        <v>160</v>
      </c>
      <c r="J251" s="21" t="s">
        <v>770</v>
      </c>
      <c r="K251" s="21">
        <v>210</v>
      </c>
    </row>
    <row r="252" spans="1:11">
      <c r="A252" s="60"/>
      <c r="B252" s="6" t="s">
        <v>771</v>
      </c>
      <c r="C252" s="21"/>
      <c r="D252" s="21">
        <v>14977.803</v>
      </c>
      <c r="E252" s="21">
        <v>15760.183000000001</v>
      </c>
      <c r="F252" s="21">
        <v>14779.598</v>
      </c>
      <c r="G252" s="21">
        <v>2148.8000000000002</v>
      </c>
      <c r="H252" s="21" t="s">
        <v>772</v>
      </c>
      <c r="I252" s="21">
        <v>2974</v>
      </c>
      <c r="J252" s="21" t="s">
        <v>773</v>
      </c>
      <c r="K252" s="21">
        <v>3539</v>
      </c>
    </row>
    <row r="253" spans="1:11">
      <c r="A253" s="60"/>
      <c r="B253" s="6" t="s">
        <v>774</v>
      </c>
      <c r="C253" s="20"/>
      <c r="D253" s="20">
        <v>505865</v>
      </c>
      <c r="E253" s="21" t="s">
        <v>775</v>
      </c>
      <c r="F253" s="21">
        <v>572563</v>
      </c>
      <c r="G253" s="21">
        <v>595621</v>
      </c>
      <c r="H253" s="21" t="s">
        <v>776</v>
      </c>
      <c r="I253" s="21">
        <v>671744</v>
      </c>
      <c r="J253" s="21" t="s">
        <v>777</v>
      </c>
      <c r="K253" s="21">
        <v>752843</v>
      </c>
    </row>
    <row r="254" spans="1:11">
      <c r="A254" s="60"/>
      <c r="B254" s="6" t="s">
        <v>778</v>
      </c>
      <c r="C254" s="20"/>
      <c r="D254" s="20">
        <v>288978</v>
      </c>
      <c r="E254" s="21" t="s">
        <v>779</v>
      </c>
      <c r="F254" s="21">
        <v>314109</v>
      </c>
      <c r="G254" s="21">
        <v>320331</v>
      </c>
      <c r="H254" s="21" t="s">
        <v>780</v>
      </c>
      <c r="I254" s="21">
        <v>349979</v>
      </c>
      <c r="J254" s="21" t="s">
        <v>781</v>
      </c>
      <c r="K254" s="21">
        <v>384558</v>
      </c>
    </row>
    <row r="255" spans="1:11">
      <c r="A255" s="60"/>
      <c r="B255" s="6" t="s">
        <v>782</v>
      </c>
      <c r="C255" s="20"/>
      <c r="D255" s="20">
        <v>92325</v>
      </c>
      <c r="E255" s="21" t="s">
        <v>783</v>
      </c>
      <c r="F255" s="21">
        <v>121740</v>
      </c>
      <c r="G255" s="21">
        <v>92011</v>
      </c>
      <c r="H255" s="21" t="s">
        <v>784</v>
      </c>
      <c r="I255" s="21">
        <v>158730</v>
      </c>
      <c r="J255" s="21" t="s">
        <v>785</v>
      </c>
      <c r="K255" s="21">
        <v>179444</v>
      </c>
    </row>
    <row r="256" spans="1:11">
      <c r="A256" s="60"/>
      <c r="B256" s="6" t="s">
        <v>786</v>
      </c>
      <c r="C256" s="20"/>
      <c r="D256" s="20">
        <v>87978</v>
      </c>
      <c r="E256" s="21" t="s">
        <v>787</v>
      </c>
      <c r="F256" s="21">
        <v>95156</v>
      </c>
      <c r="G256" s="21">
        <v>137349</v>
      </c>
      <c r="H256" s="21" t="s">
        <v>788</v>
      </c>
      <c r="I256" s="21">
        <v>82972</v>
      </c>
      <c r="J256" s="21" t="s">
        <v>789</v>
      </c>
      <c r="K256" s="21">
        <v>94432</v>
      </c>
    </row>
    <row r="257" spans="1:11">
      <c r="A257" s="60"/>
      <c r="B257" s="6" t="s">
        <v>790</v>
      </c>
      <c r="C257" s="20"/>
      <c r="D257" s="20">
        <v>15593</v>
      </c>
      <c r="E257" s="21" t="s">
        <v>791</v>
      </c>
      <c r="F257" s="21">
        <v>15170</v>
      </c>
      <c r="G257" s="21">
        <v>15917</v>
      </c>
      <c r="H257" s="21" t="s">
        <v>792</v>
      </c>
      <c r="I257" s="21">
        <v>18647</v>
      </c>
      <c r="J257" s="21" t="s">
        <v>793</v>
      </c>
      <c r="K257" s="21">
        <v>22657</v>
      </c>
    </row>
    <row r="258" spans="1:11">
      <c r="A258" s="60"/>
      <c r="B258" s="6" t="s">
        <v>794</v>
      </c>
      <c r="C258" s="20"/>
      <c r="D258" s="20" t="s">
        <v>45</v>
      </c>
      <c r="E258" s="21" t="s">
        <v>445</v>
      </c>
      <c r="F258" s="21" t="s">
        <v>445</v>
      </c>
      <c r="G258" s="21" t="s">
        <v>45</v>
      </c>
      <c r="H258" s="21" t="s">
        <v>45</v>
      </c>
      <c r="I258" s="21" t="s">
        <v>45</v>
      </c>
      <c r="J258" s="21" t="s">
        <v>45</v>
      </c>
      <c r="K258" s="21" t="s">
        <v>45</v>
      </c>
    </row>
    <row r="259" spans="1:11">
      <c r="A259" s="60"/>
      <c r="B259" s="7" t="s">
        <v>795</v>
      </c>
      <c r="C259" s="20"/>
      <c r="D259" s="20"/>
      <c r="E259" s="21"/>
      <c r="F259" s="21"/>
      <c r="G259" s="21"/>
      <c r="H259" s="21"/>
      <c r="I259" s="21" t="s">
        <v>45</v>
      </c>
      <c r="J259" s="21" t="s">
        <v>45</v>
      </c>
      <c r="K259" s="21" t="s">
        <v>45</v>
      </c>
    </row>
    <row r="260" spans="1:11">
      <c r="A260" s="60"/>
      <c r="B260" s="7" t="s">
        <v>796</v>
      </c>
      <c r="C260" s="23"/>
      <c r="D260" s="23"/>
      <c r="E260" s="21"/>
      <c r="F260" s="21"/>
      <c r="G260" s="21"/>
      <c r="H260" s="21"/>
      <c r="I260" s="21">
        <v>898</v>
      </c>
      <c r="J260" s="21" t="s">
        <v>797</v>
      </c>
      <c r="K260" s="21">
        <v>1250</v>
      </c>
    </row>
    <row r="261" spans="1:11">
      <c r="A261" s="60"/>
      <c r="B261" s="6" t="s">
        <v>798</v>
      </c>
      <c r="C261" s="23"/>
      <c r="D261" s="23">
        <v>20991</v>
      </c>
      <c r="E261" s="21" t="s">
        <v>799</v>
      </c>
      <c r="F261" s="21">
        <v>26388</v>
      </c>
      <c r="G261" s="21">
        <v>30013</v>
      </c>
      <c r="H261" s="21" t="s">
        <v>800</v>
      </c>
      <c r="I261" s="21">
        <v>60518</v>
      </c>
      <c r="J261" s="21" t="s">
        <v>801</v>
      </c>
      <c r="K261" s="21">
        <v>70502</v>
      </c>
    </row>
    <row r="262" spans="1:11">
      <c r="A262" s="60"/>
      <c r="B262" s="6" t="s">
        <v>802</v>
      </c>
      <c r="C262" s="21">
        <v>23108.269</v>
      </c>
      <c r="D262" s="21">
        <v>24846.367999999999</v>
      </c>
      <c r="E262" s="21">
        <v>23350.23</v>
      </c>
      <c r="F262" s="21">
        <v>11004.3</v>
      </c>
      <c r="G262" s="21">
        <v>11318.1</v>
      </c>
      <c r="H262" s="21" t="s">
        <v>803</v>
      </c>
      <c r="I262" s="21">
        <v>12666</v>
      </c>
      <c r="J262" s="21">
        <v>12827</v>
      </c>
      <c r="K262" s="21">
        <v>13188</v>
      </c>
    </row>
    <row r="263" spans="1:11">
      <c r="A263" s="60"/>
      <c r="B263" s="6" t="s">
        <v>804</v>
      </c>
      <c r="C263" s="21">
        <v>6398.8559999999998</v>
      </c>
      <c r="D263" s="21">
        <v>6586.5389999999998</v>
      </c>
      <c r="E263" s="21">
        <v>6698.4679999999998</v>
      </c>
      <c r="F263" s="21">
        <v>6815.6</v>
      </c>
      <c r="G263" s="21">
        <v>6948.1</v>
      </c>
      <c r="H263" s="21" t="s">
        <v>805</v>
      </c>
      <c r="I263" s="21">
        <v>7179</v>
      </c>
      <c r="J263" s="21">
        <v>7293</v>
      </c>
      <c r="K263" s="21">
        <v>7434</v>
      </c>
    </row>
    <row r="264" spans="1:11">
      <c r="A264" s="60"/>
      <c r="B264" s="6" t="s">
        <v>806</v>
      </c>
      <c r="C264" s="21">
        <v>757.29700000000003</v>
      </c>
      <c r="D264" s="21">
        <v>839.23099999999999</v>
      </c>
      <c r="E264" s="21">
        <v>894.33</v>
      </c>
      <c r="F264" s="21">
        <v>994.4</v>
      </c>
      <c r="G264" s="21">
        <v>991.7</v>
      </c>
      <c r="H264" s="21" t="s">
        <v>807</v>
      </c>
      <c r="I264" s="21">
        <v>920</v>
      </c>
      <c r="J264" s="21">
        <v>900</v>
      </c>
      <c r="K264" s="21">
        <v>984</v>
      </c>
    </row>
    <row r="265" spans="1:11" ht="24.75">
      <c r="A265" s="60"/>
      <c r="B265" s="6" t="s">
        <v>808</v>
      </c>
      <c r="C265" s="21">
        <v>956.23500000000001</v>
      </c>
      <c r="D265" s="21">
        <v>971.97500000000002</v>
      </c>
      <c r="E265" s="21">
        <v>959.36199999999997</v>
      </c>
      <c r="F265" s="21">
        <v>1025</v>
      </c>
      <c r="G265" s="21">
        <v>1132.5999999999999</v>
      </c>
      <c r="H265" s="21" t="s">
        <v>809</v>
      </c>
      <c r="I265" s="21">
        <v>806</v>
      </c>
      <c r="J265" s="21">
        <v>865</v>
      </c>
      <c r="K265" s="21">
        <v>817</v>
      </c>
    </row>
    <row r="266" spans="1:11">
      <c r="A266" s="60"/>
      <c r="B266" s="6" t="s">
        <v>810</v>
      </c>
      <c r="C266" s="21">
        <v>18.077999999999999</v>
      </c>
      <c r="D266" s="21">
        <v>18.440000000000001</v>
      </c>
      <c r="E266" s="21">
        <v>18.472000000000001</v>
      </c>
      <c r="F266" s="21">
        <v>20.5</v>
      </c>
      <c r="G266" s="21">
        <v>20.5</v>
      </c>
      <c r="H266" s="21" t="s">
        <v>811</v>
      </c>
      <c r="I266" s="21">
        <v>25</v>
      </c>
      <c r="J266" s="21">
        <v>24</v>
      </c>
      <c r="K266" s="21">
        <v>25</v>
      </c>
    </row>
    <row r="267" spans="1:11">
      <c r="A267" s="60"/>
      <c r="B267" s="6" t="s">
        <v>812</v>
      </c>
      <c r="C267" s="21" t="e">
        <v>#VALUE!</v>
      </c>
      <c r="D267" s="21" t="e">
        <v>#VALUE!</v>
      </c>
      <c r="E267" s="21" t="e">
        <v>#VALUE!</v>
      </c>
      <c r="F267" s="21" t="s">
        <v>45</v>
      </c>
      <c r="G267" s="21" t="s">
        <v>45</v>
      </c>
      <c r="H267" s="21" t="s">
        <v>45</v>
      </c>
      <c r="I267" s="21" t="s">
        <v>45</v>
      </c>
      <c r="J267" s="21" t="s">
        <v>45</v>
      </c>
      <c r="K267" s="21" t="s">
        <v>45</v>
      </c>
    </row>
    <row r="268" spans="1:11" ht="24.75">
      <c r="A268" s="60"/>
      <c r="B268" s="7" t="s">
        <v>813</v>
      </c>
      <c r="C268" s="21"/>
      <c r="D268" s="21"/>
      <c r="E268" s="21"/>
      <c r="F268" s="21"/>
      <c r="G268" s="21"/>
      <c r="H268" s="21"/>
      <c r="I268" s="21" t="s">
        <v>45</v>
      </c>
      <c r="J268" s="21" t="s">
        <v>45</v>
      </c>
      <c r="K268" s="21" t="s">
        <v>45</v>
      </c>
    </row>
    <row r="269" spans="1:11">
      <c r="A269" s="60"/>
      <c r="B269" s="7" t="s">
        <v>814</v>
      </c>
      <c r="C269" s="21"/>
      <c r="D269" s="21"/>
      <c r="E269" s="21"/>
      <c r="F269" s="21"/>
      <c r="G269" s="21"/>
      <c r="H269" s="21"/>
      <c r="I269" s="21">
        <v>184</v>
      </c>
      <c r="J269" s="21">
        <v>209</v>
      </c>
      <c r="K269" s="21">
        <v>238</v>
      </c>
    </row>
    <row r="270" spans="1:11">
      <c r="A270" s="60"/>
      <c r="B270" s="6" t="s">
        <v>815</v>
      </c>
      <c r="C270" s="21">
        <v>14977.803</v>
      </c>
      <c r="D270" s="21">
        <v>16430.183000000001</v>
      </c>
      <c r="E270" s="21">
        <v>14779.598</v>
      </c>
      <c r="F270" s="21">
        <v>2148.8000000000002</v>
      </c>
      <c r="G270" s="21">
        <v>2225.1</v>
      </c>
      <c r="H270" s="21" t="s">
        <v>816</v>
      </c>
      <c r="I270" s="21">
        <v>3552</v>
      </c>
      <c r="J270" s="21">
        <v>3536</v>
      </c>
      <c r="K270" s="21">
        <v>3690</v>
      </c>
    </row>
    <row r="271" spans="1:11">
      <c r="A271" s="60"/>
      <c r="B271" s="6" t="s">
        <v>817</v>
      </c>
      <c r="C271" s="24">
        <v>505865</v>
      </c>
      <c r="D271" s="21">
        <v>551495</v>
      </c>
      <c r="E271" s="23" t="s">
        <v>818</v>
      </c>
      <c r="F271" s="21">
        <v>595621</v>
      </c>
      <c r="G271" s="21">
        <v>648603</v>
      </c>
      <c r="H271" s="21" t="s">
        <v>819</v>
      </c>
      <c r="I271" s="21">
        <v>731519</v>
      </c>
      <c r="J271" s="21">
        <v>752843</v>
      </c>
      <c r="K271" s="21">
        <v>782297</v>
      </c>
    </row>
    <row r="272" spans="1:11">
      <c r="A272" s="60"/>
      <c r="B272" s="6" t="s">
        <v>820</v>
      </c>
      <c r="C272" s="24">
        <v>288978</v>
      </c>
      <c r="D272" s="21">
        <v>308962</v>
      </c>
      <c r="E272" s="23" t="s">
        <v>821</v>
      </c>
      <c r="F272" s="21">
        <v>320331</v>
      </c>
      <c r="G272" s="21">
        <v>344938</v>
      </c>
      <c r="H272" s="21" t="s">
        <v>822</v>
      </c>
      <c r="I272" s="21">
        <v>372397</v>
      </c>
      <c r="J272" s="21">
        <v>384558</v>
      </c>
      <c r="K272" s="21">
        <v>389998</v>
      </c>
    </row>
    <row r="273" spans="1:11">
      <c r="A273" s="60"/>
      <c r="B273" s="6" t="s">
        <v>823</v>
      </c>
      <c r="C273" s="24">
        <v>92325</v>
      </c>
      <c r="D273" s="21">
        <v>107426</v>
      </c>
      <c r="E273" s="23" t="s">
        <v>824</v>
      </c>
      <c r="F273" s="21">
        <v>92011</v>
      </c>
      <c r="G273" s="21">
        <v>95637</v>
      </c>
      <c r="H273" s="21" t="s">
        <v>825</v>
      </c>
      <c r="I273" s="21">
        <v>181985</v>
      </c>
      <c r="J273" s="21">
        <v>179444</v>
      </c>
      <c r="K273" s="21">
        <v>201756</v>
      </c>
    </row>
    <row r="274" spans="1:11">
      <c r="A274" s="60"/>
      <c r="B274" s="6" t="s">
        <v>826</v>
      </c>
      <c r="C274" s="24">
        <v>87978</v>
      </c>
      <c r="D274" s="21">
        <v>88836</v>
      </c>
      <c r="E274" s="23" t="s">
        <v>827</v>
      </c>
      <c r="F274" s="21">
        <v>137349</v>
      </c>
      <c r="G274" s="21">
        <v>159338</v>
      </c>
      <c r="H274" s="21" t="s">
        <v>828</v>
      </c>
      <c r="I274" s="21">
        <v>86708</v>
      </c>
      <c r="J274" s="21">
        <v>94432</v>
      </c>
      <c r="K274" s="21">
        <v>90686</v>
      </c>
    </row>
    <row r="275" spans="1:11">
      <c r="A275" s="60"/>
      <c r="B275" s="6" t="s">
        <v>829</v>
      </c>
      <c r="C275" s="24">
        <v>15593</v>
      </c>
      <c r="D275" s="21">
        <v>14868</v>
      </c>
      <c r="E275" s="23" t="s">
        <v>830</v>
      </c>
      <c r="F275" s="21">
        <v>15917</v>
      </c>
      <c r="G275" s="21">
        <v>17028</v>
      </c>
      <c r="H275" s="21" t="s">
        <v>831</v>
      </c>
      <c r="I275" s="21">
        <v>20566</v>
      </c>
      <c r="J275" s="21">
        <v>22657</v>
      </c>
      <c r="K275" s="21">
        <v>22524</v>
      </c>
    </row>
    <row r="276" spans="1:11">
      <c r="A276" s="60"/>
      <c r="B276" s="6" t="s">
        <v>832</v>
      </c>
      <c r="C276" s="24" t="s">
        <v>45</v>
      </c>
      <c r="D276" s="21" t="s">
        <v>45</v>
      </c>
      <c r="E276" s="23" t="s">
        <v>445</v>
      </c>
      <c r="F276" s="21" t="s">
        <v>45</v>
      </c>
      <c r="G276" s="21" t="s">
        <v>45</v>
      </c>
      <c r="H276" s="21" t="s">
        <v>45</v>
      </c>
      <c r="I276" s="21" t="s">
        <v>45</v>
      </c>
      <c r="J276" s="21" t="s">
        <v>45</v>
      </c>
      <c r="K276" s="21" t="s">
        <v>45</v>
      </c>
    </row>
    <row r="277" spans="1:11">
      <c r="A277" s="60"/>
      <c r="B277" s="7" t="s">
        <v>833</v>
      </c>
      <c r="C277" s="24"/>
      <c r="D277" s="23"/>
      <c r="E277" s="23"/>
      <c r="F277" s="21"/>
      <c r="G277" s="23"/>
      <c r="H277" s="23"/>
      <c r="I277" s="21" t="s">
        <v>45</v>
      </c>
      <c r="J277" s="21" t="s">
        <v>45</v>
      </c>
      <c r="K277" s="21" t="s">
        <v>45</v>
      </c>
    </row>
    <row r="278" spans="1:11">
      <c r="A278" s="60"/>
      <c r="B278" s="7" t="s">
        <v>834</v>
      </c>
      <c r="C278" s="24"/>
      <c r="D278" s="23"/>
      <c r="E278" s="23"/>
      <c r="F278" s="21"/>
      <c r="G278" s="23"/>
      <c r="H278" s="23"/>
      <c r="I278" s="21">
        <v>1079</v>
      </c>
      <c r="J278" s="21">
        <v>1250</v>
      </c>
      <c r="K278" s="21">
        <v>1441</v>
      </c>
    </row>
    <row r="279" spans="1:11" ht="15.75" thickBot="1">
      <c r="A279" s="60"/>
      <c r="B279" s="17" t="s">
        <v>835</v>
      </c>
      <c r="C279" s="24">
        <v>20991</v>
      </c>
      <c r="D279" s="21">
        <v>31403</v>
      </c>
      <c r="E279" s="21" t="s">
        <v>836</v>
      </c>
      <c r="F279" s="21">
        <v>30013</v>
      </c>
      <c r="G279" s="21">
        <v>31662</v>
      </c>
      <c r="H279" s="21" t="s">
        <v>837</v>
      </c>
      <c r="I279" s="21">
        <v>68784</v>
      </c>
      <c r="J279" s="21">
        <v>70502</v>
      </c>
      <c r="K279" s="21">
        <v>75892</v>
      </c>
    </row>
    <row r="280" spans="1:11">
      <c r="A280" s="61" t="s">
        <v>838</v>
      </c>
      <c r="B280" s="37" t="s">
        <v>839</v>
      </c>
      <c r="C280" s="25">
        <v>2626.0251630941289</v>
      </c>
      <c r="D280" s="25">
        <v>2373.5634827893964</v>
      </c>
      <c r="E280" s="25">
        <v>2434.2271329308578</v>
      </c>
      <c r="F280" s="25">
        <v>2591.5405405405404</v>
      </c>
      <c r="G280" s="25">
        <v>2527.5523851983949</v>
      </c>
      <c r="H280" s="25">
        <v>2593.1711632021229</v>
      </c>
      <c r="I280" s="25">
        <v>2650.1796669588084</v>
      </c>
      <c r="J280" s="25">
        <v>2787.8311688311687</v>
      </c>
      <c r="K280" s="25">
        <v>2906.3382099827882</v>
      </c>
    </row>
    <row r="281" spans="1:11">
      <c r="A281" s="62"/>
      <c r="B281" s="38" t="s">
        <v>840</v>
      </c>
      <c r="C281" s="26">
        <v>4634.3336439888162</v>
      </c>
      <c r="D281" s="26">
        <v>4537.3977530984603</v>
      </c>
      <c r="E281" s="26">
        <v>4400.0045563275999</v>
      </c>
      <c r="F281" s="26">
        <v>4506.5990990990995</v>
      </c>
      <c r="G281" s="26">
        <v>4589.4025858225586</v>
      </c>
      <c r="H281" s="26">
        <v>4846.6651923927466</v>
      </c>
      <c r="I281" s="26">
        <v>4990.5302366345313</v>
      </c>
      <c r="J281" s="26">
        <v>5294.1904761904761</v>
      </c>
      <c r="K281" s="26">
        <v>5651.6824440619621</v>
      </c>
    </row>
    <row r="282" spans="1:11">
      <c r="A282" s="62"/>
      <c r="B282" s="38" t="s">
        <v>841</v>
      </c>
      <c r="C282" s="27">
        <v>0.30242386338041766</v>
      </c>
      <c r="D282" s="27">
        <v>0.28109575818533555</v>
      </c>
      <c r="E282" s="27">
        <v>0.30236690618427636</v>
      </c>
      <c r="F282" s="27">
        <v>0.32720684881530088</v>
      </c>
      <c r="G282" s="27">
        <v>0.31641640834541962</v>
      </c>
      <c r="H282" s="27">
        <v>0.29187986103696645</v>
      </c>
      <c r="I282" s="27">
        <v>0.30009773111036764</v>
      </c>
      <c r="J282" s="27">
        <v>0.27891636507549727</v>
      </c>
      <c r="K282" s="27">
        <v>0.26956163572146963</v>
      </c>
    </row>
    <row r="283" spans="1:11">
      <c r="A283" s="62"/>
      <c r="B283" s="38" t="s">
        <v>842</v>
      </c>
      <c r="C283" s="27">
        <v>0.32964179992921266</v>
      </c>
      <c r="D283" s="27">
        <v>0.28396108188782854</v>
      </c>
      <c r="E283" s="27">
        <v>0.29184387138328927</v>
      </c>
      <c r="F283" s="27">
        <v>0.28560819219063138</v>
      </c>
      <c r="G283" s="27">
        <v>0.29480971009410306</v>
      </c>
      <c r="H283" s="27">
        <v>0.30044322527835038</v>
      </c>
      <c r="I283" s="27">
        <v>0.30090381520127074</v>
      </c>
      <c r="J283" s="27">
        <v>0.30444218035288212</v>
      </c>
      <c r="K283" s="27">
        <v>0.30330176001997788</v>
      </c>
    </row>
    <row r="284" spans="1:11">
      <c r="A284" s="62"/>
      <c r="B284" s="38" t="s">
        <v>843</v>
      </c>
      <c r="C284" s="27">
        <v>9.8406480259982623E-2</v>
      </c>
      <c r="D284" s="27">
        <v>9.7295280428602138E-2</v>
      </c>
      <c r="E284" s="27">
        <v>0.1017074819999358</v>
      </c>
      <c r="F284" s="27">
        <v>0.10922421074200497</v>
      </c>
      <c r="G284" s="27">
        <v>0.11111391748421172</v>
      </c>
      <c r="H284" s="27">
        <v>0.10995947367796677</v>
      </c>
      <c r="I284" s="27">
        <v>0.10937630341075429</v>
      </c>
      <c r="J284" s="27">
        <v>0.1087813318200625</v>
      </c>
      <c r="K284" s="27">
        <v>0.10566210692290767</v>
      </c>
    </row>
    <row r="285" spans="1:11">
      <c r="A285" s="62"/>
      <c r="B285" s="38" t="s">
        <v>844</v>
      </c>
      <c r="C285" s="27">
        <v>0.17477738183339231</v>
      </c>
      <c r="D285" s="27">
        <v>0.17968702472735826</v>
      </c>
      <c r="E285" s="27">
        <v>0.1360580144166198</v>
      </c>
      <c r="F285" s="27">
        <v>0.11982128310335693</v>
      </c>
      <c r="G285" s="27">
        <v>0.123018875989287</v>
      </c>
      <c r="H285" s="27">
        <v>0.14148988302028323</v>
      </c>
      <c r="I285" s="27">
        <v>0.14378239593129494</v>
      </c>
      <c r="J285" s="27">
        <v>0.15487694589675197</v>
      </c>
      <c r="K285" s="27">
        <v>0.16470808579840435</v>
      </c>
    </row>
    <row r="286" spans="1:11">
      <c r="A286" s="62"/>
      <c r="B286" s="38" t="s">
        <v>845</v>
      </c>
      <c r="C286" s="27">
        <v>0.56664568518935621</v>
      </c>
      <c r="D286" s="27">
        <v>0.52311117780418459</v>
      </c>
      <c r="E286" s="27">
        <v>0.55323286641379077</v>
      </c>
      <c r="F286" s="27">
        <v>0.57505459961118077</v>
      </c>
      <c r="G286" s="27">
        <v>0.55073668912952456</v>
      </c>
      <c r="H286" s="27">
        <v>0.53504235598372374</v>
      </c>
      <c r="I286" s="27">
        <v>0.53104170124135197</v>
      </c>
      <c r="J286" s="27">
        <v>0.52658308789018105</v>
      </c>
      <c r="K286" s="27">
        <v>0.51424301325287358</v>
      </c>
    </row>
    <row r="287" spans="1:11">
      <c r="A287" s="62"/>
      <c r="B287" s="38" t="s">
        <v>846</v>
      </c>
      <c r="C287" s="27">
        <v>4.949282473696065E-2</v>
      </c>
      <c r="D287" s="27">
        <v>4.4500727990947765E-2</v>
      </c>
      <c r="E287" s="27">
        <v>3.8214087114822444E-2</v>
      </c>
      <c r="F287" s="27">
        <v>3.0820668389199023E-2</v>
      </c>
      <c r="G287" s="27">
        <v>3.0002826881211732E-2</v>
      </c>
      <c r="H287" s="27">
        <v>2.8347436785416728E-2</v>
      </c>
      <c r="I287" s="27">
        <v>2.7207533286092239E-2</v>
      </c>
      <c r="J287" s="27">
        <v>2.7455562660369366E-2</v>
      </c>
      <c r="K287" s="27">
        <v>2.8981667378531823E-2</v>
      </c>
    </row>
    <row r="288" spans="1:11">
      <c r="A288" s="62"/>
      <c r="B288" s="38" t="s">
        <v>847</v>
      </c>
      <c r="C288" s="26">
        <v>809.97670083876983</v>
      </c>
      <c r="D288" s="26">
        <v>815.3115022588629</v>
      </c>
      <c r="E288" s="26">
        <v>598.65588335801351</v>
      </c>
      <c r="F288" s="26">
        <v>539.98648648648646</v>
      </c>
      <c r="G288" s="26">
        <v>564.58314757021844</v>
      </c>
      <c r="H288" s="26">
        <v>685.75409111012823</v>
      </c>
      <c r="I288" s="26">
        <v>717.55039439088523</v>
      </c>
      <c r="J288" s="26">
        <v>819.9480519480519</v>
      </c>
      <c r="K288" s="26">
        <v>930.87779690189325</v>
      </c>
    </row>
    <row r="289" spans="1:11">
      <c r="A289" s="62"/>
      <c r="B289" s="38" t="s">
        <v>848</v>
      </c>
      <c r="C289" s="26">
        <v>1527.6700838769805</v>
      </c>
      <c r="D289" s="26">
        <v>1288.4443749252412</v>
      </c>
      <c r="E289" s="26">
        <v>1284.1143638227588</v>
      </c>
      <c r="F289" s="26">
        <v>1287.1216216216217</v>
      </c>
      <c r="G289" s="26">
        <v>1353.0004458314756</v>
      </c>
      <c r="H289" s="26">
        <v>1456.1477222467936</v>
      </c>
      <c r="I289" s="26">
        <v>1501.669588080631</v>
      </c>
      <c r="J289" s="26">
        <v>1611.7748917748918</v>
      </c>
      <c r="K289" s="26">
        <v>1714.1652323580033</v>
      </c>
    </row>
    <row r="290" spans="1:11">
      <c r="A290" s="62"/>
      <c r="B290" s="38" t="s">
        <v>849</v>
      </c>
      <c r="C290" s="26">
        <v>456.0484622553588</v>
      </c>
      <c r="D290" s="26">
        <v>441.46738680382396</v>
      </c>
      <c r="E290" s="26">
        <v>447.51338421232487</v>
      </c>
      <c r="F290" s="26">
        <v>492.22972972972974</v>
      </c>
      <c r="G290" s="26">
        <v>509.94650022291569</v>
      </c>
      <c r="H290" s="26">
        <v>532.93675364882802</v>
      </c>
      <c r="I290" s="26">
        <v>545.84574934268187</v>
      </c>
      <c r="J290" s="26">
        <v>575.90909090909088</v>
      </c>
      <c r="K290" s="26">
        <v>597.16867469879514</v>
      </c>
    </row>
    <row r="291" spans="1:11">
      <c r="A291" s="62"/>
      <c r="B291" s="38" t="s">
        <v>850</v>
      </c>
      <c r="C291" s="26">
        <v>2793.6952469711086</v>
      </c>
      <c r="D291" s="26">
        <v>2545.223263987928</v>
      </c>
      <c r="E291" s="26">
        <v>2330.2836313930975</v>
      </c>
      <c r="F291" s="26">
        <v>2319.3378378378379</v>
      </c>
      <c r="G291" s="26">
        <v>2427.5300936246099</v>
      </c>
      <c r="H291" s="26">
        <v>2674.8385670057496</v>
      </c>
      <c r="I291" s="26">
        <v>2765.065731814198</v>
      </c>
      <c r="J291" s="26">
        <v>3007.6320346320344</v>
      </c>
      <c r="K291" s="26">
        <v>3242.2117039586919</v>
      </c>
    </row>
    <row r="292" spans="1:11">
      <c r="A292" s="62"/>
      <c r="B292" s="38" t="s">
        <v>851</v>
      </c>
      <c r="C292" s="26">
        <v>1235.6290773532153</v>
      </c>
      <c r="D292" s="26">
        <v>1218.7186588518903</v>
      </c>
      <c r="E292" s="26">
        <v>1206.6157876751338</v>
      </c>
      <c r="F292" s="26">
        <v>1227.8738738738739</v>
      </c>
      <c r="G292" s="26">
        <v>1262.8800713330361</v>
      </c>
      <c r="H292" s="26">
        <v>1306.6253869969041</v>
      </c>
      <c r="I292" s="26">
        <v>1272.1472392638038</v>
      </c>
      <c r="J292" s="26">
        <v>1367.952380952381</v>
      </c>
      <c r="K292" s="26">
        <v>1449.5567986230637</v>
      </c>
    </row>
    <row r="293" spans="1:11" ht="15.75" thickBot="1">
      <c r="A293" s="62"/>
      <c r="B293" s="38" t="s">
        <v>852</v>
      </c>
      <c r="C293" s="28">
        <v>1558.0661696178934</v>
      </c>
      <c r="D293" s="28">
        <v>1326.5046051360378</v>
      </c>
      <c r="E293" s="28">
        <v>1123.6678437179637</v>
      </c>
      <c r="F293" s="28">
        <v>1091.463963963964</v>
      </c>
      <c r="G293" s="28">
        <v>1164.6500222915738</v>
      </c>
      <c r="H293" s="28">
        <v>1368.2131800088455</v>
      </c>
      <c r="I293" s="28">
        <v>1492.9184925503941</v>
      </c>
      <c r="J293" s="28">
        <v>1639.6796536796535</v>
      </c>
      <c r="K293" s="28">
        <v>1792.6549053356282</v>
      </c>
    </row>
    <row r="294" spans="1:11">
      <c r="A294" s="62"/>
      <c r="B294" s="38" t="s">
        <v>853</v>
      </c>
      <c r="C294" s="31"/>
      <c r="D294" s="32">
        <v>0.5384714960347895</v>
      </c>
      <c r="E294" s="32">
        <v>0.51907089943438378</v>
      </c>
      <c r="F294" s="32">
        <v>0.51519078027099674</v>
      </c>
      <c r="G294" s="32">
        <v>0.50377813943633687</v>
      </c>
      <c r="H294" s="32">
        <v>0.53781066477905315</v>
      </c>
      <c r="I294" s="32">
        <v>0.54536748614515518</v>
      </c>
      <c r="J294" s="32">
        <v>0.56432676812309934</v>
      </c>
      <c r="K294" s="32">
        <v>0.56364778839176854</v>
      </c>
    </row>
    <row r="295" spans="1:11" ht="15.75" thickBot="1">
      <c r="A295" s="63"/>
      <c r="B295" s="39" t="s">
        <v>854</v>
      </c>
      <c r="C295" s="31"/>
      <c r="D295" s="32">
        <v>0.72554057031348351</v>
      </c>
      <c r="E295" s="32">
        <v>0.70986363163190969</v>
      </c>
      <c r="F295" s="32">
        <v>0.70840522044923604</v>
      </c>
      <c r="G295" s="32">
        <v>0.68270184400150968</v>
      </c>
      <c r="H295" s="32">
        <v>0.72944628848770221</v>
      </c>
      <c r="I295" s="32">
        <v>0.7280417957013563</v>
      </c>
      <c r="J295" s="32">
        <v>0.75918849486252904</v>
      </c>
      <c r="K295" s="32">
        <v>0.75354048721264333</v>
      </c>
    </row>
    <row r="296" spans="1:11">
      <c r="A296" s="71" t="s">
        <v>284</v>
      </c>
      <c r="B296" s="37" t="s">
        <v>855</v>
      </c>
      <c r="C296" s="25">
        <v>0.18413793103448275</v>
      </c>
      <c r="D296" s="25">
        <v>0.18135771003744836</v>
      </c>
      <c r="E296" s="25">
        <v>0.17665337737783346</v>
      </c>
      <c r="F296" s="25">
        <v>0.17410360360360361</v>
      </c>
      <c r="G296" s="25">
        <v>0.1717164511814534</v>
      </c>
      <c r="H296" s="25">
        <v>0.167156125608138</v>
      </c>
      <c r="I296" s="25">
        <v>0.16457493426818581</v>
      </c>
      <c r="J296" s="25">
        <v>0.16199134199134199</v>
      </c>
      <c r="K296" s="25">
        <v>0.15933734939759037</v>
      </c>
    </row>
    <row r="297" spans="1:11">
      <c r="A297" s="72"/>
      <c r="B297" s="38" t="s">
        <v>856</v>
      </c>
      <c r="C297" s="26">
        <v>8296.3356615042012</v>
      </c>
      <c r="D297" s="26">
        <v>7104.4367215443544</v>
      </c>
      <c r="E297" s="26">
        <v>7269.1186711717519</v>
      </c>
      <c r="F297" s="26">
        <v>7392.8488266797749</v>
      </c>
      <c r="G297" s="26">
        <v>7879.2709523314988</v>
      </c>
      <c r="H297" s="26">
        <v>8711.303381489126</v>
      </c>
      <c r="I297" s="26">
        <v>9124.5340291830871</v>
      </c>
      <c r="J297" s="26">
        <v>9949.7594869053974</v>
      </c>
      <c r="K297" s="26">
        <v>10758.088036726978</v>
      </c>
    </row>
    <row r="298" spans="1:11">
      <c r="A298" s="72"/>
      <c r="B298" s="38" t="s">
        <v>857</v>
      </c>
      <c r="C298" s="26">
        <v>3130.605324425549</v>
      </c>
      <c r="D298" s="26">
        <v>2016.6916110702405</v>
      </c>
      <c r="E298" s="26">
        <v>2123.5975342395086</v>
      </c>
      <c r="F298" s="26">
        <v>2202.7631885332858</v>
      </c>
      <c r="G298" s="26">
        <v>2502.5184338976005</v>
      </c>
      <c r="H298" s="26">
        <v>3009.3665661216073</v>
      </c>
      <c r="I298" s="26">
        <v>3570.9606986899544</v>
      </c>
      <c r="J298" s="26">
        <v>3852.5387493319067</v>
      </c>
      <c r="K298" s="26">
        <v>4086.7944909532789</v>
      </c>
    </row>
    <row r="299" spans="1:11">
      <c r="A299" s="72"/>
      <c r="B299" s="38" t="s">
        <v>858</v>
      </c>
      <c r="C299" s="26">
        <v>5165.7303370786522</v>
      </c>
      <c r="D299" s="26">
        <v>5087.7451104741131</v>
      </c>
      <c r="E299" s="26">
        <v>5145.5211369322433</v>
      </c>
      <c r="F299" s="26">
        <v>5190.0856381464901</v>
      </c>
      <c r="G299" s="26">
        <v>5376.7525184338983</v>
      </c>
      <c r="H299" s="26">
        <v>5701.9368153675186</v>
      </c>
      <c r="I299" s="26">
        <v>5553.5733304931309</v>
      </c>
      <c r="J299" s="26">
        <v>6097.2207375734906</v>
      </c>
      <c r="K299" s="26">
        <v>6671.2935457736976</v>
      </c>
    </row>
    <row r="300" spans="1:11">
      <c r="A300" s="72"/>
      <c r="B300" s="38" t="s">
        <v>859</v>
      </c>
      <c r="C300" s="27">
        <v>0.64</v>
      </c>
      <c r="D300" s="27">
        <v>0.64200000000000002</v>
      </c>
      <c r="E300" s="27">
        <v>0.60899999999999999</v>
      </c>
      <c r="F300" s="27">
        <v>0.6</v>
      </c>
      <c r="G300" s="27">
        <v>0.59799999999999998</v>
      </c>
      <c r="H300" s="27">
        <v>0.61499999999999999</v>
      </c>
      <c r="I300" s="27">
        <v>0.61399999999999999</v>
      </c>
      <c r="J300" s="27">
        <v>0.64200000000000002</v>
      </c>
      <c r="K300" s="27">
        <v>0.67700000000000005</v>
      </c>
    </row>
    <row r="301" spans="1:11" ht="27" thickBot="1">
      <c r="A301" s="73"/>
      <c r="B301" s="39" t="s">
        <v>860</v>
      </c>
      <c r="C301" s="28">
        <v>0.86406249999999996</v>
      </c>
      <c r="D301" s="27">
        <v>0.85358255451713383</v>
      </c>
      <c r="E301" s="27">
        <v>0.91297208538587848</v>
      </c>
      <c r="F301" s="27">
        <v>0.91</v>
      </c>
      <c r="G301" s="27">
        <v>0.90635451505016729</v>
      </c>
      <c r="H301" s="27">
        <v>0.90406504065040649</v>
      </c>
      <c r="I301" s="27">
        <v>0.88925081433224762</v>
      </c>
      <c r="J301" s="27">
        <v>0.88317757009345799</v>
      </c>
      <c r="K301" s="27">
        <v>0.85524372230428358</v>
      </c>
    </row>
    <row r="302" spans="1:11" ht="26.25">
      <c r="A302" s="74" t="s">
        <v>861</v>
      </c>
      <c r="B302" s="37" t="s">
        <v>862</v>
      </c>
      <c r="C302" s="29">
        <v>0.37633342869988146</v>
      </c>
      <c r="D302" s="29">
        <v>0.3294706127553147</v>
      </c>
      <c r="E302" s="29">
        <v>0.33489788022562056</v>
      </c>
      <c r="F302" s="29">
        <v>0.34123999084877604</v>
      </c>
      <c r="G302" s="29">
        <v>0.33404149290529023</v>
      </c>
      <c r="H302" s="29">
        <v>0.33667228229748458</v>
      </c>
      <c r="I302" s="29">
        <v>0.34382877603121337</v>
      </c>
      <c r="J302" s="29">
        <v>0.33973014620212727</v>
      </c>
      <c r="K302" s="29">
        <v>0.35266100791168886</v>
      </c>
    </row>
    <row r="303" spans="1:11">
      <c r="A303" s="75"/>
      <c r="B303" s="38" t="s">
        <v>863</v>
      </c>
      <c r="C303" s="27">
        <v>0.19054054054054054</v>
      </c>
      <c r="D303" s="27">
        <v>0.18874156951869198</v>
      </c>
      <c r="E303" s="27">
        <v>0.18658617154573415</v>
      </c>
      <c r="F303" s="27">
        <v>0.18703153153153154</v>
      </c>
      <c r="G303" s="27">
        <v>0.18731163620151584</v>
      </c>
      <c r="H303" s="27">
        <v>0.18694825298540468</v>
      </c>
      <c r="I303" s="27">
        <v>0.18989921121822961</v>
      </c>
      <c r="J303" s="27">
        <v>0.19054978354978355</v>
      </c>
      <c r="K303" s="27">
        <v>0.19386833046471599</v>
      </c>
    </row>
    <row r="304" spans="1:11" ht="15.75" thickBot="1">
      <c r="A304" s="76"/>
      <c r="B304" s="39" t="s">
        <v>864</v>
      </c>
      <c r="C304" s="28">
        <v>2393.445830276351</v>
      </c>
      <c r="D304" s="28">
        <v>2339.0045337103302</v>
      </c>
      <c r="E304" s="28">
        <v>2398.4273888305534</v>
      </c>
      <c r="F304" s="28">
        <v>2631.8007755111871</v>
      </c>
      <c r="G304" s="28">
        <v>2722.4496596372633</v>
      </c>
      <c r="H304" s="28">
        <v>2850.7180202985642</v>
      </c>
      <c r="I304" s="28">
        <v>2874.3971385715936</v>
      </c>
      <c r="J304" s="28">
        <v>3022.3549992048524</v>
      </c>
      <c r="K304" s="28">
        <v>3080.279658195539</v>
      </c>
    </row>
    <row r="305" spans="1:11">
      <c r="A305" s="42" t="s">
        <v>865</v>
      </c>
      <c r="B305" s="37" t="s">
        <v>866</v>
      </c>
      <c r="C305" s="25">
        <v>4453.1127679403544</v>
      </c>
      <c r="D305" s="25">
        <v>4726.755794374465</v>
      </c>
      <c r="E305" s="25">
        <v>4489.3359152523071</v>
      </c>
      <c r="F305" s="25">
        <v>4501.9009009009005</v>
      </c>
      <c r="G305" s="25">
        <v>4818.6491306286225</v>
      </c>
      <c r="H305" s="25">
        <v>4973.5692171605488</v>
      </c>
      <c r="I305" s="25">
        <v>5070.096406660824</v>
      </c>
      <c r="J305" s="25">
        <v>5329.5930735930733</v>
      </c>
      <c r="K305" s="25">
        <v>5752.1944922547327</v>
      </c>
    </row>
    <row r="306" spans="1:11">
      <c r="A306" s="43"/>
      <c r="B306" s="38" t="s">
        <v>867</v>
      </c>
      <c r="C306" s="26">
        <v>3188.9468779123954</v>
      </c>
      <c r="D306" s="26">
        <v>3508.0371355225748</v>
      </c>
      <c r="E306" s="26">
        <v>3282.7201275771727</v>
      </c>
      <c r="F306" s="26">
        <v>3274.0270270270271</v>
      </c>
      <c r="G306" s="26">
        <v>3555.769059295586</v>
      </c>
      <c r="H306" s="26">
        <v>3666.9438301636446</v>
      </c>
      <c r="I306" s="26">
        <v>3797.9491673970206</v>
      </c>
      <c r="J306" s="26">
        <v>3961.6406926406926</v>
      </c>
      <c r="K306" s="26">
        <v>4302.6376936316692</v>
      </c>
    </row>
    <row r="307" spans="1:11">
      <c r="A307" s="43"/>
      <c r="B307" s="38" t="s">
        <v>868</v>
      </c>
      <c r="C307" s="27">
        <v>0.71611635368204274</v>
      </c>
      <c r="D307" s="27">
        <v>0.48786104438621969</v>
      </c>
      <c r="E307" s="27">
        <v>0.51950021161132121</v>
      </c>
      <c r="F307" s="27">
        <v>0.54138091817070266</v>
      </c>
      <c r="G307" s="27">
        <v>0.55018166711848282</v>
      </c>
      <c r="H307" s="27">
        <v>0.55114697418641134</v>
      </c>
      <c r="I307" s="27">
        <v>0.5698982537536863</v>
      </c>
      <c r="J307" s="27">
        <v>0.55765488134535912</v>
      </c>
      <c r="K307" s="27">
        <v>0.53092810496630038</v>
      </c>
    </row>
    <row r="308" spans="1:11">
      <c r="A308" s="43"/>
      <c r="B308" s="38" t="s">
        <v>869</v>
      </c>
      <c r="C308" s="27">
        <v>0</v>
      </c>
      <c r="D308" s="27">
        <v>0.25430489101024301</v>
      </c>
      <c r="E308" s="27">
        <v>0.21172600748809756</v>
      </c>
      <c r="F308" s="27">
        <v>0.18587343484534069</v>
      </c>
      <c r="G308" s="27">
        <v>0.18773656741205547</v>
      </c>
      <c r="H308" s="27">
        <v>0.18613920200902778</v>
      </c>
      <c r="I308" s="27">
        <v>0.17918990212585006</v>
      </c>
      <c r="J308" s="27">
        <v>0.18567404413484778</v>
      </c>
      <c r="K308" s="27">
        <v>0.21707123675017392</v>
      </c>
    </row>
    <row r="309" spans="1:11" ht="15.75" thickBot="1">
      <c r="A309" s="44"/>
      <c r="B309" s="39" t="s">
        <v>870</v>
      </c>
      <c r="C309" s="30">
        <v>0.28388364631795721</v>
      </c>
      <c r="D309" s="30">
        <v>0.25783406460353736</v>
      </c>
      <c r="E309" s="30">
        <v>0.26877378090058124</v>
      </c>
      <c r="F309" s="30">
        <v>0.2727456469839567</v>
      </c>
      <c r="G309" s="30">
        <v>0.26208176546946171</v>
      </c>
      <c r="H309" s="30">
        <v>0.26271382380456088</v>
      </c>
      <c r="I309" s="30">
        <v>0.25091184412046369</v>
      </c>
      <c r="J309" s="30">
        <v>0.2566710745197931</v>
      </c>
      <c r="K309" s="30">
        <v>0.25200065828352569</v>
      </c>
    </row>
    <row r="310" spans="1:11">
      <c r="A310" s="45" t="s">
        <v>871</v>
      </c>
      <c r="B310" s="37" t="s">
        <v>872</v>
      </c>
      <c r="C310" s="25">
        <v>0</v>
      </c>
      <c r="D310" s="25">
        <v>117.18801333383237</v>
      </c>
      <c r="E310" s="25">
        <v>112.67442120954441</v>
      </c>
      <c r="F310" s="25">
        <v>112.97668115860201</v>
      </c>
      <c r="G310" s="25">
        <v>113.20829209281865</v>
      </c>
      <c r="H310" s="25">
        <v>125.72636530518587</v>
      </c>
      <c r="I310" s="25">
        <v>124.95490454246215</v>
      </c>
      <c r="J310" s="25">
        <v>131.62824238510387</v>
      </c>
      <c r="K310" s="25">
        <v>138.28711307643715</v>
      </c>
    </row>
    <row r="311" spans="1:11">
      <c r="A311" s="46"/>
      <c r="B311" s="38" t="s">
        <v>873</v>
      </c>
      <c r="C311" s="26">
        <v>0</v>
      </c>
      <c r="D311" s="26">
        <v>46.908095435250594</v>
      </c>
      <c r="E311" s="26">
        <v>46.892662620766423</v>
      </c>
      <c r="F311" s="26">
        <v>46.999677211103936</v>
      </c>
      <c r="G311" s="26">
        <v>49.644938904160846</v>
      </c>
      <c r="H311" s="26">
        <v>49.649453823237337</v>
      </c>
      <c r="I311" s="26">
        <v>51.873102103357013</v>
      </c>
      <c r="J311" s="26">
        <v>52.729740847387909</v>
      </c>
      <c r="K311" s="26">
        <v>52.461393596986817</v>
      </c>
    </row>
    <row r="312" spans="1:11">
      <c r="A312" s="46"/>
      <c r="B312" s="38" t="s">
        <v>874</v>
      </c>
      <c r="C312" s="26">
        <v>0</v>
      </c>
      <c r="D312" s="26">
        <v>115.39390679945738</v>
      </c>
      <c r="E312" s="26">
        <v>123.95602094688286</v>
      </c>
      <c r="F312" s="26">
        <v>120.2397176332174</v>
      </c>
      <c r="G312" s="26">
        <v>126.81383747494056</v>
      </c>
      <c r="H312" s="26">
        <v>156.17816436712658</v>
      </c>
      <c r="I312" s="26">
        <v>165.19645916619075</v>
      </c>
      <c r="J312" s="26">
        <v>165.75349357182785</v>
      </c>
      <c r="K312" s="26">
        <v>172.48959474260678</v>
      </c>
    </row>
    <row r="313" spans="1:11">
      <c r="A313" s="46"/>
      <c r="B313" s="38" t="s">
        <v>875</v>
      </c>
      <c r="C313" s="26">
        <v>0</v>
      </c>
      <c r="D313" s="26">
        <v>97.855249669434997</v>
      </c>
      <c r="E313" s="26">
        <v>98.42004114017044</v>
      </c>
      <c r="F313" s="26">
        <v>98.655279727871459</v>
      </c>
      <c r="G313" s="26">
        <v>99.628620590765706</v>
      </c>
      <c r="H313" s="26">
        <v>100.27882891854212</v>
      </c>
      <c r="I313" s="26">
        <v>100.94490846199274</v>
      </c>
      <c r="J313" s="26">
        <v>101.10630510730327</v>
      </c>
      <c r="K313" s="26">
        <v>101.86631587601742</v>
      </c>
    </row>
    <row r="314" spans="1:11">
      <c r="A314" s="46"/>
      <c r="B314" s="38" t="s">
        <v>876</v>
      </c>
      <c r="C314" s="26">
        <v>0</v>
      </c>
      <c r="D314" s="26">
        <v>11467.462303047245</v>
      </c>
      <c r="E314" s="26">
        <v>11089.421170888254</v>
      </c>
      <c r="F314" s="26">
        <v>11145.746082428426</v>
      </c>
      <c r="G314" s="26">
        <v>11278.78598064401</v>
      </c>
      <c r="H314" s="26">
        <v>12607.692676988863</v>
      </c>
      <c r="I314" s="26">
        <v>12613.561400915882</v>
      </c>
      <c r="J314" s="26">
        <v>13308.44523532638</v>
      </c>
      <c r="K314" s="26">
        <v>14086.798742226887</v>
      </c>
    </row>
    <row r="315" spans="1:11">
      <c r="A315" s="46"/>
      <c r="B315" s="38" t="s">
        <v>877</v>
      </c>
      <c r="C315" s="26">
        <v>0</v>
      </c>
      <c r="D315" s="26">
        <v>4590.2033903341307</v>
      </c>
      <c r="E315" s="26">
        <v>4615.1777843079635</v>
      </c>
      <c r="F315" s="26">
        <v>4636.7663023811247</v>
      </c>
      <c r="G315" s="26">
        <v>4946.0567823343845</v>
      </c>
      <c r="H315" s="26">
        <v>4978.789085839474</v>
      </c>
      <c r="I315" s="26">
        <v>5236.3255434629764</v>
      </c>
      <c r="J315" s="26">
        <v>5331.3092663450343</v>
      </c>
      <c r="K315" s="26">
        <v>5344.0488914467369</v>
      </c>
    </row>
    <row r="316" spans="1:11">
      <c r="A316" s="46"/>
      <c r="B316" s="38" t="s">
        <v>878</v>
      </c>
      <c r="C316" s="26">
        <v>0</v>
      </c>
      <c r="D316" s="26">
        <v>-6877.2589127131141</v>
      </c>
      <c r="E316" s="26">
        <v>-6474.2433865802905</v>
      </c>
      <c r="F316" s="26">
        <v>-6508.9797800473016</v>
      </c>
      <c r="G316" s="26">
        <v>-6332.7291983096256</v>
      </c>
      <c r="H316" s="26">
        <v>-7628.9035911493893</v>
      </c>
      <c r="I316" s="26">
        <v>-7377.2358574529053</v>
      </c>
      <c r="J316" s="26">
        <v>-7977.1359689813462</v>
      </c>
      <c r="K316" s="26">
        <v>-8742.7498507801502</v>
      </c>
    </row>
    <row r="317" spans="1:11">
      <c r="A317" s="46"/>
      <c r="B317" s="38" t="s">
        <v>879</v>
      </c>
      <c r="C317" s="26">
        <v>0</v>
      </c>
      <c r="D317" s="26">
        <v>0</v>
      </c>
      <c r="E317" s="26">
        <v>5.8308892462353192</v>
      </c>
      <c r="F317" s="26">
        <v>9.0839422572212616</v>
      </c>
      <c r="G317" s="26">
        <v>4.6718710204871297</v>
      </c>
      <c r="H317" s="26">
        <v>2.498273134116106</v>
      </c>
      <c r="I317" s="26">
        <v>1.8160780099686342</v>
      </c>
      <c r="J317" s="26">
        <v>2.3120269827760418</v>
      </c>
      <c r="K317" s="26">
        <v>2.5093418751640555</v>
      </c>
    </row>
    <row r="318" spans="1:11">
      <c r="A318" s="46"/>
      <c r="B318" s="38" t="s">
        <v>880</v>
      </c>
      <c r="C318" s="26">
        <v>0</v>
      </c>
      <c r="D318" s="26">
        <v>2.4599998300664523</v>
      </c>
      <c r="E318" s="26">
        <v>2.6433990739521138</v>
      </c>
      <c r="F318" s="26">
        <v>2.5583094346190549</v>
      </c>
      <c r="G318" s="26">
        <v>2.5544162259873788</v>
      </c>
      <c r="H318" s="26">
        <v>3.1456169673719718</v>
      </c>
      <c r="I318" s="26">
        <v>3.1846265688340223</v>
      </c>
      <c r="J318" s="26">
        <v>3.1434535976870599</v>
      </c>
      <c r="K318" s="26">
        <v>3.2879339056008976</v>
      </c>
    </row>
    <row r="319" spans="1:11">
      <c r="A319" s="46"/>
      <c r="B319" s="38" t="s">
        <v>881</v>
      </c>
      <c r="C319" s="31"/>
      <c r="D319" s="35">
        <v>1.9144293932840968</v>
      </c>
      <c r="E319" s="35">
        <v>2.6325085845994676</v>
      </c>
      <c r="F319" s="35">
        <v>0.69831163256546225</v>
      </c>
      <c r="G319" s="35">
        <v>1.2631077216396558</v>
      </c>
      <c r="H319" s="35">
        <v>-0.21129707112970711</v>
      </c>
      <c r="I319" s="35">
        <v>1.5476190476190477</v>
      </c>
      <c r="J319" s="35">
        <v>2.9230769230769229</v>
      </c>
      <c r="K319" s="35">
        <v>3.9166666666666665</v>
      </c>
    </row>
    <row r="320" spans="1:11">
      <c r="A320" s="46"/>
      <c r="B320" s="38" t="s">
        <v>882</v>
      </c>
      <c r="C320" s="26">
        <v>0</v>
      </c>
      <c r="D320" s="27">
        <v>0.56022629398271973</v>
      </c>
      <c r="E320" s="27">
        <v>0.54860163859697531</v>
      </c>
      <c r="F320" s="27">
        <v>0.53781011750760965</v>
      </c>
      <c r="G320" s="27">
        <v>0.53181684327701229</v>
      </c>
      <c r="H320" s="27">
        <v>0.52100055973704273</v>
      </c>
      <c r="I320" s="27">
        <v>0.50907358523838753</v>
      </c>
      <c r="J320" s="27">
        <v>0.51080769828503425</v>
      </c>
      <c r="K320" s="27">
        <v>0.49852933093185836</v>
      </c>
    </row>
    <row r="321" spans="1:11">
      <c r="A321" s="46"/>
      <c r="B321" s="38" t="s">
        <v>883</v>
      </c>
      <c r="C321" s="26">
        <v>0</v>
      </c>
      <c r="D321" s="27">
        <v>0.38283211996482286</v>
      </c>
      <c r="E321" s="27">
        <v>0.40531085662189142</v>
      </c>
      <c r="F321" s="27">
        <v>0.41180045700201978</v>
      </c>
      <c r="G321" s="27">
        <v>0.41936747131912744</v>
      </c>
      <c r="H321" s="27">
        <v>0.38757175352515238</v>
      </c>
      <c r="I321" s="27">
        <v>0.39542240187883021</v>
      </c>
      <c r="J321" s="27">
        <v>0.3938842494384619</v>
      </c>
      <c r="K321" s="27">
        <v>0.40261690892333729</v>
      </c>
    </row>
    <row r="322" spans="1:11" ht="15.75" thickBot="1">
      <c r="A322" s="47"/>
      <c r="B322" s="39" t="s">
        <v>884</v>
      </c>
      <c r="C322" s="28">
        <v>0</v>
      </c>
      <c r="D322" s="30">
        <v>5.6941586052457409E-2</v>
      </c>
      <c r="E322" s="30">
        <v>4.6087504781133257E-2</v>
      </c>
      <c r="F322" s="30">
        <v>5.0389425490370551E-2</v>
      </c>
      <c r="G322" s="30">
        <v>4.8815685403860297E-2</v>
      </c>
      <c r="H322" s="30">
        <v>9.1427686737804881E-2</v>
      </c>
      <c r="I322" s="30">
        <v>9.5504012882782263E-2</v>
      </c>
      <c r="J322" s="30">
        <v>9.5308052276503866E-2</v>
      </c>
      <c r="K322" s="30">
        <v>9.8853760144804334E-2</v>
      </c>
    </row>
    <row r="323" spans="1:11" ht="15.75" thickBot="1">
      <c r="A323" s="40"/>
      <c r="B323" s="39" t="s">
        <v>885</v>
      </c>
      <c r="C323" s="31"/>
      <c r="D323" s="41">
        <v>3.5998980130582638</v>
      </c>
      <c r="E323" s="41">
        <v>3.5779280020340098</v>
      </c>
      <c r="F323" s="41">
        <v>3.3411441737340088</v>
      </c>
      <c r="G323" s="41">
        <v>3.2393584782507343</v>
      </c>
      <c r="H323" s="41">
        <v>4.2285542891421715</v>
      </c>
      <c r="I323" s="41">
        <v>3.710077519379845</v>
      </c>
      <c r="J323" s="41">
        <v>3.6501501501501501</v>
      </c>
      <c r="K323" s="41">
        <v>3.6017441860465116</v>
      </c>
    </row>
    <row r="324" spans="1:11">
      <c r="A324" s="1" t="s">
        <v>886</v>
      </c>
      <c r="B324" s="33" t="s">
        <v>887</v>
      </c>
      <c r="C324" s="36">
        <v>-181.22087604846183</v>
      </c>
      <c r="D324" s="36">
        <v>189.35804127600477</v>
      </c>
      <c r="E324" s="36">
        <v>89.331358924707274</v>
      </c>
      <c r="F324" s="36">
        <v>-4.698198198198952</v>
      </c>
      <c r="G324" s="36">
        <v>229.24654480606387</v>
      </c>
      <c r="H324" s="36">
        <v>126.90402476780218</v>
      </c>
      <c r="I324" s="36">
        <v>79.566170026292639</v>
      </c>
      <c r="J324" s="36">
        <v>35.402597402597166</v>
      </c>
      <c r="K324" s="36">
        <v>100.51204819277064</v>
      </c>
    </row>
  </sheetData>
  <mergeCells count="23">
    <mergeCell ref="A120:A142"/>
    <mergeCell ref="A143:A149"/>
    <mergeCell ref="A150:A159"/>
    <mergeCell ref="A2:A10"/>
    <mergeCell ref="A11:A17"/>
    <mergeCell ref="A18:A45"/>
    <mergeCell ref="A46:A59"/>
    <mergeCell ref="A60:A97"/>
    <mergeCell ref="A98:A119"/>
    <mergeCell ref="A161:A166"/>
    <mergeCell ref="A167:A168"/>
    <mergeCell ref="A169:A196"/>
    <mergeCell ref="A296:A301"/>
    <mergeCell ref="A302:A304"/>
    <mergeCell ref="A197:A204"/>
    <mergeCell ref="A305:A309"/>
    <mergeCell ref="A310:A322"/>
    <mergeCell ref="A205:A206"/>
    <mergeCell ref="A207:A230"/>
    <mergeCell ref="A231:A238"/>
    <mergeCell ref="A239:A241"/>
    <mergeCell ref="A244:A279"/>
    <mergeCell ref="A280:A29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"/>
  <sheetViews>
    <sheetView rightToLeft="1" zoomScale="90" zoomScaleNormal="90" workbookViewId="0"/>
  </sheetViews>
  <sheetFormatPr defaultRowHeight="15"/>
  <cols>
    <col min="1" max="1" width="44.7109375" bestFit="1" customWidth="1"/>
    <col min="2" max="2" width="42.28515625" bestFit="1" customWidth="1"/>
    <col min="3" max="3" width="8" bestFit="1" customWidth="1"/>
    <col min="4" max="11" width="10.140625" bestFit="1" customWidth="1"/>
  </cols>
  <sheetData>
    <row r="1" spans="1:11" ht="19.5">
      <c r="A1" s="128" t="s">
        <v>0</v>
      </c>
      <c r="B1" s="128" t="s">
        <v>1</v>
      </c>
      <c r="C1" s="135"/>
      <c r="D1" s="135"/>
      <c r="E1" s="135"/>
      <c r="F1" s="135"/>
      <c r="G1" s="135"/>
      <c r="H1" s="135"/>
      <c r="I1" s="135"/>
      <c r="J1" s="135"/>
      <c r="K1" s="135"/>
    </row>
    <row r="2" spans="1:11" ht="20.25" thickBot="1">
      <c r="A2" s="128" t="s">
        <v>888</v>
      </c>
      <c r="B2" s="135">
        <v>6</v>
      </c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5.75" thickBot="1">
      <c r="A3" s="119" t="s">
        <v>889</v>
      </c>
      <c r="B3" s="119"/>
      <c r="C3" s="147">
        <v>2003</v>
      </c>
      <c r="D3" s="148">
        <v>2004</v>
      </c>
      <c r="E3" s="148">
        <v>2005</v>
      </c>
      <c r="F3" s="148">
        <v>2006</v>
      </c>
      <c r="G3" s="148">
        <v>2007</v>
      </c>
      <c r="H3" s="148">
        <v>2008</v>
      </c>
      <c r="I3" s="148">
        <v>2009</v>
      </c>
      <c r="J3" s="148">
        <v>2010</v>
      </c>
      <c r="K3" s="148">
        <v>2011</v>
      </c>
    </row>
    <row r="4" spans="1:11">
      <c r="A4" s="114" t="s">
        <v>890</v>
      </c>
      <c r="B4" s="129" t="s">
        <v>850</v>
      </c>
      <c r="C4" s="149">
        <v>2793.6952469711086</v>
      </c>
      <c r="D4" s="149">
        <v>2545.223263987928</v>
      </c>
      <c r="E4" s="149">
        <v>2330.2836313930975</v>
      </c>
      <c r="F4" s="149">
        <v>2319.3378378378379</v>
      </c>
      <c r="G4" s="149">
        <v>2427.5300936246099</v>
      </c>
      <c r="H4" s="149">
        <v>2674.8385670057496</v>
      </c>
      <c r="I4" s="149">
        <v>2765.065731814198</v>
      </c>
      <c r="J4" s="150">
        <v>3007.6320346320344</v>
      </c>
      <c r="K4" s="150">
        <v>3242.2117039586919</v>
      </c>
    </row>
    <row r="5" spans="1:11">
      <c r="A5" s="113"/>
      <c r="B5" s="130" t="s">
        <v>851</v>
      </c>
      <c r="C5" s="151">
        <v>1235.6290773532153</v>
      </c>
      <c r="D5" s="151">
        <v>1218.7186588518903</v>
      </c>
      <c r="E5" s="151">
        <v>1206.6157876751338</v>
      </c>
      <c r="F5" s="151">
        <v>1227.8738738738739</v>
      </c>
      <c r="G5" s="151">
        <v>1262.8800713330361</v>
      </c>
      <c r="H5" s="151">
        <v>1306.6253869969041</v>
      </c>
      <c r="I5" s="151">
        <v>1272.1472392638038</v>
      </c>
      <c r="J5" s="152">
        <v>1367.952380952381</v>
      </c>
      <c r="K5" s="152">
        <v>1449.5567986230637</v>
      </c>
    </row>
    <row r="6" spans="1:11" ht="15.75" thickBot="1">
      <c r="A6" s="113"/>
      <c r="B6" s="130" t="s">
        <v>852</v>
      </c>
      <c r="C6" s="151">
        <v>1558.0661696178934</v>
      </c>
      <c r="D6" s="151">
        <v>1326.5046051360378</v>
      </c>
      <c r="E6" s="151">
        <v>1123.6678437179637</v>
      </c>
      <c r="F6" s="151">
        <v>1091.463963963964</v>
      </c>
      <c r="G6" s="151">
        <v>1164.6500222915738</v>
      </c>
      <c r="H6" s="151">
        <v>1368.2131800088455</v>
      </c>
      <c r="I6" s="151">
        <v>1492.9184925503941</v>
      </c>
      <c r="J6" s="152">
        <v>1639.6796536796535</v>
      </c>
      <c r="K6" s="152">
        <v>1792.6549053356282</v>
      </c>
    </row>
    <row r="7" spans="1:11">
      <c r="A7" s="105" t="s">
        <v>850</v>
      </c>
      <c r="B7" s="122" t="s">
        <v>891</v>
      </c>
      <c r="C7" s="149">
        <v>3467.3157506688435</v>
      </c>
      <c r="D7" s="149">
        <v>3040.0841840537246</v>
      </c>
      <c r="E7" s="149">
        <v>3154.6261654106274</v>
      </c>
      <c r="F7" s="149">
        <v>3288.9730958561481</v>
      </c>
      <c r="G7" s="149">
        <v>3475.0764144910477</v>
      </c>
      <c r="H7" s="149">
        <v>3584.049870792704</v>
      </c>
      <c r="I7" s="149">
        <v>3600.923911135872</v>
      </c>
      <c r="J7" s="150">
        <v>3732.1398269883489</v>
      </c>
      <c r="K7" s="150">
        <v>4006.4917175311875</v>
      </c>
    </row>
    <row r="8" spans="1:11">
      <c r="A8" s="113"/>
      <c r="B8" s="120" t="s">
        <v>892</v>
      </c>
      <c r="C8" s="151">
        <v>3160.584689240734</v>
      </c>
      <c r="D8" s="151">
        <v>2693.3166962338887</v>
      </c>
      <c r="E8" s="151">
        <v>2682.0886859992584</v>
      </c>
      <c r="F8" s="151">
        <v>2797.6434094334231</v>
      </c>
      <c r="G8" s="151">
        <v>3019.5072618967397</v>
      </c>
      <c r="H8" s="151">
        <v>3473.6538703040251</v>
      </c>
      <c r="I8" s="151">
        <v>3561.6814098374275</v>
      </c>
      <c r="J8" s="152">
        <v>3677.566456645141</v>
      </c>
      <c r="K8" s="152">
        <v>3862.772310195206</v>
      </c>
    </row>
    <row r="9" spans="1:11" ht="15.75" thickBot="1">
      <c r="A9" s="202"/>
      <c r="B9" s="121" t="s">
        <v>893</v>
      </c>
      <c r="C9" s="153">
        <v>3448.6765223024195</v>
      </c>
      <c r="D9" s="153">
        <v>3347.6913280286026</v>
      </c>
      <c r="E9" s="153">
        <v>3224.1363720353766</v>
      </c>
      <c r="F9" s="153">
        <v>3407.7619554263574</v>
      </c>
      <c r="G9" s="153">
        <v>3759.4088425640612</v>
      </c>
      <c r="H9" s="153">
        <v>3995.8281662868758</v>
      </c>
      <c r="I9" s="153">
        <v>3788.9673138980615</v>
      </c>
      <c r="J9" s="154">
        <v>3949.1795453503501</v>
      </c>
      <c r="K9" s="154">
        <v>4080.8456077028868</v>
      </c>
    </row>
    <row r="10" spans="1:11">
      <c r="A10" s="105" t="s">
        <v>851</v>
      </c>
      <c r="B10" s="122" t="s">
        <v>891</v>
      </c>
      <c r="C10" s="149">
        <v>1404.0174195949089</v>
      </c>
      <c r="D10" s="149">
        <v>1795.0966888803598</v>
      </c>
      <c r="E10" s="149">
        <v>1802.2695213525885</v>
      </c>
      <c r="F10" s="149">
        <v>1924.2872978562225</v>
      </c>
      <c r="G10" s="149">
        <v>1855.9774159890619</v>
      </c>
      <c r="H10" s="149">
        <v>1906.7172430890425</v>
      </c>
      <c r="I10" s="149">
        <v>1810.6129233104243</v>
      </c>
      <c r="J10" s="150">
        <v>1837.101895081772</v>
      </c>
      <c r="K10" s="150">
        <v>1984.7345842618599</v>
      </c>
    </row>
    <row r="11" spans="1:11">
      <c r="A11" s="113"/>
      <c r="B11" s="120" t="s">
        <v>892</v>
      </c>
      <c r="C11" s="151">
        <v>886.68335171831757</v>
      </c>
      <c r="D11" s="151">
        <v>1204.5279178527287</v>
      </c>
      <c r="E11" s="151">
        <v>1115.2501040170262</v>
      </c>
      <c r="F11" s="151">
        <v>1171.5220344225843</v>
      </c>
      <c r="G11" s="151">
        <v>1258.2205752938287</v>
      </c>
      <c r="H11" s="151">
        <v>1343.7557359780808</v>
      </c>
      <c r="I11" s="151">
        <v>1317.6048511649462</v>
      </c>
      <c r="J11" s="152">
        <v>1383.7499559979003</v>
      </c>
      <c r="K11" s="152">
        <v>1446.0452299827934</v>
      </c>
    </row>
    <row r="12" spans="1:11" ht="15.75" thickBot="1">
      <c r="A12" s="202"/>
      <c r="B12" s="121" t="s">
        <v>893</v>
      </c>
      <c r="C12" s="153">
        <v>1270.4740830053433</v>
      </c>
      <c r="D12" s="153">
        <v>1433.5655579509241</v>
      </c>
      <c r="E12" s="153">
        <v>1371.1881239734357</v>
      </c>
      <c r="F12" s="153">
        <v>1388.4116678518876</v>
      </c>
      <c r="G12" s="153">
        <v>1547.3711976613047</v>
      </c>
      <c r="H12" s="153">
        <v>1533.8844459689537</v>
      </c>
      <c r="I12" s="153">
        <v>1374.274345167529</v>
      </c>
      <c r="J12" s="154">
        <v>1417.4546888467935</v>
      </c>
      <c r="K12" s="154">
        <v>1495.2906659216851</v>
      </c>
    </row>
    <row r="13" spans="1:11">
      <c r="A13" s="105" t="s">
        <v>852</v>
      </c>
      <c r="B13" s="122" t="s">
        <v>891</v>
      </c>
      <c r="C13" s="149">
        <v>2073.4647593825975</v>
      </c>
      <c r="D13" s="149">
        <v>1244.9874951733646</v>
      </c>
      <c r="E13" s="149">
        <v>1352.3566440580396</v>
      </c>
      <c r="F13" s="149">
        <v>1364.6857979999249</v>
      </c>
      <c r="G13" s="149">
        <v>1619.0989985019862</v>
      </c>
      <c r="H13" s="149">
        <v>1677.3326277036606</v>
      </c>
      <c r="I13" s="149">
        <v>1790.3109878254465</v>
      </c>
      <c r="J13" s="150">
        <v>1895.037931906576</v>
      </c>
      <c r="K13" s="150">
        <v>2021.7571332693276</v>
      </c>
    </row>
    <row r="14" spans="1:11">
      <c r="A14" s="113"/>
      <c r="B14" s="120" t="s">
        <v>892</v>
      </c>
      <c r="C14" s="151">
        <v>2126.1207789026971</v>
      </c>
      <c r="D14" s="151">
        <v>1488.7887783811605</v>
      </c>
      <c r="E14" s="151">
        <v>1566.8385819822327</v>
      </c>
      <c r="F14" s="151">
        <v>1626.1213750108388</v>
      </c>
      <c r="G14" s="151">
        <v>1761.2866866029112</v>
      </c>
      <c r="H14" s="151">
        <v>2129.8981343259443</v>
      </c>
      <c r="I14" s="151">
        <v>2244.076558672482</v>
      </c>
      <c r="J14" s="152">
        <v>2293.81650064724</v>
      </c>
      <c r="K14" s="152">
        <v>2416.7270802124126</v>
      </c>
    </row>
    <row r="15" spans="1:11" ht="15.75" thickBot="1">
      <c r="A15" s="202"/>
      <c r="B15" s="121" t="s">
        <v>893</v>
      </c>
      <c r="C15" s="153">
        <v>2543.8536430337431</v>
      </c>
      <c r="D15" s="153">
        <v>1914.1257700776787</v>
      </c>
      <c r="E15" s="153">
        <v>1852.9482480619408</v>
      </c>
      <c r="F15" s="153">
        <v>2019.3502875744707</v>
      </c>
      <c r="G15" s="153">
        <v>2212.0376449027563</v>
      </c>
      <c r="H15" s="153">
        <v>2461.9437203179223</v>
      </c>
      <c r="I15" s="153">
        <v>2414.6929687305324</v>
      </c>
      <c r="J15" s="154">
        <v>2531.7248565035575</v>
      </c>
      <c r="K15" s="154">
        <v>2585.5549417812013</v>
      </c>
    </row>
    <row r="16" spans="1:11">
      <c r="A16" s="112" t="s">
        <v>894</v>
      </c>
      <c r="B16" s="129" t="s">
        <v>848</v>
      </c>
      <c r="C16" s="149">
        <v>1527.6700838769805</v>
      </c>
      <c r="D16" s="149">
        <v>1288.4443749252412</v>
      </c>
      <c r="E16" s="149">
        <v>1284.1143638227588</v>
      </c>
      <c r="F16" s="149">
        <v>1287.1216216216217</v>
      </c>
      <c r="G16" s="149">
        <v>1353.0004458314756</v>
      </c>
      <c r="H16" s="149">
        <v>1456.1477222467936</v>
      </c>
      <c r="I16" s="149">
        <v>1501.669588080631</v>
      </c>
      <c r="J16" s="150">
        <v>1611.7748917748918</v>
      </c>
      <c r="K16" s="150">
        <v>1714.1652323580033</v>
      </c>
    </row>
    <row r="17" spans="1:11">
      <c r="A17" s="111"/>
      <c r="B17" s="130" t="s">
        <v>856</v>
      </c>
      <c r="C17" s="151">
        <v>8296.3356615042012</v>
      </c>
      <c r="D17" s="151">
        <v>7104.4367215443544</v>
      </c>
      <c r="E17" s="151">
        <v>7269.1186711717519</v>
      </c>
      <c r="F17" s="151">
        <v>7392.8488266797749</v>
      </c>
      <c r="G17" s="151">
        <v>7879.2709523314988</v>
      </c>
      <c r="H17" s="151">
        <v>8711.303381489126</v>
      </c>
      <c r="I17" s="151">
        <v>9124.5340291830871</v>
      </c>
      <c r="J17" s="152">
        <v>9949.7594869053974</v>
      </c>
      <c r="K17" s="152">
        <v>10758.088036726978</v>
      </c>
    </row>
    <row r="18" spans="1:11">
      <c r="A18" s="111"/>
      <c r="B18" s="130" t="s">
        <v>858</v>
      </c>
      <c r="C18" s="151">
        <v>5165.7303370786522</v>
      </c>
      <c r="D18" s="151">
        <v>5087.7451104741131</v>
      </c>
      <c r="E18" s="151">
        <v>5145.5211369322433</v>
      </c>
      <c r="F18" s="151">
        <v>5190.0856381464901</v>
      </c>
      <c r="G18" s="151">
        <v>5376.7525184338983</v>
      </c>
      <c r="H18" s="151">
        <v>5701.9368153675186</v>
      </c>
      <c r="I18" s="151">
        <v>5553.5733304931309</v>
      </c>
      <c r="J18" s="152">
        <v>6097.2207375734906</v>
      </c>
      <c r="K18" s="152">
        <v>6671.2935457736976</v>
      </c>
    </row>
    <row r="19" spans="1:11">
      <c r="A19" s="110"/>
      <c r="B19" s="130" t="s">
        <v>857</v>
      </c>
      <c r="C19" s="151">
        <v>3130.605324425549</v>
      </c>
      <c r="D19" s="151">
        <v>2016.6916110702405</v>
      </c>
      <c r="E19" s="151">
        <v>2123.5975342395086</v>
      </c>
      <c r="F19" s="151">
        <v>2202.7631885332858</v>
      </c>
      <c r="G19" s="151">
        <v>2502.5184338976005</v>
      </c>
      <c r="H19" s="151">
        <v>3009.3665661216073</v>
      </c>
      <c r="I19" s="151">
        <v>3570.9606986899544</v>
      </c>
      <c r="J19" s="152">
        <v>3852.5387493319067</v>
      </c>
      <c r="K19" s="152">
        <v>4086.7944909532789</v>
      </c>
    </row>
    <row r="20" spans="1:11">
      <c r="A20" s="110"/>
      <c r="B20" s="130" t="s">
        <v>859</v>
      </c>
      <c r="C20" s="132">
        <v>0.64</v>
      </c>
      <c r="D20" s="132">
        <v>0.64200000000000002</v>
      </c>
      <c r="E20" s="132">
        <v>0.60899999999999999</v>
      </c>
      <c r="F20" s="132">
        <v>0.6</v>
      </c>
      <c r="G20" s="132">
        <v>0.59799999999999998</v>
      </c>
      <c r="H20" s="132">
        <v>0.61499999999999999</v>
      </c>
      <c r="I20" s="132">
        <v>0.61399999999999999</v>
      </c>
      <c r="J20" s="133">
        <v>0.64200000000000002</v>
      </c>
      <c r="K20" s="133">
        <v>0.67700000000000005</v>
      </c>
    </row>
    <row r="21" spans="1:11" ht="27" thickBot="1">
      <c r="A21" s="109"/>
      <c r="B21" s="131" t="s">
        <v>860</v>
      </c>
      <c r="C21" s="157"/>
      <c r="D21" s="157">
        <v>0.85358255451713383</v>
      </c>
      <c r="E21" s="157">
        <v>0.91297208538587848</v>
      </c>
      <c r="F21" s="157">
        <v>0.91</v>
      </c>
      <c r="G21" s="157">
        <v>0.90635451505016729</v>
      </c>
      <c r="H21" s="157">
        <v>0.90406504065040649</v>
      </c>
      <c r="I21" s="157">
        <v>0.88925081433224762</v>
      </c>
      <c r="J21" s="158">
        <v>0.88317757009345799</v>
      </c>
      <c r="K21" s="158">
        <v>0.85524372230428358</v>
      </c>
    </row>
    <row r="22" spans="1:11">
      <c r="A22" s="108" t="s">
        <v>856</v>
      </c>
      <c r="B22" s="122" t="s">
        <v>891</v>
      </c>
      <c r="C22" s="149">
        <v>7120.2885805083351</v>
      </c>
      <c r="D22" s="149">
        <v>6863.1560435429246</v>
      </c>
      <c r="E22" s="149">
        <v>7073.722163563144</v>
      </c>
      <c r="F22" s="149">
        <v>7509.649637437079</v>
      </c>
      <c r="G22" s="149">
        <v>8070.3159891738806</v>
      </c>
      <c r="H22" s="149">
        <v>8458.1727557723334</v>
      </c>
      <c r="I22" s="149">
        <v>8864.6777239105213</v>
      </c>
      <c r="J22" s="150">
        <v>9388.6719308728043</v>
      </c>
      <c r="K22" s="150">
        <v>10200.788168703446</v>
      </c>
    </row>
    <row r="23" spans="1:11">
      <c r="A23" s="111"/>
      <c r="B23" s="120" t="s">
        <v>892</v>
      </c>
      <c r="C23" s="151">
        <v>7184.6977109271911</v>
      </c>
      <c r="D23" s="151">
        <v>6636.3245434887576</v>
      </c>
      <c r="E23" s="151">
        <v>6751.042566755601</v>
      </c>
      <c r="F23" s="151">
        <v>7154.1868697237433</v>
      </c>
      <c r="G23" s="151">
        <v>7354.7368369365413</v>
      </c>
      <c r="H23" s="151">
        <v>8484.8187741277034</v>
      </c>
      <c r="I23" s="151">
        <v>9634.1047511307552</v>
      </c>
      <c r="J23" s="152">
        <v>10198.921707079515</v>
      </c>
      <c r="K23" s="152">
        <v>10923.122638897912</v>
      </c>
    </row>
    <row r="24" spans="1:11" ht="15.75" thickBot="1">
      <c r="A24" s="104"/>
      <c r="B24" s="121" t="s">
        <v>893</v>
      </c>
      <c r="C24" s="153">
        <v>7633.6565509484817</v>
      </c>
      <c r="D24" s="153">
        <v>8861.0418251863521</v>
      </c>
      <c r="E24" s="153">
        <v>7981.9257465680221</v>
      </c>
      <c r="F24" s="153">
        <v>8379.5455678769795</v>
      </c>
      <c r="G24" s="153">
        <v>9407.6148689975143</v>
      </c>
      <c r="H24" s="153">
        <v>10065.623516024949</v>
      </c>
      <c r="I24" s="153">
        <v>10447.440058346961</v>
      </c>
      <c r="J24" s="154">
        <v>10937.17489250013</v>
      </c>
      <c r="K24" s="154">
        <v>11464.094726220113</v>
      </c>
    </row>
    <row r="25" spans="1:11">
      <c r="A25" s="108" t="s">
        <v>858</v>
      </c>
      <c r="B25" s="122" t="s">
        <v>891</v>
      </c>
      <c r="C25" s="149">
        <v>5646.0018384514642</v>
      </c>
      <c r="D25" s="149">
        <v>7578.0446808229344</v>
      </c>
      <c r="E25" s="149">
        <v>7789.4796973509501</v>
      </c>
      <c r="F25" s="149">
        <v>8538.3990729846992</v>
      </c>
      <c r="G25" s="149">
        <v>8127.8300664479539</v>
      </c>
      <c r="H25" s="149">
        <v>8509.9570231149628</v>
      </c>
      <c r="I25" s="149">
        <v>8258.1689260676121</v>
      </c>
      <c r="J25" s="150">
        <v>8210.0599279817434</v>
      </c>
      <c r="K25" s="150">
        <v>9118.4354603234697</v>
      </c>
    </row>
    <row r="26" spans="1:11">
      <c r="A26" s="111"/>
      <c r="B26" s="120" t="s">
        <v>892</v>
      </c>
      <c r="C26" s="151">
        <v>3684.7166619272598</v>
      </c>
      <c r="D26" s="151">
        <v>4567.3662326068443</v>
      </c>
      <c r="E26" s="151">
        <v>4222.4350084952248</v>
      </c>
      <c r="F26" s="151">
        <v>4572.7110673409588</v>
      </c>
      <c r="G26" s="151">
        <v>5068.7183522354399</v>
      </c>
      <c r="H26" s="151">
        <v>5515.4200465728136</v>
      </c>
      <c r="I26" s="151">
        <v>5397.9634958847882</v>
      </c>
      <c r="J26" s="152">
        <v>5580.3912224436772</v>
      </c>
      <c r="K26" s="152">
        <v>5954.7725664313266</v>
      </c>
    </row>
    <row r="27" spans="1:11" ht="15.75" thickBot="1">
      <c r="A27" s="104"/>
      <c r="B27" s="121" t="s">
        <v>893</v>
      </c>
      <c r="C27" s="153">
        <v>4587.5289980561956</v>
      </c>
      <c r="D27" s="153">
        <v>6650.3203798537606</v>
      </c>
      <c r="E27" s="153">
        <v>6166.1262494914099</v>
      </c>
      <c r="F27" s="153">
        <v>6369.6758066337879</v>
      </c>
      <c r="G27" s="153">
        <v>7599.1105244451846</v>
      </c>
      <c r="H27" s="153">
        <v>7291.4122786019316</v>
      </c>
      <c r="I27" s="153">
        <v>6940.3810893108748</v>
      </c>
      <c r="J27" s="154">
        <v>6990.3729741493298</v>
      </c>
      <c r="K27" s="154">
        <v>7608.7399388046197</v>
      </c>
    </row>
    <row r="28" spans="1:11">
      <c r="A28" s="108" t="s">
        <v>857</v>
      </c>
      <c r="B28" s="122" t="s">
        <v>891</v>
      </c>
      <c r="C28" s="149">
        <v>1718.1747614683977</v>
      </c>
      <c r="D28" s="149">
        <v>-714.88863728001138</v>
      </c>
      <c r="E28" s="149">
        <v>-715.75753378780666</v>
      </c>
      <c r="F28" s="149">
        <v>-1028.7494355476208</v>
      </c>
      <c r="G28" s="149">
        <v>-57.514077274075262</v>
      </c>
      <c r="H28" s="149">
        <v>-51.784267342629477</v>
      </c>
      <c r="I28" s="149">
        <v>606.50879784290964</v>
      </c>
      <c r="J28" s="150">
        <v>1178.6120028910582</v>
      </c>
      <c r="K28" s="150">
        <v>1082.3527083799761</v>
      </c>
    </row>
    <row r="29" spans="1:11">
      <c r="A29" s="111"/>
      <c r="B29" s="120" t="s">
        <v>892</v>
      </c>
      <c r="C29" s="151">
        <v>3499.9810489999313</v>
      </c>
      <c r="D29" s="151">
        <v>2068.9583108819124</v>
      </c>
      <c r="E29" s="151">
        <v>2528.6075582603753</v>
      </c>
      <c r="F29" s="151">
        <v>2581.4758023827853</v>
      </c>
      <c r="G29" s="151">
        <v>2286.0184847011001</v>
      </c>
      <c r="H29" s="151">
        <v>2969.3987275548898</v>
      </c>
      <c r="I29" s="151">
        <v>4236.1412552459669</v>
      </c>
      <c r="J29" s="152">
        <v>4618.5304846358404</v>
      </c>
      <c r="K29" s="152">
        <v>4968.3500724665864</v>
      </c>
    </row>
    <row r="30" spans="1:11" ht="15.75" thickBot="1">
      <c r="A30" s="104"/>
      <c r="B30" s="121" t="s">
        <v>893</v>
      </c>
      <c r="C30" s="153">
        <v>2081.9551915839852</v>
      </c>
      <c r="D30" s="153">
        <v>2210.7214453325923</v>
      </c>
      <c r="E30" s="153">
        <v>1815.7994970766129</v>
      </c>
      <c r="F30" s="153">
        <v>2009.8697612431934</v>
      </c>
      <c r="G30" s="153">
        <v>1808.5043445523304</v>
      </c>
      <c r="H30" s="153">
        <v>2774.2112374230169</v>
      </c>
      <c r="I30" s="153">
        <v>3507.0589690360857</v>
      </c>
      <c r="J30" s="154">
        <v>3946.8019183508004</v>
      </c>
      <c r="K30" s="154">
        <v>3855.3547874154947</v>
      </c>
    </row>
    <row r="31" spans="1:11">
      <c r="A31" s="203" t="s">
        <v>895</v>
      </c>
      <c r="B31" s="129" t="s">
        <v>849</v>
      </c>
      <c r="C31" s="149">
        <v>456.0484622553588</v>
      </c>
      <c r="D31" s="149">
        <v>441.46738680382396</v>
      </c>
      <c r="E31" s="149">
        <v>447.51338421232487</v>
      </c>
      <c r="F31" s="149">
        <v>492.22972972972974</v>
      </c>
      <c r="G31" s="149">
        <v>509.94650022291569</v>
      </c>
      <c r="H31" s="149">
        <v>532.93675364882802</v>
      </c>
      <c r="I31" s="149">
        <v>545.84574934268187</v>
      </c>
      <c r="J31" s="150">
        <v>575.90909090909088</v>
      </c>
      <c r="K31" s="150">
        <v>597.16867469879514</v>
      </c>
    </row>
    <row r="32" spans="1:11">
      <c r="A32" s="204"/>
      <c r="B32" s="130" t="s">
        <v>862</v>
      </c>
      <c r="C32" s="132">
        <v>0.37633342869988146</v>
      </c>
      <c r="D32" s="132">
        <v>0.3294706127553147</v>
      </c>
      <c r="E32" s="132">
        <v>0.33489788022562056</v>
      </c>
      <c r="F32" s="132">
        <v>0.34123999084877604</v>
      </c>
      <c r="G32" s="132">
        <v>0.33404149290529023</v>
      </c>
      <c r="H32" s="132">
        <v>0.33667228229748458</v>
      </c>
      <c r="I32" s="132">
        <v>0.34382877603121337</v>
      </c>
      <c r="J32" s="133">
        <v>0.33973014620212727</v>
      </c>
      <c r="K32" s="133">
        <v>0.35266100791168886</v>
      </c>
    </row>
    <row r="33" spans="1:11">
      <c r="A33" s="204"/>
      <c r="B33" s="130" t="s">
        <v>863</v>
      </c>
      <c r="C33" s="132">
        <v>0.19054054054054054</v>
      </c>
      <c r="D33" s="132">
        <v>0.18874156951869198</v>
      </c>
      <c r="E33" s="132">
        <v>0.18658617154573415</v>
      </c>
      <c r="F33" s="132">
        <v>0.18703153153153154</v>
      </c>
      <c r="G33" s="132">
        <v>0.18731163620151584</v>
      </c>
      <c r="H33" s="132">
        <v>0.18694825298540468</v>
      </c>
      <c r="I33" s="132">
        <v>0.18989921121822961</v>
      </c>
      <c r="J33" s="133">
        <v>0.19054978354978355</v>
      </c>
      <c r="K33" s="133">
        <v>0.19386833046471599</v>
      </c>
    </row>
    <row r="34" spans="1:11" ht="15.75" thickBot="1">
      <c r="A34" s="205"/>
      <c r="B34" s="134" t="s">
        <v>864</v>
      </c>
      <c r="C34" s="153">
        <v>2393.445830276351</v>
      </c>
      <c r="D34" s="153">
        <v>2339.0045337103302</v>
      </c>
      <c r="E34" s="153">
        <v>2398.4273888305534</v>
      </c>
      <c r="F34" s="153">
        <v>2631.8007755111871</v>
      </c>
      <c r="G34" s="153">
        <v>2722.4496596372633</v>
      </c>
      <c r="H34" s="153">
        <v>2850.7180202985642</v>
      </c>
      <c r="I34" s="153">
        <v>2874.3971385715936</v>
      </c>
      <c r="J34" s="154">
        <v>3022.3549992048524</v>
      </c>
      <c r="K34" s="154">
        <v>3080.279658195539</v>
      </c>
    </row>
    <row r="35" spans="1:11">
      <c r="A35" s="203" t="s">
        <v>896</v>
      </c>
      <c r="B35" s="122" t="s">
        <v>891</v>
      </c>
      <c r="C35" s="149">
        <v>630.84116312184165</v>
      </c>
      <c r="D35" s="149">
        <v>628.65282270548312</v>
      </c>
      <c r="E35" s="149">
        <v>624.67648673779479</v>
      </c>
      <c r="F35" s="149">
        <v>651.24460725196661</v>
      </c>
      <c r="G35" s="149">
        <v>676.2827388338419</v>
      </c>
      <c r="H35" s="149">
        <v>700.09413141509299</v>
      </c>
      <c r="I35" s="149">
        <v>718.3436599669966</v>
      </c>
      <c r="J35" s="150">
        <v>758.69283523638194</v>
      </c>
      <c r="K35" s="150">
        <v>816.71182057159206</v>
      </c>
    </row>
    <row r="36" spans="1:11">
      <c r="A36" s="204"/>
      <c r="B36" s="120" t="s">
        <v>892</v>
      </c>
      <c r="C36" s="151">
        <v>528.3883491669086</v>
      </c>
      <c r="D36" s="151">
        <v>515.00577564807315</v>
      </c>
      <c r="E36" s="151">
        <v>515.08267562838853</v>
      </c>
      <c r="F36" s="151">
        <v>538.21921463807837</v>
      </c>
      <c r="G36" s="151">
        <v>548.74226027425902</v>
      </c>
      <c r="H36" s="151">
        <v>566.84857297346662</v>
      </c>
      <c r="I36" s="151">
        <v>591.22995303297171</v>
      </c>
      <c r="J36" s="152">
        <v>624.85581073511514</v>
      </c>
      <c r="K36" s="152">
        <v>661.37130986869158</v>
      </c>
    </row>
    <row r="37" spans="1:11" ht="15.75" thickBot="1">
      <c r="A37" s="204"/>
      <c r="B37" s="121" t="s">
        <v>893</v>
      </c>
      <c r="C37" s="153">
        <v>550.28033533582095</v>
      </c>
      <c r="D37" s="153">
        <v>591.6002933936586</v>
      </c>
      <c r="E37" s="153">
        <v>549.53756505494698</v>
      </c>
      <c r="F37" s="153">
        <v>572.52159975135328</v>
      </c>
      <c r="G37" s="153">
        <v>586.65245019970655</v>
      </c>
      <c r="H37" s="153">
        <v>605.9620660579717</v>
      </c>
      <c r="I37" s="153">
        <v>592.4799943873403</v>
      </c>
      <c r="J37" s="154">
        <v>620.41709811615965</v>
      </c>
      <c r="K37" s="154">
        <v>637.17875278539873</v>
      </c>
    </row>
    <row r="38" spans="1:11">
      <c r="A38" s="118" t="s">
        <v>862</v>
      </c>
      <c r="B38" s="122" t="s">
        <v>891</v>
      </c>
      <c r="C38" s="155">
        <v>0.33828974795547578</v>
      </c>
      <c r="D38" s="155">
        <v>0.29719403146442258</v>
      </c>
      <c r="E38" s="155">
        <v>0.29239587019650526</v>
      </c>
      <c r="F38" s="155">
        <v>0.29717477157731659</v>
      </c>
      <c r="G38" s="155">
        <v>0.29038987814150885</v>
      </c>
      <c r="H38" s="155">
        <v>0.28927320446291033</v>
      </c>
      <c r="I38" s="155">
        <v>0.32064996788127598</v>
      </c>
      <c r="J38" s="156">
        <v>0.28479675265606647</v>
      </c>
      <c r="K38" s="156">
        <v>0.31398898567984956</v>
      </c>
    </row>
    <row r="39" spans="1:11">
      <c r="A39" s="117"/>
      <c r="B39" s="120" t="s">
        <v>892</v>
      </c>
      <c r="C39" s="132">
        <v>0.35409728229143084</v>
      </c>
      <c r="D39" s="132">
        <v>0.3060643693219352</v>
      </c>
      <c r="E39" s="132">
        <v>0.30545605808461357</v>
      </c>
      <c r="F39" s="132">
        <v>0.31216041741954725</v>
      </c>
      <c r="G39" s="132">
        <v>0.3062201058806388</v>
      </c>
      <c r="H39" s="132">
        <v>0.30794805607470815</v>
      </c>
      <c r="I39" s="132">
        <v>0.33484798247519898</v>
      </c>
      <c r="J39" s="133">
        <v>0.30402027646603669</v>
      </c>
      <c r="K39" s="133">
        <v>0.33325659114334549</v>
      </c>
    </row>
    <row r="40" spans="1:11" ht="15.75" thickBot="1">
      <c r="A40" s="117"/>
      <c r="B40" s="121" t="s">
        <v>893</v>
      </c>
      <c r="C40" s="157">
        <v>0.4003052848562148</v>
      </c>
      <c r="D40" s="157">
        <v>0.37038706417877693</v>
      </c>
      <c r="E40" s="157">
        <v>0.35424331555925476</v>
      </c>
      <c r="F40" s="157">
        <v>0.36111293359294366</v>
      </c>
      <c r="G40" s="157">
        <v>0.48833506968322682</v>
      </c>
      <c r="H40" s="157">
        <v>0.34980320237554308</v>
      </c>
      <c r="I40" s="157">
        <v>0.38778216987755082</v>
      </c>
      <c r="J40" s="158">
        <v>0.35572502215498719</v>
      </c>
      <c r="K40" s="158">
        <v>0.37765288315914358</v>
      </c>
    </row>
    <row r="41" spans="1:11">
      <c r="A41" s="203" t="s">
        <v>897</v>
      </c>
      <c r="B41" s="122" t="s">
        <v>891</v>
      </c>
      <c r="C41" s="149">
        <v>2438.2924255394219</v>
      </c>
      <c r="D41" s="149">
        <v>2412.7811877677555</v>
      </c>
      <c r="E41" s="149">
        <v>2466.6623415791914</v>
      </c>
      <c r="F41" s="149">
        <v>2603.8797358850402</v>
      </c>
      <c r="G41" s="149">
        <v>2787.1441714573052</v>
      </c>
      <c r="H41" s="149">
        <v>2907.2965393326062</v>
      </c>
      <c r="I41" s="149">
        <v>2929.9039872497528</v>
      </c>
      <c r="J41" s="150">
        <v>3104.1737121686047</v>
      </c>
      <c r="K41" s="150">
        <v>3367.3003930622649</v>
      </c>
    </row>
    <row r="42" spans="1:11">
      <c r="A42" s="204"/>
      <c r="B42" s="120" t="s">
        <v>892</v>
      </c>
      <c r="C42" s="151">
        <v>2419.0265036157743</v>
      </c>
      <c r="D42" s="151">
        <v>2400.5420824540711</v>
      </c>
      <c r="E42" s="151">
        <v>2434.5927715254779</v>
      </c>
      <c r="F42" s="151">
        <v>2556.7405227838963</v>
      </c>
      <c r="G42" s="151">
        <v>2744.1495472695933</v>
      </c>
      <c r="H42" s="151">
        <v>2871.0962531434316</v>
      </c>
      <c r="I42" s="151">
        <v>2956.4565187637154</v>
      </c>
      <c r="J42" s="152">
        <v>3146.8763886969964</v>
      </c>
      <c r="K42" s="152">
        <v>3292.339151870252</v>
      </c>
    </row>
    <row r="43" spans="1:11" ht="15.75" thickBot="1">
      <c r="A43" s="205"/>
      <c r="B43" s="121" t="s">
        <v>893</v>
      </c>
      <c r="C43" s="153">
        <v>2491.5165616722793</v>
      </c>
      <c r="D43" s="153">
        <v>2361.0626045991125</v>
      </c>
      <c r="E43" s="153">
        <v>2423.6139387601534</v>
      </c>
      <c r="F43" s="153">
        <v>2566.2524044093625</v>
      </c>
      <c r="G43" s="153">
        <v>2660.597062932969</v>
      </c>
      <c r="H43" s="153">
        <v>2815.3816490478412</v>
      </c>
      <c r="I43" s="153">
        <v>2854.1678940022248</v>
      </c>
      <c r="J43" s="154">
        <v>2958.8628838618347</v>
      </c>
      <c r="K43" s="154">
        <v>3060.9226937120147</v>
      </c>
    </row>
    <row r="44" spans="1:11" ht="15.75" thickBot="1">
      <c r="A44" s="119"/>
      <c r="B44" s="119"/>
      <c r="C44" s="119"/>
      <c r="D44" s="119"/>
      <c r="E44" s="119"/>
      <c r="F44" s="119"/>
      <c r="G44" s="119"/>
      <c r="H44" s="119"/>
      <c r="I44" s="119"/>
      <c r="J44" s="119"/>
      <c r="K44" s="119"/>
    </row>
    <row r="45" spans="1:11" ht="15.75" thickBot="1">
      <c r="A45" s="123" t="s">
        <v>898</v>
      </c>
      <c r="B45" s="119"/>
      <c r="C45" s="147">
        <v>2003</v>
      </c>
      <c r="D45" s="148">
        <v>2004</v>
      </c>
      <c r="E45" s="148">
        <v>2005</v>
      </c>
      <c r="F45" s="148">
        <v>2006</v>
      </c>
      <c r="G45" s="148">
        <v>2007</v>
      </c>
      <c r="H45" s="148">
        <v>2008</v>
      </c>
      <c r="I45" s="148">
        <v>2009</v>
      </c>
      <c r="J45" s="148">
        <v>2010</v>
      </c>
      <c r="K45" s="148">
        <v>2011</v>
      </c>
    </row>
    <row r="46" spans="1:11" ht="15.75" thickBot="1">
      <c r="A46" s="143" t="s">
        <v>899</v>
      </c>
      <c r="B46" s="144" t="s">
        <v>900</v>
      </c>
      <c r="C46" s="183">
        <v>-181.22087604846183</v>
      </c>
      <c r="D46" s="183">
        <v>189.35804127600477</v>
      </c>
      <c r="E46" s="183">
        <v>89.331358924707274</v>
      </c>
      <c r="F46" s="183">
        <v>-4.698198198198952</v>
      </c>
      <c r="G46" s="183">
        <v>229.24654480606387</v>
      </c>
      <c r="H46" s="183">
        <v>126.90402476780218</v>
      </c>
      <c r="I46" s="183">
        <v>79.566170026292639</v>
      </c>
      <c r="J46" s="183">
        <v>35.402597402597166</v>
      </c>
      <c r="K46" s="184">
        <v>100.51204819277064</v>
      </c>
    </row>
    <row r="47" spans="1:11">
      <c r="A47" s="107" t="s">
        <v>901</v>
      </c>
      <c r="B47" s="137" t="s">
        <v>866</v>
      </c>
      <c r="C47" s="185">
        <v>4453.1127679403544</v>
      </c>
      <c r="D47" s="185">
        <v>4726.755794374465</v>
      </c>
      <c r="E47" s="185">
        <v>4489.3359152523071</v>
      </c>
      <c r="F47" s="185">
        <v>4501.9009009009005</v>
      </c>
      <c r="G47" s="185">
        <v>4818.6491306286225</v>
      </c>
      <c r="H47" s="185">
        <v>4973.5692171605488</v>
      </c>
      <c r="I47" s="185">
        <v>5070.096406660824</v>
      </c>
      <c r="J47" s="185">
        <v>5329.5930735930733</v>
      </c>
      <c r="K47" s="186">
        <v>5752.1944922547327</v>
      </c>
    </row>
    <row r="48" spans="1:11">
      <c r="A48" s="107"/>
      <c r="B48" s="137" t="s">
        <v>867</v>
      </c>
      <c r="C48" s="185">
        <v>3188.9468779123954</v>
      </c>
      <c r="D48" s="185">
        <v>3508.0371355225748</v>
      </c>
      <c r="E48" s="185">
        <v>3282.7201275771727</v>
      </c>
      <c r="F48" s="185">
        <v>3274.0270270270271</v>
      </c>
      <c r="G48" s="185">
        <v>3555.769059295586</v>
      </c>
      <c r="H48" s="185">
        <v>3666.9438301636446</v>
      </c>
      <c r="I48" s="185">
        <v>3797.9491673970206</v>
      </c>
      <c r="J48" s="185">
        <v>3961.6406926406926</v>
      </c>
      <c r="K48" s="187">
        <v>4302.6376936316692</v>
      </c>
    </row>
    <row r="49" spans="1:11" ht="26.25">
      <c r="A49" s="107"/>
      <c r="B49" s="137" t="s">
        <v>902</v>
      </c>
      <c r="C49" s="125">
        <v>0.48858329387972188</v>
      </c>
      <c r="D49" s="125">
        <v>0.37813299970624026</v>
      </c>
      <c r="E49" s="125">
        <v>0.34229778965265983</v>
      </c>
      <c r="F49" s="125">
        <v>0.33337048074250791</v>
      </c>
      <c r="G49" s="125">
        <v>0.32753815078257537</v>
      </c>
      <c r="H49" s="125">
        <v>0.37312084487200509</v>
      </c>
      <c r="I49" s="125">
        <v>0.39308543288734626</v>
      </c>
      <c r="J49" s="125">
        <v>0.41388903762160717</v>
      </c>
      <c r="K49" s="188">
        <v>0.41664091494130107</v>
      </c>
    </row>
    <row r="50" spans="1:11">
      <c r="A50" s="107"/>
      <c r="B50" s="137" t="s">
        <v>868</v>
      </c>
      <c r="C50" s="189">
        <v>0.71611635368204274</v>
      </c>
      <c r="D50" s="189">
        <v>0.48786104438621969</v>
      </c>
      <c r="E50" s="189">
        <v>0.51950021161132121</v>
      </c>
      <c r="F50" s="189">
        <v>0.54138091817070266</v>
      </c>
      <c r="G50" s="189">
        <v>0.55018166711848282</v>
      </c>
      <c r="H50" s="189">
        <v>0.55114697418641134</v>
      </c>
      <c r="I50" s="189">
        <v>0.5698982537536863</v>
      </c>
      <c r="J50" s="189">
        <v>0.55765488134535912</v>
      </c>
      <c r="K50" s="190">
        <v>0.53092810496630038</v>
      </c>
    </row>
    <row r="51" spans="1:11">
      <c r="A51" s="107"/>
      <c r="B51" s="137" t="s">
        <v>869</v>
      </c>
      <c r="C51" s="189">
        <v>0</v>
      </c>
      <c r="D51" s="189">
        <v>0.25430489101024301</v>
      </c>
      <c r="E51" s="189">
        <v>0.21172600748809756</v>
      </c>
      <c r="F51" s="189">
        <v>0.18587343484534069</v>
      </c>
      <c r="G51" s="189">
        <v>0.18773656741205547</v>
      </c>
      <c r="H51" s="189">
        <v>0.18613920200902778</v>
      </c>
      <c r="I51" s="189">
        <v>0.17918990212585006</v>
      </c>
      <c r="J51" s="189">
        <v>0.18567404413484778</v>
      </c>
      <c r="K51" s="190">
        <v>0.21707123675017392</v>
      </c>
    </row>
    <row r="52" spans="1:11" ht="15.75" thickBot="1">
      <c r="A52" s="106"/>
      <c r="B52" s="138" t="s">
        <v>870</v>
      </c>
      <c r="C52" s="191">
        <v>0.28388364631795721</v>
      </c>
      <c r="D52" s="191">
        <v>0.25783406460353736</v>
      </c>
      <c r="E52" s="191">
        <v>0.26877378090058124</v>
      </c>
      <c r="F52" s="191">
        <v>0.2727456469839567</v>
      </c>
      <c r="G52" s="191">
        <v>0.26208176546946171</v>
      </c>
      <c r="H52" s="191">
        <v>0.26271382380456088</v>
      </c>
      <c r="I52" s="191">
        <v>0.25091184412046369</v>
      </c>
      <c r="J52" s="191">
        <v>0.2566710745197931</v>
      </c>
      <c r="K52" s="192">
        <v>0.25200065828352569</v>
      </c>
    </row>
    <row r="53" spans="1:11">
      <c r="A53" s="206" t="s">
        <v>903</v>
      </c>
      <c r="B53" s="122" t="s">
        <v>891</v>
      </c>
      <c r="C53" s="193">
        <v>4650.1887496182371</v>
      </c>
      <c r="D53" s="193">
        <v>4720.6328412443281</v>
      </c>
      <c r="E53" s="193">
        <v>4917.595741869708</v>
      </c>
      <c r="F53" s="193">
        <v>5332.5249655214184</v>
      </c>
      <c r="G53" s="193">
        <v>5451.9040124460716</v>
      </c>
      <c r="H53" s="193">
        <v>5456.0534589345398</v>
      </c>
      <c r="I53" s="193">
        <v>5427.6181922326232</v>
      </c>
      <c r="J53" s="193">
        <v>5475.0794756840269</v>
      </c>
      <c r="K53" s="186">
        <v>5793.1368059643319</v>
      </c>
    </row>
    <row r="54" spans="1:11">
      <c r="A54" s="207"/>
      <c r="B54" s="120" t="s">
        <v>892</v>
      </c>
      <c r="C54" s="185">
        <v>4500.6368677399041</v>
      </c>
      <c r="D54" s="185">
        <v>4714.4247297856455</v>
      </c>
      <c r="E54" s="185">
        <v>4695.7476389550748</v>
      </c>
      <c r="F54" s="185">
        <v>4955.8733183746672</v>
      </c>
      <c r="G54" s="185">
        <v>5127.0105404510841</v>
      </c>
      <c r="H54" s="185">
        <v>5323.8430103892542</v>
      </c>
      <c r="I54" s="185">
        <v>5465.6725595101143</v>
      </c>
      <c r="J54" s="185">
        <v>5585.1941383582589</v>
      </c>
      <c r="K54" s="187">
        <v>5849.8934967164359</v>
      </c>
    </row>
    <row r="55" spans="1:11" ht="15.75" thickBot="1">
      <c r="A55" s="208"/>
      <c r="B55" s="121" t="s">
        <v>893</v>
      </c>
      <c r="C55" s="194">
        <v>5419.2035277516643</v>
      </c>
      <c r="D55" s="194">
        <v>5724.2642598897583</v>
      </c>
      <c r="E55" s="194">
        <v>5579.8305318420526</v>
      </c>
      <c r="F55" s="194">
        <v>6065.1246620314805</v>
      </c>
      <c r="G55" s="194">
        <v>6318.6655820482356</v>
      </c>
      <c r="H55" s="194">
        <v>6397.6415401099075</v>
      </c>
      <c r="I55" s="194">
        <v>6215.0968993872057</v>
      </c>
      <c r="J55" s="194">
        <v>6270.2544130278457</v>
      </c>
      <c r="K55" s="195">
        <v>6544.5018006658074</v>
      </c>
    </row>
    <row r="56" spans="1:11">
      <c r="A56" s="206" t="s">
        <v>904</v>
      </c>
      <c r="B56" s="122" t="s">
        <v>891</v>
      </c>
      <c r="C56" s="193">
        <v>1561.7014222314251</v>
      </c>
      <c r="D56" s="193">
        <v>1685.4419812988001</v>
      </c>
      <c r="E56" s="193">
        <v>1709.5157190110222</v>
      </c>
      <c r="F56" s="193">
        <v>1665.4395556012812</v>
      </c>
      <c r="G56" s="193">
        <v>1978.2840781298823</v>
      </c>
      <c r="H56" s="193">
        <v>1485.5431356516074</v>
      </c>
      <c r="I56" s="193">
        <v>2013.3161220958764</v>
      </c>
      <c r="J56" s="193">
        <v>1914.3580057479817</v>
      </c>
      <c r="K56" s="186">
        <v>1835.5663898484142</v>
      </c>
    </row>
    <row r="57" spans="1:11">
      <c r="A57" s="207"/>
      <c r="B57" s="120" t="s">
        <v>892</v>
      </c>
      <c r="C57" s="185">
        <v>2423.7380761954723</v>
      </c>
      <c r="D57" s="185">
        <v>2526.7752958584624</v>
      </c>
      <c r="E57" s="185">
        <v>2866.9454334156203</v>
      </c>
      <c r="F57" s="185">
        <v>2917.1656086397929</v>
      </c>
      <c r="G57" s="185">
        <v>3067.508869465928</v>
      </c>
      <c r="H57" s="185">
        <v>3070.7430535527424</v>
      </c>
      <c r="I57" s="185">
        <v>3186.9826103562959</v>
      </c>
      <c r="J57" s="185">
        <v>3432.2503990953555</v>
      </c>
      <c r="K57" s="187">
        <v>3537.0239261597067</v>
      </c>
    </row>
    <row r="58" spans="1:11" ht="15.75" thickBot="1">
      <c r="A58" s="208"/>
      <c r="B58" s="121" t="s">
        <v>893</v>
      </c>
      <c r="C58" s="194">
        <v>2753.7946222372025</v>
      </c>
      <c r="D58" s="194">
        <v>2911.5279902082034</v>
      </c>
      <c r="E58" s="194">
        <v>3086.4099780124675</v>
      </c>
      <c r="F58" s="194">
        <v>3333.8915756760816</v>
      </c>
      <c r="G58" s="194">
        <v>3497.2350593649462</v>
      </c>
      <c r="H58" s="194">
        <v>3521.0091515641298</v>
      </c>
      <c r="I58" s="194">
        <v>3517.9569084026471</v>
      </c>
      <c r="J58" s="194">
        <v>3591.1582251496029</v>
      </c>
      <c r="K58" s="195">
        <v>3701.8600440176697</v>
      </c>
    </row>
    <row r="59" spans="1:11" ht="15.75" thickBot="1">
      <c r="A59" s="139" t="s">
        <v>868</v>
      </c>
      <c r="B59" s="122" t="s">
        <v>892</v>
      </c>
      <c r="C59" s="125">
        <v>0.49156550875742094</v>
      </c>
      <c r="D59" s="125">
        <v>0.29338033462031743</v>
      </c>
      <c r="E59" s="125">
        <v>0.29349252602953119</v>
      </c>
      <c r="F59" s="125">
        <v>0.29517650887666158</v>
      </c>
      <c r="G59" s="125">
        <v>0.3111670462833564</v>
      </c>
      <c r="H59" s="125">
        <v>0.30920370851174239</v>
      </c>
      <c r="I59" s="125">
        <v>0.31899642288794278</v>
      </c>
      <c r="J59" s="125">
        <v>0.32136175078332369</v>
      </c>
      <c r="K59" s="188">
        <v>0.34397258718985785</v>
      </c>
    </row>
    <row r="60" spans="1:11" ht="15.75" thickBot="1">
      <c r="A60" s="141" t="s">
        <v>869</v>
      </c>
      <c r="B60" s="142" t="s">
        <v>892</v>
      </c>
      <c r="C60" s="196">
        <v>0</v>
      </c>
      <c r="D60" s="196">
        <v>0.32230044720343054</v>
      </c>
      <c r="E60" s="196">
        <v>0.31768302226493073</v>
      </c>
      <c r="F60" s="196">
        <v>0.31154193108105055</v>
      </c>
      <c r="G60" s="196">
        <v>0.28819870158582556</v>
      </c>
      <c r="H60" s="196">
        <v>0.28780453029905662</v>
      </c>
      <c r="I60" s="196">
        <v>0.30107368531646106</v>
      </c>
      <c r="J60" s="196">
        <v>0.28446251740122547</v>
      </c>
      <c r="K60" s="197">
        <v>0.28545029558539514</v>
      </c>
    </row>
    <row r="61" spans="1:11" ht="15.75" thickBot="1">
      <c r="A61" s="140" t="s">
        <v>870</v>
      </c>
      <c r="B61" s="121" t="s">
        <v>892</v>
      </c>
      <c r="C61" s="196">
        <v>0.25631009365887775</v>
      </c>
      <c r="D61" s="196">
        <v>0.25267151534775523</v>
      </c>
      <c r="E61" s="196">
        <v>0.23685275474820058</v>
      </c>
      <c r="F61" s="196">
        <v>0.23632111883102591</v>
      </c>
      <c r="G61" s="196">
        <v>0.24696096267406262</v>
      </c>
      <c r="H61" s="196">
        <v>0.2505426926818653</v>
      </c>
      <c r="I61" s="196">
        <v>0.24208863746401449</v>
      </c>
      <c r="J61" s="196">
        <v>0.24988644485376274</v>
      </c>
      <c r="K61" s="197">
        <v>0.25009507567222888</v>
      </c>
    </row>
    <row r="62" spans="1:11">
      <c r="A62" s="214" t="s">
        <v>838</v>
      </c>
      <c r="B62" s="136" t="s">
        <v>840</v>
      </c>
      <c r="C62" s="193">
        <v>4634.3336439888162</v>
      </c>
      <c r="D62" s="193">
        <v>4537.3977530984603</v>
      </c>
      <c r="E62" s="193">
        <v>4400.0045563275999</v>
      </c>
      <c r="F62" s="193">
        <v>4506.5990990990995</v>
      </c>
      <c r="G62" s="193">
        <v>4589.4025858225586</v>
      </c>
      <c r="H62" s="193">
        <v>4846.6651923927466</v>
      </c>
      <c r="I62" s="193">
        <v>4990.5302366345313</v>
      </c>
      <c r="J62" s="193">
        <v>5294.1904761904761</v>
      </c>
      <c r="K62" s="186">
        <v>5651.6824440619621</v>
      </c>
    </row>
    <row r="63" spans="1:11">
      <c r="A63" s="215"/>
      <c r="B63" s="137" t="s">
        <v>853</v>
      </c>
      <c r="C63" s="125">
        <v>0.60282566202258758</v>
      </c>
      <c r="D63" s="125">
        <v>0.56094338704378899</v>
      </c>
      <c r="E63" s="125">
        <v>0.52960936779984491</v>
      </c>
      <c r="F63" s="125">
        <v>0.51465368603599326</v>
      </c>
      <c r="G63" s="125">
        <v>0.52894250356760186</v>
      </c>
      <c r="H63" s="125">
        <v>0.5518925819766004</v>
      </c>
      <c r="I63" s="125">
        <v>0.55406251454332001</v>
      </c>
      <c r="J63" s="125">
        <v>0.56810045806969656</v>
      </c>
      <c r="K63" s="188">
        <v>0.5736719527412899</v>
      </c>
    </row>
    <row r="64" spans="1:11">
      <c r="A64" s="215"/>
      <c r="B64" s="137" t="s">
        <v>839</v>
      </c>
      <c r="C64" s="185">
        <v>2626.0251630941289</v>
      </c>
      <c r="D64" s="185">
        <v>2373.5634827893964</v>
      </c>
      <c r="E64" s="185">
        <v>2434.2271329308578</v>
      </c>
      <c r="F64" s="185">
        <v>2591.5405405405404</v>
      </c>
      <c r="G64" s="185">
        <v>2527.5523851983949</v>
      </c>
      <c r="H64" s="185">
        <v>2593.1711632021229</v>
      </c>
      <c r="I64" s="185">
        <v>2650.1796669588084</v>
      </c>
      <c r="J64" s="185">
        <v>2787.8311688311687</v>
      </c>
      <c r="K64" s="187">
        <v>2906.3382099827882</v>
      </c>
    </row>
    <row r="65" spans="1:11">
      <c r="A65" s="215"/>
      <c r="B65" s="137" t="s">
        <v>841</v>
      </c>
      <c r="C65" s="198">
        <v>0.30242386338041766</v>
      </c>
      <c r="D65" s="198">
        <v>0.28109575818533555</v>
      </c>
      <c r="E65" s="198">
        <v>0.30236690618427636</v>
      </c>
      <c r="F65" s="198">
        <v>0.32720684881530088</v>
      </c>
      <c r="G65" s="198">
        <v>0.31641640834541962</v>
      </c>
      <c r="H65" s="198">
        <v>0.29187986103696645</v>
      </c>
      <c r="I65" s="198">
        <v>0.30009773111036764</v>
      </c>
      <c r="J65" s="198">
        <v>0.27891636507549727</v>
      </c>
      <c r="K65" s="199">
        <v>0.26956163572146963</v>
      </c>
    </row>
    <row r="66" spans="1:11">
      <c r="A66" s="215"/>
      <c r="B66" s="137" t="s">
        <v>842</v>
      </c>
      <c r="C66" s="198">
        <v>0.32964179992921266</v>
      </c>
      <c r="D66" s="198">
        <v>0.28396108188782854</v>
      </c>
      <c r="E66" s="198">
        <v>0.29184387138328927</v>
      </c>
      <c r="F66" s="198">
        <v>0.28560819219063138</v>
      </c>
      <c r="G66" s="198">
        <v>0.29480971009410306</v>
      </c>
      <c r="H66" s="198">
        <v>0.30044322527835038</v>
      </c>
      <c r="I66" s="198">
        <v>0.30090381520127074</v>
      </c>
      <c r="J66" s="198">
        <v>0.30444218035288212</v>
      </c>
      <c r="K66" s="199">
        <v>0.30330176001997788</v>
      </c>
    </row>
    <row r="67" spans="1:11">
      <c r="A67" s="215"/>
      <c r="B67" s="137" t="s">
        <v>843</v>
      </c>
      <c r="C67" s="198">
        <v>9.8406480259982623E-2</v>
      </c>
      <c r="D67" s="198">
        <v>9.7295280428602138E-2</v>
      </c>
      <c r="E67" s="198">
        <v>0.1017074819999358</v>
      </c>
      <c r="F67" s="198">
        <v>0.10922421074200497</v>
      </c>
      <c r="G67" s="198">
        <v>0.11111391748421172</v>
      </c>
      <c r="H67" s="198">
        <v>0.10995947367796677</v>
      </c>
      <c r="I67" s="198">
        <v>0.10937630341075429</v>
      </c>
      <c r="J67" s="198">
        <v>0.1087813318200625</v>
      </c>
      <c r="K67" s="199">
        <v>0.10566210692290767</v>
      </c>
    </row>
    <row r="68" spans="1:11">
      <c r="A68" s="215"/>
      <c r="B68" s="137" t="s">
        <v>844</v>
      </c>
      <c r="C68" s="198">
        <v>0.17477738183339231</v>
      </c>
      <c r="D68" s="198">
        <v>0.17968702472735826</v>
      </c>
      <c r="E68" s="198">
        <v>0.1360580144166198</v>
      </c>
      <c r="F68" s="198">
        <v>0.11982128310335693</v>
      </c>
      <c r="G68" s="198">
        <v>0.123018875989287</v>
      </c>
      <c r="H68" s="198">
        <v>0.14148988302028323</v>
      </c>
      <c r="I68" s="198">
        <v>0.14378239593129494</v>
      </c>
      <c r="J68" s="198">
        <v>0.15487694589675197</v>
      </c>
      <c r="K68" s="199">
        <v>0.16470808579840435</v>
      </c>
    </row>
    <row r="69" spans="1:11">
      <c r="A69" s="215"/>
      <c r="B69" s="137" t="s">
        <v>845</v>
      </c>
      <c r="C69" s="198">
        <v>0.56664568518935621</v>
      </c>
      <c r="D69" s="198">
        <v>0.52311117780418459</v>
      </c>
      <c r="E69" s="198">
        <v>0.55323286641379077</v>
      </c>
      <c r="F69" s="198">
        <v>0.57505459961118077</v>
      </c>
      <c r="G69" s="198">
        <v>0.55073668912952456</v>
      </c>
      <c r="H69" s="198">
        <v>0.53504235598372374</v>
      </c>
      <c r="I69" s="198">
        <v>0.53104170124135197</v>
      </c>
      <c r="J69" s="198">
        <v>0.52658308789018105</v>
      </c>
      <c r="K69" s="199">
        <v>0.51424301325287358</v>
      </c>
    </row>
    <row r="70" spans="1:11">
      <c r="A70" s="215"/>
      <c r="B70" s="137" t="s">
        <v>846</v>
      </c>
      <c r="C70" s="198">
        <v>4.949282473696065E-2</v>
      </c>
      <c r="D70" s="198">
        <v>4.4500727990947765E-2</v>
      </c>
      <c r="E70" s="198">
        <v>3.8214087114822444E-2</v>
      </c>
      <c r="F70" s="198">
        <v>3.0820668389199023E-2</v>
      </c>
      <c r="G70" s="198">
        <v>3.0002826881211732E-2</v>
      </c>
      <c r="H70" s="198">
        <v>2.8347436785416728E-2</v>
      </c>
      <c r="I70" s="198">
        <v>2.7207533286092239E-2</v>
      </c>
      <c r="J70" s="198">
        <v>2.7455562660369366E-2</v>
      </c>
      <c r="K70" s="199">
        <v>2.8981667378531823E-2</v>
      </c>
    </row>
    <row r="71" spans="1:11" ht="15.75" thickBot="1">
      <c r="A71" s="216"/>
      <c r="B71" s="138" t="s">
        <v>905</v>
      </c>
      <c r="C71" s="200">
        <v>4.525764986003411E-2</v>
      </c>
      <c r="D71" s="200">
        <v>0.1134601267799277</v>
      </c>
      <c r="E71" s="200">
        <v>0.12980963890105629</v>
      </c>
      <c r="F71" s="200">
        <v>0.12731879675950683</v>
      </c>
      <c r="G71" s="200">
        <v>0.12463826120576679</v>
      </c>
      <c r="H71" s="200">
        <v>0.12788012020101641</v>
      </c>
      <c r="I71" s="200">
        <v>0.11863222106022012</v>
      </c>
      <c r="J71" s="200">
        <v>0.12552761419443681</v>
      </c>
      <c r="K71" s="201">
        <v>0.12778474415870864</v>
      </c>
    </row>
    <row r="72" spans="1:11">
      <c r="A72" s="116" t="s">
        <v>840</v>
      </c>
      <c r="B72" s="122" t="s">
        <v>891</v>
      </c>
      <c r="C72" s="193">
        <v>5128.2891680674356</v>
      </c>
      <c r="D72" s="193">
        <v>4928.9104603854494</v>
      </c>
      <c r="E72" s="193">
        <v>5040.4828084334949</v>
      </c>
      <c r="F72" s="193">
        <v>5368.3080953983572</v>
      </c>
      <c r="G72" s="193">
        <v>5472.0076706692744</v>
      </c>
      <c r="H72" s="193">
        <v>5508.2195602309675</v>
      </c>
      <c r="I72" s="193">
        <v>5455.6903378939596</v>
      </c>
      <c r="J72" s="193">
        <v>5495.7227737793482</v>
      </c>
      <c r="K72" s="193">
        <v>5833.8742020635391</v>
      </c>
    </row>
    <row r="73" spans="1:11">
      <c r="A73" s="115"/>
      <c r="B73" s="120" t="s">
        <v>892</v>
      </c>
      <c r="C73" s="185">
        <v>4500.6368677399041</v>
      </c>
      <c r="D73" s="185">
        <v>4714.4247297856455</v>
      </c>
      <c r="E73" s="185">
        <v>4695.7476389550748</v>
      </c>
      <c r="F73" s="185">
        <v>4955.8733183746672</v>
      </c>
      <c r="G73" s="185">
        <v>5127.0105404510841</v>
      </c>
      <c r="H73" s="185">
        <v>5323.8430103892542</v>
      </c>
      <c r="I73" s="185">
        <v>5465.6725595101143</v>
      </c>
      <c r="J73" s="185">
        <v>5585.1941383582589</v>
      </c>
      <c r="K73" s="185">
        <v>5849.8934967164359</v>
      </c>
    </row>
    <row r="74" spans="1:11" ht="15.75" thickBot="1">
      <c r="A74" s="115"/>
      <c r="B74" s="121" t="s">
        <v>893</v>
      </c>
      <c r="C74" s="194">
        <v>5419.2035277516643</v>
      </c>
      <c r="D74" s="194">
        <v>5724.2642598897583</v>
      </c>
      <c r="E74" s="194">
        <v>5579.8305318420526</v>
      </c>
      <c r="F74" s="194">
        <v>6065.1246620314805</v>
      </c>
      <c r="G74" s="194">
        <v>6318.6655820482356</v>
      </c>
      <c r="H74" s="194">
        <v>6397.6415401099075</v>
      </c>
      <c r="I74" s="194">
        <v>6215.0968993872057</v>
      </c>
      <c r="J74" s="194">
        <v>6270.2544130278457</v>
      </c>
      <c r="K74" s="194">
        <v>6544.5018006658074</v>
      </c>
    </row>
    <row r="75" spans="1:11">
      <c r="A75" s="212" t="s">
        <v>853</v>
      </c>
      <c r="B75" s="122" t="s">
        <v>906</v>
      </c>
      <c r="C75" s="126">
        <v>0.94955909428599117</v>
      </c>
      <c r="D75" s="126">
        <v>0.62717728154020613</v>
      </c>
      <c r="E75" s="126">
        <v>0.66881173782940251</v>
      </c>
      <c r="F75" s="126">
        <v>0.65307613340654624</v>
      </c>
      <c r="G75" s="126">
        <v>0.71996797990595296</v>
      </c>
      <c r="H75" s="126">
        <v>0.83780051592362792</v>
      </c>
      <c r="I75" s="126">
        <v>0.85723834237634666</v>
      </c>
      <c r="J75" s="126">
        <v>0.84082843569859367</v>
      </c>
      <c r="K75" s="126">
        <v>0.85075373161968959</v>
      </c>
    </row>
    <row r="76" spans="1:11">
      <c r="A76" s="213"/>
      <c r="B76" s="120" t="s">
        <v>892</v>
      </c>
      <c r="C76" s="125">
        <v>0.70813315614745476</v>
      </c>
      <c r="D76" s="125">
        <v>0.5698446530127077</v>
      </c>
      <c r="E76" s="125">
        <v>0.56898107993533065</v>
      </c>
      <c r="F76" s="125">
        <v>0.56071296240384239</v>
      </c>
      <c r="G76" s="125">
        <v>0.59125784869583797</v>
      </c>
      <c r="H76" s="125">
        <v>0.64905956129504427</v>
      </c>
      <c r="I76" s="125">
        <v>0.65018242910285995</v>
      </c>
      <c r="J76" s="125">
        <v>0.65727403487391334</v>
      </c>
      <c r="K76" s="125">
        <v>0.66198415099759145</v>
      </c>
    </row>
    <row r="77" spans="1:11" ht="15.75" thickBot="1">
      <c r="A77" s="213"/>
      <c r="B77" s="121" t="s">
        <v>907</v>
      </c>
      <c r="C77" s="127">
        <v>0.52778279078740209</v>
      </c>
      <c r="D77" s="127">
        <v>0.5170084966566052</v>
      </c>
      <c r="E77" s="127">
        <v>0.51907089943438378</v>
      </c>
      <c r="F77" s="127">
        <v>0.49340266194250476</v>
      </c>
      <c r="G77" s="127">
        <v>0.41462444531766646</v>
      </c>
      <c r="H77" s="127">
        <v>0.5373452724431621</v>
      </c>
      <c r="I77" s="127">
        <v>0.50698861464058909</v>
      </c>
      <c r="J77" s="127">
        <v>0.56432676812309934</v>
      </c>
      <c r="K77" s="127">
        <v>0.5596055248928361</v>
      </c>
    </row>
    <row r="78" spans="1:11">
      <c r="A78" s="145" t="s">
        <v>841</v>
      </c>
      <c r="B78" s="122" t="s">
        <v>892</v>
      </c>
      <c r="C78" s="125">
        <v>0.2320278378905212</v>
      </c>
      <c r="D78" s="125">
        <v>0.22078423754469567</v>
      </c>
      <c r="E78" s="125">
        <v>0.22133527710683806</v>
      </c>
      <c r="F78" s="125">
        <v>0.22303515868805154</v>
      </c>
      <c r="G78" s="125">
        <v>0.20993190169870726</v>
      </c>
      <c r="H78" s="125">
        <v>0.19988308938317273</v>
      </c>
      <c r="I78" s="125">
        <v>0.20316049271730746</v>
      </c>
      <c r="J78" s="125">
        <v>0.2084997399840669</v>
      </c>
      <c r="K78" s="125">
        <v>0.20525078838373384</v>
      </c>
    </row>
    <row r="79" spans="1:11" ht="15.75" thickBot="1">
      <c r="A79" s="119"/>
      <c r="B79" s="119"/>
      <c r="C79" s="119"/>
      <c r="D79" s="146">
        <v>8</v>
      </c>
      <c r="E79" s="146">
        <v>7</v>
      </c>
      <c r="F79" s="146">
        <v>6</v>
      </c>
      <c r="G79" s="146">
        <v>5</v>
      </c>
      <c r="H79" s="146">
        <v>4</v>
      </c>
      <c r="I79" s="146">
        <v>3</v>
      </c>
      <c r="J79" s="146">
        <v>2</v>
      </c>
      <c r="K79" s="146">
        <v>1</v>
      </c>
    </row>
    <row r="80" spans="1:11" ht="15.75" thickBot="1">
      <c r="A80" s="119" t="s">
        <v>908</v>
      </c>
      <c r="B80" s="119"/>
      <c r="C80" s="147">
        <v>2003</v>
      </c>
      <c r="D80" s="148">
        <v>2004</v>
      </c>
      <c r="E80" s="148">
        <v>2005</v>
      </c>
      <c r="F80" s="148">
        <v>2006</v>
      </c>
      <c r="G80" s="148">
        <v>2007</v>
      </c>
      <c r="H80" s="148">
        <v>2008</v>
      </c>
      <c r="I80" s="148">
        <v>2009</v>
      </c>
      <c r="J80" s="148">
        <v>2010</v>
      </c>
      <c r="K80" s="148">
        <v>2011</v>
      </c>
    </row>
    <row r="81" spans="1:11">
      <c r="A81" s="45" t="s">
        <v>871</v>
      </c>
      <c r="B81" s="169" t="s">
        <v>872</v>
      </c>
      <c r="C81" s="136">
        <v>0</v>
      </c>
      <c r="D81" s="160">
        <v>117.18801333383237</v>
      </c>
      <c r="E81" s="160">
        <v>112.67442120954441</v>
      </c>
      <c r="F81" s="160">
        <v>112.97668115860201</v>
      </c>
      <c r="G81" s="160">
        <v>113.20829209281865</v>
      </c>
      <c r="H81" s="160">
        <v>125.72636530518587</v>
      </c>
      <c r="I81" s="160">
        <v>124.95490454246215</v>
      </c>
      <c r="J81" s="160">
        <v>131.62824238510387</v>
      </c>
      <c r="K81" s="161">
        <v>138.28711307643715</v>
      </c>
    </row>
    <row r="82" spans="1:11">
      <c r="A82" s="46"/>
      <c r="B82" s="170" t="s">
        <v>873</v>
      </c>
      <c r="C82" s="137">
        <v>0</v>
      </c>
      <c r="D82" s="162">
        <v>46.908095435250594</v>
      </c>
      <c r="E82" s="162">
        <v>46.892662620766423</v>
      </c>
      <c r="F82" s="162">
        <v>46.999677211103936</v>
      </c>
      <c r="G82" s="162">
        <v>49.644938904160846</v>
      </c>
      <c r="H82" s="162">
        <v>49.649453823237337</v>
      </c>
      <c r="I82" s="162">
        <v>51.873102103357013</v>
      </c>
      <c r="J82" s="162">
        <v>52.729740847387909</v>
      </c>
      <c r="K82" s="163">
        <v>52.461393596986817</v>
      </c>
    </row>
    <row r="83" spans="1:11">
      <c r="A83" s="46"/>
      <c r="B83" s="170" t="s">
        <v>874</v>
      </c>
      <c r="C83" s="137">
        <v>0</v>
      </c>
      <c r="D83" s="162">
        <v>115.39390679945738</v>
      </c>
      <c r="E83" s="162">
        <v>123.95602094688286</v>
      </c>
      <c r="F83" s="162">
        <v>120.2397176332174</v>
      </c>
      <c r="G83" s="162">
        <v>126.81383747494056</v>
      </c>
      <c r="H83" s="162">
        <v>156.17816436712658</v>
      </c>
      <c r="I83" s="162">
        <v>165.19645916619075</v>
      </c>
      <c r="J83" s="162">
        <v>165.75349357182785</v>
      </c>
      <c r="K83" s="163">
        <v>172.48959474260678</v>
      </c>
    </row>
    <row r="84" spans="1:11">
      <c r="A84" s="46"/>
      <c r="B84" s="171" t="s">
        <v>875</v>
      </c>
      <c r="C84" s="137">
        <v>0</v>
      </c>
      <c r="D84" s="164">
        <v>97.855249669434997</v>
      </c>
      <c r="E84" s="164">
        <v>98.42004114017044</v>
      </c>
      <c r="F84" s="164">
        <v>98.655279727871459</v>
      </c>
      <c r="G84" s="164">
        <v>99.628620590765706</v>
      </c>
      <c r="H84" s="164">
        <v>100.27882891854212</v>
      </c>
      <c r="I84" s="164">
        <v>100.94490846199274</v>
      </c>
      <c r="J84" s="164">
        <v>101.10630510730327</v>
      </c>
      <c r="K84" s="165">
        <v>101.86631587601742</v>
      </c>
    </row>
    <row r="85" spans="1:11">
      <c r="A85" s="46"/>
      <c r="B85" s="171" t="s">
        <v>876</v>
      </c>
      <c r="C85" s="137">
        <v>0</v>
      </c>
      <c r="D85" s="166">
        <v>11467.462303047245</v>
      </c>
      <c r="E85" s="166">
        <v>11089.421170888254</v>
      </c>
      <c r="F85" s="166">
        <v>11145.746082428426</v>
      </c>
      <c r="G85" s="166">
        <v>11278.78598064401</v>
      </c>
      <c r="H85" s="166">
        <v>12607.692676988863</v>
      </c>
      <c r="I85" s="166">
        <v>12613.561400915882</v>
      </c>
      <c r="J85" s="166">
        <v>13308.44523532638</v>
      </c>
      <c r="K85" s="167">
        <v>14086.798742226887</v>
      </c>
    </row>
    <row r="86" spans="1:11">
      <c r="A86" s="46"/>
      <c r="B86" s="171" t="s">
        <v>877</v>
      </c>
      <c r="C86" s="137">
        <v>0</v>
      </c>
      <c r="D86" s="166">
        <v>4590.2033903341307</v>
      </c>
      <c r="E86" s="166">
        <v>4615.1777843079635</v>
      </c>
      <c r="F86" s="166">
        <v>4636.7663023811247</v>
      </c>
      <c r="G86" s="166">
        <v>4946.0567823343845</v>
      </c>
      <c r="H86" s="166">
        <v>4978.789085839474</v>
      </c>
      <c r="I86" s="166">
        <v>5236.3255434629764</v>
      </c>
      <c r="J86" s="166">
        <v>5331.3092663450343</v>
      </c>
      <c r="K86" s="167">
        <v>5344.0488914467369</v>
      </c>
    </row>
    <row r="87" spans="1:11">
      <c r="A87" s="46"/>
      <c r="B87" s="171" t="s">
        <v>878</v>
      </c>
      <c r="C87" s="137">
        <v>0</v>
      </c>
      <c r="D87" s="166">
        <v>-6877.2589127131141</v>
      </c>
      <c r="E87" s="166">
        <v>-6474.2433865802905</v>
      </c>
      <c r="F87" s="166">
        <v>-6508.9797800473016</v>
      </c>
      <c r="G87" s="166">
        <v>-6332.7291983096256</v>
      </c>
      <c r="H87" s="166">
        <v>-7628.9035911493893</v>
      </c>
      <c r="I87" s="166">
        <v>-7377.2358574529053</v>
      </c>
      <c r="J87" s="166">
        <v>-7977.1359689813462</v>
      </c>
      <c r="K87" s="167">
        <v>-8742.7498507801502</v>
      </c>
    </row>
    <row r="88" spans="1:11">
      <c r="A88" s="46"/>
      <c r="B88" s="172" t="s">
        <v>879</v>
      </c>
      <c r="C88" s="137">
        <v>0</v>
      </c>
      <c r="D88" s="164">
        <v>0</v>
      </c>
      <c r="E88" s="164">
        <v>5.8308892462353192</v>
      </c>
      <c r="F88" s="164">
        <v>9.0839422572212616</v>
      </c>
      <c r="G88" s="164">
        <v>4.6718710204871297</v>
      </c>
      <c r="H88" s="164">
        <v>2.498273134116106</v>
      </c>
      <c r="I88" s="164">
        <v>1.8160780099686342</v>
      </c>
      <c r="J88" s="164">
        <v>2.3120269827760418</v>
      </c>
      <c r="K88" s="165">
        <v>2.5093418751640555</v>
      </c>
    </row>
    <row r="89" spans="1:11">
      <c r="A89" s="46"/>
      <c r="B89" s="170" t="s">
        <v>880</v>
      </c>
      <c r="C89" s="137">
        <v>0</v>
      </c>
      <c r="D89" s="164">
        <v>2.4599998300664523</v>
      </c>
      <c r="E89" s="164">
        <v>2.6433990739521138</v>
      </c>
      <c r="F89" s="164">
        <v>2.5583094346190549</v>
      </c>
      <c r="G89" s="164">
        <v>2.5544162259873788</v>
      </c>
      <c r="H89" s="164">
        <v>3.1456169673719718</v>
      </c>
      <c r="I89" s="164">
        <v>3.1846265688340223</v>
      </c>
      <c r="J89" s="164">
        <v>3.1434535976870599</v>
      </c>
      <c r="K89" s="165">
        <v>3.2879339056008976</v>
      </c>
    </row>
    <row r="90" spans="1:11">
      <c r="A90" s="46"/>
      <c r="B90" s="172" t="s">
        <v>881</v>
      </c>
      <c r="C90" s="137">
        <v>0</v>
      </c>
      <c r="D90" s="164">
        <v>1.9144293932840968</v>
      </c>
      <c r="E90" s="164">
        <v>2.6325085845994676</v>
      </c>
      <c r="F90" s="164">
        <v>0.69831163256546225</v>
      </c>
      <c r="G90" s="164">
        <v>1.2631077216396558</v>
      </c>
      <c r="H90" s="164">
        <v>-0.21129707112970711</v>
      </c>
      <c r="I90" s="164">
        <v>1.5476190476190477</v>
      </c>
      <c r="J90" s="164">
        <v>2.9230769230769229</v>
      </c>
      <c r="K90" s="165">
        <v>3.9166666666666665</v>
      </c>
    </row>
    <row r="91" spans="1:11">
      <c r="A91" s="46"/>
      <c r="B91" s="124" t="s">
        <v>882</v>
      </c>
      <c r="C91" s="137">
        <v>0</v>
      </c>
      <c r="D91" s="159">
        <v>0.56022629398271973</v>
      </c>
      <c r="E91" s="159">
        <v>0.54860163859697531</v>
      </c>
      <c r="F91" s="159">
        <v>0.53781011750760965</v>
      </c>
      <c r="G91" s="159">
        <v>0.53181684327701229</v>
      </c>
      <c r="H91" s="159">
        <v>0.52100055973704273</v>
      </c>
      <c r="I91" s="159">
        <v>0.50907358523838753</v>
      </c>
      <c r="J91" s="159">
        <v>0.51080769828503425</v>
      </c>
      <c r="K91" s="168">
        <v>0.49852933093185836</v>
      </c>
    </row>
    <row r="92" spans="1:11">
      <c r="A92" s="46"/>
      <c r="B92" s="124" t="s">
        <v>883</v>
      </c>
      <c r="C92" s="137">
        <v>0</v>
      </c>
      <c r="D92" s="159">
        <v>0.38283211996482286</v>
      </c>
      <c r="E92" s="159">
        <v>0.40531085662189142</v>
      </c>
      <c r="F92" s="159">
        <v>0.41180045700201978</v>
      </c>
      <c r="G92" s="159">
        <v>0.41936747131912744</v>
      </c>
      <c r="H92" s="159">
        <v>0.38757175352515238</v>
      </c>
      <c r="I92" s="159">
        <v>0.39542240187883021</v>
      </c>
      <c r="J92" s="159">
        <v>0.3938842494384619</v>
      </c>
      <c r="K92" s="168">
        <v>0.40261690892333729</v>
      </c>
    </row>
    <row r="93" spans="1:11" ht="15.75" thickBot="1">
      <c r="A93" s="46"/>
      <c r="B93" s="124" t="s">
        <v>884</v>
      </c>
      <c r="C93" s="137">
        <v>0</v>
      </c>
      <c r="D93" s="159">
        <v>5.6941586052457409E-2</v>
      </c>
      <c r="E93" s="159">
        <v>4.6087504781133257E-2</v>
      </c>
      <c r="F93" s="159">
        <v>5.0389425490370551E-2</v>
      </c>
      <c r="G93" s="159">
        <v>4.8815685403860297E-2</v>
      </c>
      <c r="H93" s="159">
        <v>9.1427686737804881E-2</v>
      </c>
      <c r="I93" s="159">
        <v>9.5504012882782263E-2</v>
      </c>
      <c r="J93" s="159">
        <v>9.5308052276503866E-2</v>
      </c>
      <c r="K93" s="168">
        <v>9.8853760144804334E-2</v>
      </c>
    </row>
    <row r="94" spans="1:11">
      <c r="A94" s="209" t="s">
        <v>878</v>
      </c>
      <c r="B94" s="180" t="s">
        <v>891</v>
      </c>
      <c r="C94" s="174"/>
      <c r="D94" s="175">
        <v>-11708.751753719249</v>
      </c>
      <c r="E94" s="175">
        <v>-11037.948751128386</v>
      </c>
      <c r="F94" s="175">
        <v>-11415.903800124639</v>
      </c>
      <c r="G94" s="175">
        <v>-10817.45264793366</v>
      </c>
      <c r="H94" s="175">
        <v>-11248.899945015002</v>
      </c>
      <c r="I94" s="175">
        <v>-11445.252217241274</v>
      </c>
      <c r="J94" s="175">
        <v>-11839.016946426231</v>
      </c>
      <c r="K94" s="176">
        <v>-12042.103942217389</v>
      </c>
    </row>
    <row r="95" spans="1:11">
      <c r="A95" s="210"/>
      <c r="B95" s="181" t="s">
        <v>892</v>
      </c>
      <c r="C95" s="173"/>
      <c r="D95" s="166">
        <v>-8382.164670461254</v>
      </c>
      <c r="E95" s="166">
        <v>-8371.6041145335003</v>
      </c>
      <c r="F95" s="166">
        <v>-8986.4245731006176</v>
      </c>
      <c r="G95" s="166">
        <v>-9062.7938271041839</v>
      </c>
      <c r="H95" s="166">
        <v>-9004.4445293950848</v>
      </c>
      <c r="I95" s="166">
        <v>-8632.9631684859105</v>
      </c>
      <c r="J95" s="166">
        <v>-8552.5919088330393</v>
      </c>
      <c r="K95" s="167">
        <v>-9082.8111008774304</v>
      </c>
    </row>
    <row r="96" spans="1:11" ht="15.75" thickBot="1">
      <c r="A96" s="211"/>
      <c r="B96" s="182" t="s">
        <v>893</v>
      </c>
      <c r="C96" s="177"/>
      <c r="D96" s="178">
        <v>-7236.1077040300079</v>
      </c>
      <c r="E96" s="178">
        <v>-7023.5523247175115</v>
      </c>
      <c r="F96" s="178">
        <v>-7316.6583748668245</v>
      </c>
      <c r="G96" s="178">
        <v>-7393.7992285272603</v>
      </c>
      <c r="H96" s="178">
        <v>-8031.8997506275491</v>
      </c>
      <c r="I96" s="178">
        <v>-7790.2181846898593</v>
      </c>
      <c r="J96" s="178">
        <v>-7927.7327384068421</v>
      </c>
      <c r="K96" s="179">
        <v>-8292.0010765269417</v>
      </c>
    </row>
    <row r="97" spans="1:11">
      <c r="A97" s="209" t="s">
        <v>876</v>
      </c>
      <c r="B97" s="180" t="s">
        <v>891</v>
      </c>
      <c r="C97" s="174"/>
      <c r="D97" s="175">
        <v>14273.655179772737</v>
      </c>
      <c r="E97" s="175">
        <v>13724.094743214106</v>
      </c>
      <c r="F97" s="175">
        <v>14203.413621924698</v>
      </c>
      <c r="G97" s="175">
        <v>13828.526745734347</v>
      </c>
      <c r="H97" s="175">
        <v>14255.641414314841</v>
      </c>
      <c r="I97" s="175">
        <v>14581.889142490878</v>
      </c>
      <c r="J97" s="175">
        <v>15040.269850158556</v>
      </c>
      <c r="K97" s="176">
        <v>15320.350192640488</v>
      </c>
    </row>
    <row r="98" spans="1:11">
      <c r="A98" s="210"/>
      <c r="B98" s="181" t="s">
        <v>892</v>
      </c>
      <c r="C98" s="173"/>
      <c r="D98" s="166">
        <v>11416.233869812131</v>
      </c>
      <c r="E98" s="166">
        <v>11511.613809730146</v>
      </c>
      <c r="F98" s="166">
        <v>12217.637238570947</v>
      </c>
      <c r="G98" s="166">
        <v>12483.081556637659</v>
      </c>
      <c r="H98" s="166">
        <v>12477.196409320588</v>
      </c>
      <c r="I98" s="166">
        <v>12267.913493072852</v>
      </c>
      <c r="J98" s="166">
        <v>12269.080276624351</v>
      </c>
      <c r="K98" s="167">
        <v>12906.597983797907</v>
      </c>
    </row>
    <row r="99" spans="1:11" ht="15.75" thickBot="1">
      <c r="A99" s="211"/>
      <c r="B99" s="182" t="s">
        <v>893</v>
      </c>
      <c r="C99" s="177"/>
      <c r="D99" s="178">
        <v>11092.254502491147</v>
      </c>
      <c r="E99" s="178">
        <v>11022.216475458663</v>
      </c>
      <c r="F99" s="178">
        <v>11437.786245370937</v>
      </c>
      <c r="G99" s="178">
        <v>11546.725882929708</v>
      </c>
      <c r="H99" s="178">
        <v>12260.482720287817</v>
      </c>
      <c r="I99" s="178">
        <v>12192.494399086965</v>
      </c>
      <c r="J99" s="178">
        <v>12399.987104423304</v>
      </c>
      <c r="K99" s="179">
        <v>12888.370134145256</v>
      </c>
    </row>
  </sheetData>
  <mergeCells count="21">
    <mergeCell ref="A97:A99"/>
    <mergeCell ref="A94:A96"/>
    <mergeCell ref="A75:A77"/>
    <mergeCell ref="A28:A30"/>
    <mergeCell ref="A13:A15"/>
    <mergeCell ref="A81:A93"/>
    <mergeCell ref="A62:A71"/>
    <mergeCell ref="A56:A58"/>
    <mergeCell ref="A25:A27"/>
    <mergeCell ref="A38:A40"/>
    <mergeCell ref="A72:A74"/>
    <mergeCell ref="A4:A6"/>
    <mergeCell ref="A16:A21"/>
    <mergeCell ref="A22:A24"/>
    <mergeCell ref="A47:A52"/>
    <mergeCell ref="A7:A9"/>
    <mergeCell ref="A31:A34"/>
    <mergeCell ref="A10:A12"/>
    <mergeCell ref="A35:A37"/>
    <mergeCell ref="A41:A43"/>
    <mergeCell ref="A53:A5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31"/>
  <sheetViews>
    <sheetView rightToLeft="1" tabSelected="1" workbookViewId="0"/>
  </sheetViews>
  <sheetFormatPr defaultRowHeight="15"/>
  <cols>
    <col min="1" max="1" width="61.5703125" bestFit="1" customWidth="1"/>
    <col min="2" max="9" width="9.7109375" bestFit="1" customWidth="1"/>
  </cols>
  <sheetData>
    <row r="1" spans="1:9" ht="16.5" thickBot="1">
      <c r="A1" s="217" t="s">
        <v>909</v>
      </c>
      <c r="B1" s="218" t="s">
        <v>3</v>
      </c>
      <c r="C1" s="218" t="s">
        <v>4</v>
      </c>
      <c r="D1" s="218" t="s">
        <v>5</v>
      </c>
      <c r="E1" s="218" t="s">
        <v>6</v>
      </c>
      <c r="F1" s="218" t="s">
        <v>7</v>
      </c>
      <c r="G1" s="218" t="s">
        <v>8</v>
      </c>
      <c r="H1" s="218" t="s">
        <v>9</v>
      </c>
      <c r="I1" s="218" t="s">
        <v>10</v>
      </c>
    </row>
    <row r="2" spans="1:9" ht="15.75">
      <c r="A2" s="219" t="str">
        <f>'[1]2011'!B114</f>
        <v>מספר התושבים:</v>
      </c>
      <c r="B2" s="220">
        <f>INDEX(נתוני_2004,MATCH($A2,שמות_2004,0),2)</f>
        <v>232628</v>
      </c>
      <c r="C2" s="220">
        <f>INDEX(נתוני_2005,MATCH($A2,שמות_2005,0),2)</f>
        <v>235781</v>
      </c>
      <c r="D2" s="220">
        <f>INDEX(נתוני_2006,MATCH($A2,שמות_2006,0),2)</f>
        <v>238326</v>
      </c>
      <c r="E2" s="220">
        <f>INDEX(נתוני_2007,MATCH($A2,שמות_2007,0),2)</f>
        <v>241540</v>
      </c>
      <c r="F2" s="220">
        <f>INDEX(נתוני_2008,MATCH($A2,שמות_2008,0),2)</f>
        <v>243398</v>
      </c>
      <c r="G2" s="220">
        <f>INDEX(נתוני_2009,MATCH($A2,שמות_2009,0),2)</f>
        <v>245364</v>
      </c>
      <c r="H2" s="220">
        <f>INDEX(נתוני_2010,MATCH($A2,שמות_2010,0),2)</f>
        <v>247768</v>
      </c>
      <c r="I2" s="221">
        <f>INDEX(נתוני_2011,MATCH($A2,שמות_2011,0),2)</f>
        <v>249367</v>
      </c>
    </row>
    <row r="3" spans="1:9" ht="16.5" thickBot="1">
      <c r="A3" s="222" t="str">
        <f>'[1]2011'!B115</f>
        <v>מספר משקי בית:</v>
      </c>
      <c r="B3" s="223">
        <f>INDEX(נתוני_2004,MATCH($A3,שמות_2004,0),2)</f>
        <v>66242</v>
      </c>
      <c r="C3" s="223">
        <f>INDEX(נתוני_2005,MATCH($A3,שמות_2005,0),2)</f>
        <v>64222</v>
      </c>
      <c r="D3" s="223">
        <f>INDEX(נתוני_2006,MATCH($A3,שמות_2006,0),2)</f>
        <v>65824</v>
      </c>
      <c r="E3" s="223">
        <f>INDEX(נתוני_2007,MATCH($A3,שמות_2007,0),2)</f>
        <v>66425</v>
      </c>
      <c r="F3" s="223">
        <f>INDEX(נתוני_2008,MATCH($A3,שמות_2008,0),2)</f>
        <v>70149</v>
      </c>
      <c r="G3" s="223">
        <f>INDEX(נתוני_2009,MATCH($A3,שמות_2009,0),2)</f>
        <v>72646</v>
      </c>
      <c r="H3" s="223">
        <f>INDEX(נתוני_2010,MATCH($A3,שמות_2010,0),2)</f>
        <v>84471</v>
      </c>
      <c r="I3" s="224">
        <f>INDEX(נתוני_2011,MATCH($A3,שמות_2011,0),2)</f>
        <v>85783</v>
      </c>
    </row>
    <row r="4" spans="1:9" ht="16.5" thickBot="1">
      <c r="A4" s="225" t="s">
        <v>910</v>
      </c>
      <c r="B4" s="226">
        <f>B2/B3</f>
        <v>3.5117901029558287</v>
      </c>
      <c r="C4" s="226">
        <f t="shared" ref="C4:I4" si="0">C2/C3</f>
        <v>3.6713431534365171</v>
      </c>
      <c r="D4" s="226">
        <f t="shared" si="0"/>
        <v>3.6206550802139037</v>
      </c>
      <c r="E4" s="226">
        <f t="shared" si="0"/>
        <v>3.6362815205118553</v>
      </c>
      <c r="F4" s="226">
        <f t="shared" si="0"/>
        <v>3.4697287202953713</v>
      </c>
      <c r="G4" s="226">
        <f t="shared" si="0"/>
        <v>3.3775293890923108</v>
      </c>
      <c r="H4" s="226">
        <f t="shared" si="0"/>
        <v>2.9331723313326465</v>
      </c>
      <c r="I4" s="226">
        <f t="shared" si="0"/>
        <v>2.9069512607393073</v>
      </c>
    </row>
    <row r="5" spans="1:9" ht="16.5" thickBot="1">
      <c r="A5" s="219" t="str">
        <f>'[1]2011'!B116</f>
        <v>מאזן</v>
      </c>
      <c r="B5" s="227"/>
      <c r="C5" s="227"/>
      <c r="D5" s="227"/>
      <c r="E5" s="227"/>
      <c r="F5" s="227"/>
      <c r="G5" s="227"/>
      <c r="H5" s="227"/>
      <c r="I5" s="228"/>
    </row>
    <row r="6" spans="1:9" ht="15.75">
      <c r="A6" s="229" t="str">
        <f>'[1]2011'!B117</f>
        <v>נכסים</v>
      </c>
      <c r="B6" s="227"/>
      <c r="C6" s="227"/>
      <c r="D6" s="227"/>
      <c r="E6" s="227"/>
      <c r="F6" s="227"/>
      <c r="G6" s="227"/>
      <c r="H6" s="227"/>
      <c r="I6" s="228"/>
    </row>
    <row r="7" spans="1:9" ht="15.75">
      <c r="A7" s="230" t="str">
        <f>'[1]2011'!B118</f>
        <v>רכוש שוטף</v>
      </c>
      <c r="B7" s="231">
        <f t="shared" ref="B7:B13" si="1">INDEX(נתוני_2004,MATCH($A7,שמות_2004,0),2)</f>
        <v>111473</v>
      </c>
      <c r="C7" s="231">
        <f t="shared" ref="C7:C13" si="2">INDEX(נתוני_2005,MATCH($A7,שמות_2005,0),2)</f>
        <v>153353</v>
      </c>
      <c r="D7" s="231">
        <f t="shared" ref="D7:D13" si="3">INDEX(נתוני_2006,MATCH($A7,שמות_2006,0),2)</f>
        <v>157816</v>
      </c>
      <c r="E7" s="231">
        <f t="shared" ref="E7:E13" si="4">INDEX(נתוני_2007,MATCH($A7,שמות_2007,0),2)</f>
        <v>229050</v>
      </c>
      <c r="F7" s="231">
        <f t="shared" ref="F7:F13" si="5">INDEX(נתוני_2008,MATCH($A7,שמות_2008,0),2)</f>
        <v>245269</v>
      </c>
      <c r="G7" s="231">
        <f t="shared" ref="G7:G13" si="6">INDEX(נתוני_2009,MATCH($A7,שמות_2009,0),2)</f>
        <v>279458</v>
      </c>
      <c r="H7" s="231">
        <f t="shared" ref="H7:H13" si="7">INDEX(נתוני_2010,MATCH($A7,שמות_2010,0),2)</f>
        <v>321636</v>
      </c>
      <c r="I7" s="232">
        <f t="shared" ref="I7:I13" si="8">INDEX(נתוני_2011,MATCH($A7,שמות_2011,0),2)</f>
        <v>328548</v>
      </c>
    </row>
    <row r="8" spans="1:9" ht="15.75">
      <c r="A8" s="230" t="str">
        <f>'[1]2011'!B119</f>
        <v>השקעות</v>
      </c>
      <c r="B8" s="231">
        <f t="shared" si="1"/>
        <v>19411</v>
      </c>
      <c r="C8" s="231">
        <f t="shared" si="2"/>
        <v>111903</v>
      </c>
      <c r="D8" s="231">
        <f t="shared" si="3"/>
        <v>182184</v>
      </c>
      <c r="E8" s="231">
        <f t="shared" si="4"/>
        <v>211274</v>
      </c>
      <c r="F8" s="231">
        <f t="shared" si="5"/>
        <v>328508</v>
      </c>
      <c r="G8" s="231">
        <f t="shared" si="6"/>
        <v>355269</v>
      </c>
      <c r="H8" s="231">
        <f t="shared" si="7"/>
        <v>531757</v>
      </c>
      <c r="I8" s="232">
        <f t="shared" si="8"/>
        <v>600538</v>
      </c>
    </row>
    <row r="9" spans="1:9" ht="15.75">
      <c r="A9" s="230" t="str">
        <f>'[1]2011'!B120</f>
        <v>השקעות לכיסוי קרנות מתוקצבות ואחרות</v>
      </c>
      <c r="B9" s="231">
        <f t="shared" si="1"/>
        <v>5907</v>
      </c>
      <c r="C9" s="231">
        <f t="shared" si="2"/>
        <v>7126</v>
      </c>
      <c r="D9" s="231">
        <f t="shared" si="3"/>
        <v>7558</v>
      </c>
      <c r="E9" s="231">
        <f t="shared" si="4"/>
        <v>45917</v>
      </c>
      <c r="F9" s="231">
        <f t="shared" si="5"/>
        <v>7680</v>
      </c>
      <c r="G9" s="231">
        <f t="shared" si="6"/>
        <v>7876</v>
      </c>
      <c r="H9" s="231">
        <f t="shared" si="7"/>
        <v>8067</v>
      </c>
      <c r="I9" s="232">
        <f t="shared" si="8"/>
        <v>7935</v>
      </c>
    </row>
    <row r="10" spans="1:9" ht="15.75">
      <c r="A10" s="230" t="str">
        <f>'[1]2011'!B121</f>
        <v>גרעון מצטבר בתקציב הרגיל</v>
      </c>
      <c r="B10" s="233">
        <f t="shared" si="1"/>
        <v>24659</v>
      </c>
      <c r="C10" s="233">
        <f t="shared" si="2"/>
        <v>0</v>
      </c>
      <c r="D10" s="233">
        <f t="shared" si="3"/>
        <v>0</v>
      </c>
      <c r="E10" s="233">
        <f t="shared" si="4"/>
        <v>0</v>
      </c>
      <c r="F10" s="233">
        <f t="shared" si="5"/>
        <v>0</v>
      </c>
      <c r="G10" s="233">
        <f t="shared" si="6"/>
        <v>0</v>
      </c>
      <c r="H10" s="233">
        <f t="shared" si="7"/>
        <v>0</v>
      </c>
      <c r="I10" s="234">
        <f t="shared" si="8"/>
        <v>0</v>
      </c>
    </row>
    <row r="11" spans="1:9" ht="15.75">
      <c r="A11" s="230" t="str">
        <f>'[1]2011'!B122</f>
        <v>גרעון סופי בתב"ר</v>
      </c>
      <c r="B11" s="233">
        <f t="shared" si="1"/>
        <v>0</v>
      </c>
      <c r="C11" s="233">
        <f t="shared" si="2"/>
        <v>0</v>
      </c>
      <c r="D11" s="233">
        <f t="shared" si="3"/>
        <v>0</v>
      </c>
      <c r="E11" s="233">
        <f t="shared" si="4"/>
        <v>0</v>
      </c>
      <c r="F11" s="233">
        <f t="shared" si="5"/>
        <v>0</v>
      </c>
      <c r="G11" s="233">
        <f t="shared" si="6"/>
        <v>0</v>
      </c>
      <c r="H11" s="233">
        <f t="shared" si="7"/>
        <v>0</v>
      </c>
      <c r="I11" s="234">
        <f t="shared" si="8"/>
        <v>0</v>
      </c>
    </row>
    <row r="12" spans="1:9" ht="15.75">
      <c r="A12" s="230" t="str">
        <f>'[1]2011'!B123</f>
        <v>גרעונות זמניים נטו בתב"ר</v>
      </c>
      <c r="B12" s="233">
        <f t="shared" si="1"/>
        <v>0</v>
      </c>
      <c r="C12" s="233">
        <f t="shared" si="2"/>
        <v>0</v>
      </c>
      <c r="D12" s="233">
        <f t="shared" si="3"/>
        <v>0</v>
      </c>
      <c r="E12" s="233">
        <f t="shared" si="4"/>
        <v>0</v>
      </c>
      <c r="F12" s="233">
        <f t="shared" si="5"/>
        <v>0</v>
      </c>
      <c r="G12" s="233">
        <f t="shared" si="6"/>
        <v>0</v>
      </c>
      <c r="H12" s="233">
        <f t="shared" si="7"/>
        <v>0</v>
      </c>
      <c r="I12" s="234">
        <f t="shared" si="8"/>
        <v>0</v>
      </c>
    </row>
    <row r="13" spans="1:9" ht="16.5" thickBot="1">
      <c r="A13" s="235" t="str">
        <f>'[1]2011'!B124</f>
        <v>סה"כ נכסים</v>
      </c>
      <c r="B13" s="236">
        <f t="shared" si="1"/>
        <v>161450</v>
      </c>
      <c r="C13" s="236">
        <f t="shared" si="2"/>
        <v>272382</v>
      </c>
      <c r="D13" s="236">
        <f t="shared" si="3"/>
        <v>347558</v>
      </c>
      <c r="E13" s="236">
        <f t="shared" si="4"/>
        <v>486241</v>
      </c>
      <c r="F13" s="236">
        <f t="shared" si="5"/>
        <v>581457</v>
      </c>
      <c r="G13" s="236">
        <f t="shared" si="6"/>
        <v>642603</v>
      </c>
      <c r="H13" s="236">
        <f t="shared" si="7"/>
        <v>861460</v>
      </c>
      <c r="I13" s="237">
        <f t="shared" si="8"/>
        <v>937021</v>
      </c>
    </row>
    <row r="14" spans="1:9" ht="15.75">
      <c r="A14" s="238" t="str">
        <f>'[1]2011'!B125</f>
        <v>התחייבויות</v>
      </c>
      <c r="B14" s="231"/>
      <c r="C14" s="231"/>
      <c r="D14" s="231"/>
      <c r="E14" s="231"/>
      <c r="F14" s="231"/>
      <c r="G14" s="231"/>
      <c r="H14" s="231"/>
      <c r="I14" s="232"/>
    </row>
    <row r="15" spans="1:9" ht="15.75">
      <c r="A15" s="239" t="str">
        <f>'[1]2011'!B126</f>
        <v>התחייבויות שוטפות</v>
      </c>
      <c r="B15" s="231">
        <f t="shared" ref="B15:B20" si="9">INDEX(נתוני_2004,MATCH($A15,שמות_2004,0),2)</f>
        <v>134451</v>
      </c>
      <c r="C15" s="231">
        <f t="shared" ref="C15:C20" si="10">INDEX(נתוני_2005,MATCH($A15,שמות_2005,0),2)</f>
        <v>133747</v>
      </c>
      <c r="D15" s="231">
        <f t="shared" ref="D15:D20" si="11">INDEX(נתוני_2006,MATCH($A15,שמות_2006,0),2)</f>
        <v>139253</v>
      </c>
      <c r="E15" s="231">
        <f t="shared" ref="E15:E20" si="12">INDEX(נתוני_2007,MATCH($A15,שמות_2007,0),2)</f>
        <v>159067</v>
      </c>
      <c r="F15" s="231">
        <f t="shared" ref="F15:F20" si="13">INDEX(נתוני_2008,MATCH($A15,שמות_2008,0),2)</f>
        <v>176498</v>
      </c>
      <c r="G15" s="231">
        <f t="shared" ref="G15:G20" si="14">INDEX(נתוני_2009,MATCH($A15,שמות_2009,0),2)</f>
        <v>191772</v>
      </c>
      <c r="H15" s="231">
        <f t="shared" ref="H15:H20" si="15">INDEX(נתוני_2010,MATCH($A15,שמות_2010,0),2)</f>
        <v>225772</v>
      </c>
      <c r="I15" s="232">
        <f t="shared" ref="I15:I20" si="16">INDEX(נתוני_2011,MATCH($A15,שמות_2011,0),2)</f>
        <v>247945</v>
      </c>
    </row>
    <row r="16" spans="1:9" ht="15.75">
      <c r="A16" s="239" t="str">
        <f>'[1]2011'!B127</f>
        <v>קרנות פיתוח ואחרות</v>
      </c>
      <c r="B16" s="231">
        <f t="shared" si="9"/>
        <v>1681</v>
      </c>
      <c r="C16" s="231">
        <f t="shared" si="10"/>
        <v>41305</v>
      </c>
      <c r="D16" s="231">
        <f t="shared" si="11"/>
        <v>89293</v>
      </c>
      <c r="E16" s="231">
        <f t="shared" si="12"/>
        <v>158474</v>
      </c>
      <c r="F16" s="231">
        <f t="shared" si="13"/>
        <v>256846</v>
      </c>
      <c r="G16" s="231">
        <f t="shared" si="14"/>
        <v>291665</v>
      </c>
      <c r="H16" s="231">
        <f t="shared" si="15"/>
        <v>408920</v>
      </c>
      <c r="I16" s="232">
        <f t="shared" si="16"/>
        <v>333212</v>
      </c>
    </row>
    <row r="17" spans="1:9" ht="15.75">
      <c r="A17" s="239" t="str">
        <f>'[1]2011'!B128</f>
        <v>קרנות מתוקצבות</v>
      </c>
      <c r="B17" s="231">
        <f t="shared" si="9"/>
        <v>5907</v>
      </c>
      <c r="C17" s="231">
        <f t="shared" si="10"/>
        <v>7126</v>
      </c>
      <c r="D17" s="231">
        <f t="shared" si="11"/>
        <v>7558</v>
      </c>
      <c r="E17" s="231">
        <f t="shared" si="12"/>
        <v>7680</v>
      </c>
      <c r="F17" s="231">
        <f t="shared" si="13"/>
        <v>7680</v>
      </c>
      <c r="G17" s="231">
        <f t="shared" si="14"/>
        <v>7876</v>
      </c>
      <c r="H17" s="231">
        <f t="shared" si="15"/>
        <v>8067</v>
      </c>
      <c r="I17" s="232">
        <f t="shared" si="16"/>
        <v>7935</v>
      </c>
    </row>
    <row r="18" spans="1:9" ht="15.75">
      <c r="A18" s="239" t="str">
        <f>'[1]2011'!B129</f>
        <v>עודף מצטבר בתקציב הרגיל</v>
      </c>
      <c r="B18" s="233">
        <f t="shared" si="9"/>
        <v>0</v>
      </c>
      <c r="C18" s="233">
        <f t="shared" si="10"/>
        <v>0</v>
      </c>
      <c r="D18" s="233">
        <f t="shared" si="11"/>
        <v>0</v>
      </c>
      <c r="E18" s="233">
        <f t="shared" si="12"/>
        <v>0</v>
      </c>
      <c r="F18" s="233">
        <f t="shared" si="13"/>
        <v>0</v>
      </c>
      <c r="G18" s="233">
        <f t="shared" si="14"/>
        <v>0</v>
      </c>
      <c r="H18" s="233">
        <f t="shared" si="15"/>
        <v>0</v>
      </c>
      <c r="I18" s="234">
        <f t="shared" si="16"/>
        <v>0</v>
      </c>
    </row>
    <row r="19" spans="1:9" ht="15.75">
      <c r="A19" s="239" t="str">
        <f>'[1]2011'!B130</f>
        <v>עודפים זמניים נטו בתב"ר</v>
      </c>
      <c r="B19" s="233">
        <f t="shared" si="9"/>
        <v>19411</v>
      </c>
      <c r="C19" s="233">
        <f t="shared" si="10"/>
        <v>70598</v>
      </c>
      <c r="D19" s="233">
        <f t="shared" si="11"/>
        <v>92891</v>
      </c>
      <c r="E19" s="233">
        <f t="shared" si="12"/>
        <v>91037</v>
      </c>
      <c r="F19" s="233">
        <f t="shared" si="13"/>
        <v>70904</v>
      </c>
      <c r="G19" s="233">
        <f t="shared" si="14"/>
        <v>63604</v>
      </c>
      <c r="H19" s="233">
        <f t="shared" si="15"/>
        <v>122837</v>
      </c>
      <c r="I19" s="234">
        <f t="shared" si="16"/>
        <v>267326</v>
      </c>
    </row>
    <row r="20" spans="1:9" ht="16.5" thickBot="1">
      <c r="A20" s="240" t="str">
        <f>'[1]2011'!B131</f>
        <v>סה"כ התחייבויות</v>
      </c>
      <c r="B20" s="236">
        <f t="shared" si="9"/>
        <v>161450</v>
      </c>
      <c r="C20" s="236">
        <f t="shared" si="10"/>
        <v>272382</v>
      </c>
      <c r="D20" s="236">
        <f t="shared" si="11"/>
        <v>347558</v>
      </c>
      <c r="E20" s="236">
        <f t="shared" si="12"/>
        <v>486241</v>
      </c>
      <c r="F20" s="236">
        <f t="shared" si="13"/>
        <v>581457</v>
      </c>
      <c r="G20" s="236">
        <f t="shared" si="14"/>
        <v>642603</v>
      </c>
      <c r="H20" s="236">
        <f t="shared" si="15"/>
        <v>861460</v>
      </c>
      <c r="I20" s="237">
        <f t="shared" si="16"/>
        <v>937021</v>
      </c>
    </row>
    <row r="21" spans="1:9" ht="16.5" thickBot="1">
      <c r="A21" s="219" t="str">
        <f>'[1]2011'!B132</f>
        <v>נתוני התקציב הרגיל</v>
      </c>
      <c r="B21" s="220"/>
      <c r="C21" s="220"/>
      <c r="D21" s="220"/>
      <c r="E21" s="220"/>
      <c r="F21" s="220"/>
      <c r="G21" s="220"/>
      <c r="H21" s="220"/>
      <c r="I21" s="221"/>
    </row>
    <row r="22" spans="1:9" ht="15.75">
      <c r="A22" s="229" t="str">
        <f>'[1]2011'!B133</f>
        <v>תקציב</v>
      </c>
      <c r="B22" s="220"/>
      <c r="C22" s="220"/>
      <c r="D22" s="220"/>
      <c r="E22" s="220"/>
      <c r="F22" s="220"/>
      <c r="G22" s="220"/>
      <c r="H22" s="220"/>
      <c r="I22" s="221"/>
    </row>
    <row r="23" spans="1:9" ht="15.75">
      <c r="A23" s="230" t="str">
        <f>'[1]2011'!B134</f>
        <v>תקציב הכנסות עצמיות</v>
      </c>
      <c r="B23" s="231">
        <f t="shared" ref="B23:B30" si="17">INDEX(נתוני_2004,MATCH($A23,שמות_2004,0),2)</f>
        <v>704252</v>
      </c>
      <c r="C23" s="231">
        <f t="shared" ref="C23:C30" si="18">INDEX(נתוני_2005,MATCH($A23,שמות_2005,0),2)</f>
        <v>718714</v>
      </c>
      <c r="D23" s="231">
        <f t="shared" ref="D23:D30" si="19">INDEX(נתוני_2006,MATCH($A23,שמות_2006,0),2)</f>
        <v>736502</v>
      </c>
      <c r="E23" s="231">
        <f t="shared" ref="E23:E30" si="20">INDEX(נתוני_2007,MATCH($A23,שמות_2007,0),2)</f>
        <v>764866</v>
      </c>
      <c r="F23" s="231">
        <f t="shared" ref="F23:F30" si="21">INDEX(נתוני_2008,MATCH($A23,שמות_2008,0),2)</f>
        <v>821387</v>
      </c>
      <c r="G23" s="231">
        <f t="shared" ref="G23:G30" si="22">INDEX(נתוני_2009,MATCH($A23,שמות_2009,0),2)</f>
        <v>845224</v>
      </c>
      <c r="H23" s="231">
        <f t="shared" ref="H23:H30" si="23">INDEX(נתוני_2010,MATCH($A23,שמות_2010,0),2)</f>
        <v>926547</v>
      </c>
      <c r="I23" s="232">
        <f t="shared" ref="I23:I30" si="24">INDEX(נתוני_2011,MATCH($A23,שמות_2011,0),2)</f>
        <v>1005742</v>
      </c>
    </row>
    <row r="24" spans="1:9" ht="15.75">
      <c r="A24" s="230" t="str">
        <f>'[1]2011'!B135</f>
        <v>תקציב משרדי ממשלה</v>
      </c>
      <c r="B24" s="231">
        <f t="shared" si="17"/>
        <v>235128</v>
      </c>
      <c r="C24" s="231">
        <f t="shared" si="18"/>
        <v>236816</v>
      </c>
      <c r="D24" s="231">
        <f t="shared" si="19"/>
        <v>259215</v>
      </c>
      <c r="E24" s="231">
        <f t="shared" si="20"/>
        <v>263399</v>
      </c>
      <c r="F24" s="231">
        <f t="shared" si="21"/>
        <v>262730</v>
      </c>
      <c r="G24" s="231">
        <f t="shared" si="22"/>
        <v>283374</v>
      </c>
      <c r="H24" s="231">
        <f t="shared" si="23"/>
        <v>306521</v>
      </c>
      <c r="I24" s="232">
        <f t="shared" si="24"/>
        <v>320354</v>
      </c>
    </row>
    <row r="25" spans="1:9" ht="15.75">
      <c r="A25" s="230" t="str">
        <f>'[1]2011'!B136</f>
        <v xml:space="preserve">תקציב מענק כללי </v>
      </c>
      <c r="B25" s="231">
        <f t="shared" si="17"/>
        <v>0</v>
      </c>
      <c r="C25" s="231">
        <f t="shared" si="18"/>
        <v>0</v>
      </c>
      <c r="D25" s="231">
        <f t="shared" si="19"/>
        <v>2650</v>
      </c>
      <c r="E25" s="231">
        <f t="shared" si="20"/>
        <v>3700</v>
      </c>
      <c r="F25" s="231">
        <f t="shared" si="21"/>
        <v>3600</v>
      </c>
      <c r="G25" s="231">
        <f t="shared" si="22"/>
        <v>2200</v>
      </c>
      <c r="H25" s="231">
        <f t="shared" si="23"/>
        <v>2250</v>
      </c>
      <c r="I25" s="232">
        <f t="shared" si="24"/>
        <v>2300</v>
      </c>
    </row>
    <row r="26" spans="1:9" ht="15.75">
      <c r="A26" s="230" t="str">
        <f>'[1]2011'!B137</f>
        <v>תקציב מענק/מלוה לאיזון</v>
      </c>
      <c r="B26" s="231">
        <f t="shared" si="17"/>
        <v>0</v>
      </c>
      <c r="C26" s="231">
        <f t="shared" si="18"/>
        <v>0</v>
      </c>
      <c r="D26" s="231">
        <f t="shared" si="19"/>
        <v>0</v>
      </c>
      <c r="E26" s="231">
        <f t="shared" si="20"/>
        <v>0</v>
      </c>
      <c r="F26" s="231">
        <f t="shared" si="21"/>
        <v>0</v>
      </c>
      <c r="G26" s="231">
        <f t="shared" si="22"/>
        <v>0</v>
      </c>
      <c r="H26" s="231">
        <f t="shared" si="23"/>
        <v>0</v>
      </c>
      <c r="I26" s="232">
        <f t="shared" si="24"/>
        <v>0</v>
      </c>
    </row>
    <row r="27" spans="1:9" ht="15.75">
      <c r="A27" s="230" t="str">
        <f>'[1]2011'!B138</f>
        <v>תקציב מענק להקטנת גרעון מצטבר</v>
      </c>
      <c r="B27" s="231">
        <f t="shared" si="17"/>
        <v>0</v>
      </c>
      <c r="C27" s="231">
        <f t="shared" si="18"/>
        <v>0</v>
      </c>
      <c r="D27" s="231">
        <f t="shared" si="19"/>
        <v>0</v>
      </c>
      <c r="E27" s="231">
        <f t="shared" si="20"/>
        <v>0</v>
      </c>
      <c r="F27" s="231">
        <f t="shared" si="21"/>
        <v>0</v>
      </c>
      <c r="G27" s="231">
        <f t="shared" si="22"/>
        <v>0</v>
      </c>
      <c r="H27" s="231">
        <f t="shared" si="23"/>
        <v>0</v>
      </c>
      <c r="I27" s="232">
        <f t="shared" si="24"/>
        <v>0</v>
      </c>
    </row>
    <row r="28" spans="1:9" ht="15.75">
      <c r="A28" s="230" t="str">
        <f>'[1]2011'!B139</f>
        <v>תקציב מענקים מיוחדים</v>
      </c>
      <c r="B28" s="231">
        <f t="shared" si="17"/>
        <v>0</v>
      </c>
      <c r="C28" s="231">
        <f t="shared" si="18"/>
        <v>0</v>
      </c>
      <c r="D28" s="231">
        <f t="shared" si="19"/>
        <v>0</v>
      </c>
      <c r="E28" s="231">
        <f t="shared" si="20"/>
        <v>0</v>
      </c>
      <c r="F28" s="231">
        <f t="shared" si="21"/>
        <v>0</v>
      </c>
      <c r="G28" s="231">
        <f t="shared" si="22"/>
        <v>0</v>
      </c>
      <c r="H28" s="231">
        <f t="shared" si="23"/>
        <v>0</v>
      </c>
      <c r="I28" s="232">
        <f t="shared" si="24"/>
        <v>0</v>
      </c>
    </row>
    <row r="29" spans="1:9" ht="15.75">
      <c r="A29" s="230" t="str">
        <f>'[1]2011'!B140</f>
        <v>תקציב מענקים מיועדים</v>
      </c>
      <c r="B29" s="231">
        <f t="shared" si="17"/>
        <v>0</v>
      </c>
      <c r="C29" s="231">
        <f t="shared" si="18"/>
        <v>0</v>
      </c>
      <c r="D29" s="231">
        <f t="shared" si="19"/>
        <v>0</v>
      </c>
      <c r="E29" s="231">
        <f t="shared" si="20"/>
        <v>0</v>
      </c>
      <c r="F29" s="231">
        <f t="shared" si="21"/>
        <v>0</v>
      </c>
      <c r="G29" s="231">
        <f t="shared" si="22"/>
        <v>0</v>
      </c>
      <c r="H29" s="231">
        <f t="shared" si="23"/>
        <v>0</v>
      </c>
      <c r="I29" s="232">
        <f t="shared" si="24"/>
        <v>0</v>
      </c>
    </row>
    <row r="30" spans="1:9" ht="16.5" thickBot="1">
      <c r="A30" s="241" t="str">
        <f>'[1]2011'!B141</f>
        <v>תקציב הכנסות - סה"כ</v>
      </c>
      <c r="B30" s="223">
        <f t="shared" si="17"/>
        <v>939380</v>
      </c>
      <c r="C30" s="223">
        <f t="shared" si="18"/>
        <v>955530</v>
      </c>
      <c r="D30" s="223">
        <f t="shared" si="19"/>
        <v>998367</v>
      </c>
      <c r="E30" s="223">
        <f t="shared" si="20"/>
        <v>1031965</v>
      </c>
      <c r="F30" s="223">
        <f t="shared" si="21"/>
        <v>1087717</v>
      </c>
      <c r="G30" s="223">
        <f t="shared" si="22"/>
        <v>1130798</v>
      </c>
      <c r="H30" s="223">
        <f t="shared" si="23"/>
        <v>1235318</v>
      </c>
      <c r="I30" s="224">
        <f t="shared" si="24"/>
        <v>1328396</v>
      </c>
    </row>
    <row r="31" spans="1:9" ht="15.75">
      <c r="A31" s="229" t="str">
        <f>'[1]2011'!B142</f>
        <v>ביצוע</v>
      </c>
      <c r="B31" s="220"/>
      <c r="C31" s="220"/>
      <c r="D31" s="220"/>
      <c r="E31" s="220"/>
      <c r="F31" s="220"/>
      <c r="G31" s="220"/>
      <c r="H31" s="220"/>
      <c r="I31" s="221"/>
    </row>
    <row r="32" spans="1:9" ht="15.75">
      <c r="A32" s="230" t="str">
        <f>'[1]2011'!B143</f>
        <v>ביצוע הכנסות עצמיות</v>
      </c>
      <c r="B32" s="231">
        <f t="shared" ref="B32:B39" si="25">INDEX(נתוני_2004,MATCH($A32,שמות_2004,0),2)</f>
        <v>762528</v>
      </c>
      <c r="C32" s="231">
        <f t="shared" ref="C32:C39" si="26">INDEX(נתוני_2005,MATCH($A32,שמות_2005,0),2)</f>
        <v>720475</v>
      </c>
      <c r="D32" s="231">
        <f t="shared" ref="D32:D39" si="27">INDEX(נתוני_2006,MATCH($A32,שמות_2006,0),2)</f>
        <v>726834</v>
      </c>
      <c r="E32" s="231">
        <f t="shared" ref="E32:E39" si="28">INDEX(נתוני_2007,MATCH($A32,שמות_2007,0),2)</f>
        <v>797559</v>
      </c>
      <c r="F32" s="231">
        <f t="shared" ref="F32:F39" si="29">INDEX(נתוני_2008,MATCH($A32,שמות_2008,0),2)</f>
        <v>829096</v>
      </c>
      <c r="G32" s="231">
        <f t="shared" ref="G32:G39" si="30">INDEX(נתוני_2009,MATCH($A32,שמות_2009,0),2)</f>
        <v>866692</v>
      </c>
      <c r="H32" s="231">
        <f t="shared" ref="H32:H39" si="31">INDEX(נתוני_2010,MATCH($A32,שמות_2010,0),2)</f>
        <v>915139</v>
      </c>
      <c r="I32" s="232">
        <f t="shared" ref="I32:I39" si="32">INDEX(נתוני_2011,MATCH($A32,שמות_2011,0),2)</f>
        <v>999933</v>
      </c>
    </row>
    <row r="33" spans="1:9" ht="15.75">
      <c r="A33" s="230" t="str">
        <f>'[1]2011'!B144</f>
        <v>ביצוע משרדי ממשלה</v>
      </c>
      <c r="B33" s="231">
        <f t="shared" si="25"/>
        <v>261453</v>
      </c>
      <c r="C33" s="231">
        <f t="shared" si="26"/>
        <v>259776</v>
      </c>
      <c r="D33" s="231">
        <f t="shared" si="27"/>
        <v>267758</v>
      </c>
      <c r="E33" s="231">
        <f t="shared" si="28"/>
        <v>279497</v>
      </c>
      <c r="F33" s="231">
        <f t="shared" si="29"/>
        <v>291267</v>
      </c>
      <c r="G33" s="231">
        <f t="shared" si="30"/>
        <v>287804</v>
      </c>
      <c r="H33" s="231">
        <f t="shared" si="31"/>
        <v>314391</v>
      </c>
      <c r="I33" s="232">
        <f t="shared" si="32"/>
        <v>334967</v>
      </c>
    </row>
    <row r="34" spans="1:9" ht="15.75">
      <c r="A34" s="230" t="str">
        <f>'[1]2011'!B145</f>
        <v xml:space="preserve">ביצוע מענק כללי </v>
      </c>
      <c r="B34" s="231">
        <f t="shared" si="25"/>
        <v>3455</v>
      </c>
      <c r="C34" s="231">
        <f t="shared" si="26"/>
        <v>5046</v>
      </c>
      <c r="D34" s="231">
        <f t="shared" si="27"/>
        <v>4830</v>
      </c>
      <c r="E34" s="231">
        <f t="shared" si="28"/>
        <v>3767</v>
      </c>
      <c r="F34" s="231">
        <f t="shared" si="29"/>
        <v>4161</v>
      </c>
      <c r="G34" s="231">
        <f t="shared" si="30"/>
        <v>2500</v>
      </c>
      <c r="H34" s="231">
        <f t="shared" si="31"/>
        <v>1606</v>
      </c>
      <c r="I34" s="232">
        <f t="shared" si="32"/>
        <v>1910</v>
      </c>
    </row>
    <row r="35" spans="1:9" ht="15.75">
      <c r="A35" s="230" t="str">
        <f>'[1]2011'!B146</f>
        <v>ביצוע מענק/מלוה לאיזון</v>
      </c>
      <c r="B35" s="231">
        <f t="shared" si="25"/>
        <v>0</v>
      </c>
      <c r="C35" s="231">
        <f t="shared" si="26"/>
        <v>0</v>
      </c>
      <c r="D35" s="231">
        <f t="shared" si="27"/>
        <v>0</v>
      </c>
      <c r="E35" s="231">
        <f t="shared" si="28"/>
        <v>0</v>
      </c>
      <c r="F35" s="231">
        <f t="shared" si="29"/>
        <v>0</v>
      </c>
      <c r="G35" s="231">
        <f t="shared" si="30"/>
        <v>0</v>
      </c>
      <c r="H35" s="231">
        <f t="shared" si="31"/>
        <v>0</v>
      </c>
      <c r="I35" s="232">
        <f t="shared" si="32"/>
        <v>0</v>
      </c>
    </row>
    <row r="36" spans="1:9" ht="15.75">
      <c r="A36" s="230" t="str">
        <f>'[1]2011'!B147</f>
        <v>ביצוע מענק להקטנת גרעון מצטבר</v>
      </c>
      <c r="B36" s="231">
        <f t="shared" si="25"/>
        <v>0</v>
      </c>
      <c r="C36" s="231">
        <f t="shared" si="26"/>
        <v>0</v>
      </c>
      <c r="D36" s="231">
        <f t="shared" si="27"/>
        <v>0</v>
      </c>
      <c r="E36" s="231">
        <f t="shared" si="28"/>
        <v>0</v>
      </c>
      <c r="F36" s="231">
        <f t="shared" si="29"/>
        <v>0</v>
      </c>
      <c r="G36" s="231">
        <f t="shared" si="30"/>
        <v>0</v>
      </c>
      <c r="H36" s="231">
        <f t="shared" si="31"/>
        <v>0</v>
      </c>
      <c r="I36" s="232">
        <f t="shared" si="32"/>
        <v>0</v>
      </c>
    </row>
    <row r="37" spans="1:9" ht="15.75">
      <c r="A37" s="230" t="str">
        <f>'[1]2011'!B148</f>
        <v>ביצוע מענקים מיוחדים</v>
      </c>
      <c r="B37" s="231">
        <f t="shared" si="25"/>
        <v>0</v>
      </c>
      <c r="C37" s="231">
        <f t="shared" si="26"/>
        <v>0</v>
      </c>
      <c r="D37" s="231">
        <f t="shared" si="27"/>
        <v>0</v>
      </c>
      <c r="E37" s="231">
        <f t="shared" si="28"/>
        <v>0</v>
      </c>
      <c r="F37" s="231">
        <f t="shared" si="29"/>
        <v>0</v>
      </c>
      <c r="G37" s="231">
        <f t="shared" si="30"/>
        <v>0</v>
      </c>
      <c r="H37" s="231">
        <f t="shared" si="31"/>
        <v>0</v>
      </c>
      <c r="I37" s="232">
        <f t="shared" si="32"/>
        <v>0</v>
      </c>
    </row>
    <row r="38" spans="1:9" ht="15.75">
      <c r="A38" s="230" t="str">
        <f>'[1]2011'!B149</f>
        <v>ביצוע מענקים מיועדים</v>
      </c>
      <c r="B38" s="231">
        <f t="shared" si="25"/>
        <v>0</v>
      </c>
      <c r="C38" s="231">
        <f t="shared" si="26"/>
        <v>0</v>
      </c>
      <c r="D38" s="231">
        <f t="shared" si="27"/>
        <v>0</v>
      </c>
      <c r="E38" s="231">
        <f t="shared" si="28"/>
        <v>0</v>
      </c>
      <c r="F38" s="231">
        <f t="shared" si="29"/>
        <v>0</v>
      </c>
      <c r="G38" s="231">
        <f t="shared" si="30"/>
        <v>0</v>
      </c>
      <c r="H38" s="231">
        <f t="shared" si="31"/>
        <v>0</v>
      </c>
      <c r="I38" s="232">
        <f t="shared" si="32"/>
        <v>0</v>
      </c>
    </row>
    <row r="39" spans="1:9" ht="16.5" thickBot="1">
      <c r="A39" s="240" t="str">
        <f>'[1]2011'!B150</f>
        <v>ביצוע הכנסות - סה"כ</v>
      </c>
      <c r="B39" s="223">
        <f t="shared" si="25"/>
        <v>1027436</v>
      </c>
      <c r="C39" s="223">
        <f t="shared" si="26"/>
        <v>985297</v>
      </c>
      <c r="D39" s="223">
        <f t="shared" si="27"/>
        <v>999422</v>
      </c>
      <c r="E39" s="223">
        <f t="shared" si="28"/>
        <v>1080823</v>
      </c>
      <c r="F39" s="223">
        <f t="shared" si="29"/>
        <v>1124524</v>
      </c>
      <c r="G39" s="223">
        <f t="shared" si="30"/>
        <v>1156996</v>
      </c>
      <c r="H39" s="223">
        <f t="shared" si="31"/>
        <v>1231136</v>
      </c>
      <c r="I39" s="224">
        <f t="shared" si="32"/>
        <v>1336810</v>
      </c>
    </row>
    <row r="40" spans="1:9" ht="16.5" thickBot="1">
      <c r="A40" s="242" t="s">
        <v>911</v>
      </c>
      <c r="B40" s="243">
        <f>B30/B39</f>
        <v>0.91429539163509943</v>
      </c>
      <c r="C40" s="243">
        <f t="shared" ref="C40:I40" si="33">C30/C39</f>
        <v>0.9697888047969293</v>
      </c>
      <c r="D40" s="243">
        <f t="shared" si="33"/>
        <v>0.99894438985733758</v>
      </c>
      <c r="E40" s="243">
        <f t="shared" si="33"/>
        <v>0.95479555856971954</v>
      </c>
      <c r="F40" s="243">
        <f t="shared" si="33"/>
        <v>0.96726881773977258</v>
      </c>
      <c r="G40" s="243">
        <f t="shared" si="33"/>
        <v>0.97735687936691229</v>
      </c>
      <c r="H40" s="243">
        <f t="shared" si="33"/>
        <v>1.003396862734905</v>
      </c>
      <c r="I40" s="243">
        <f t="shared" si="33"/>
        <v>0.99370591183489054</v>
      </c>
    </row>
    <row r="41" spans="1:9" ht="15.75">
      <c r="A41" s="244" t="str">
        <f>'[1]2011'!B151</f>
        <v>תקציב</v>
      </c>
      <c r="B41" s="220"/>
      <c r="C41" s="220"/>
      <c r="D41" s="220"/>
      <c r="E41" s="220"/>
      <c r="F41" s="220"/>
      <c r="G41" s="220"/>
      <c r="H41" s="220"/>
      <c r="I41" s="221"/>
    </row>
    <row r="42" spans="1:9" ht="15.75">
      <c r="A42" s="230" t="str">
        <f>'[1]2011'!B152</f>
        <v>תקציב משכורות ושכר</v>
      </c>
      <c r="B42" s="231">
        <f t="shared" ref="B42:B50" si="34">INDEX(נתוני_2004,MATCH($A42,שמות_2004,0),2)</f>
        <v>526962</v>
      </c>
      <c r="C42" s="231">
        <f t="shared" ref="C42:C50" si="35">INDEX(נתוני_2005,MATCH($A42,שמות_2005,0),2)</f>
        <v>533111</v>
      </c>
      <c r="D42" s="231">
        <f t="shared" ref="D42:D50" si="36">INDEX(נתוני_2006,MATCH($A42,שמות_2006,0),2)</f>
        <v>567673</v>
      </c>
      <c r="E42" s="231">
        <f t="shared" ref="E42:E50" si="37">INDEX(נתוני_2007,MATCH($A42,שמות_2007,0),2)</f>
        <v>588498</v>
      </c>
      <c r="F42" s="231">
        <f t="shared" ref="F42:F50" si="38">INDEX(נתוני_2008,MATCH($A42,שמות_2008,0),2)</f>
        <v>592125</v>
      </c>
      <c r="G42" s="231">
        <f t="shared" ref="G42:G50" si="39">INDEX(נתוני_2009,MATCH($A42,שמות_2009,0),2)</f>
        <v>602820</v>
      </c>
      <c r="H42" s="231">
        <f t="shared" ref="H42:H50" si="40">INDEX(נתוני_2010,MATCH($A42,שמות_2010,0),2)</f>
        <v>663197</v>
      </c>
      <c r="I42" s="232">
        <f t="shared" ref="I42:I50" si="41">INDEX(נתוני_2011,MATCH($A42,שמות_2011,0),2)</f>
        <v>663351</v>
      </c>
    </row>
    <row r="43" spans="1:9" ht="15.75">
      <c r="A43" s="230" t="str">
        <f>'[1]2011'!B153</f>
        <v>תקציב פעולות</v>
      </c>
      <c r="B43" s="231">
        <f t="shared" si="34"/>
        <v>171341</v>
      </c>
      <c r="C43" s="231">
        <f t="shared" si="35"/>
        <v>140539.000002443</v>
      </c>
      <c r="D43" s="231">
        <f t="shared" si="36"/>
        <v>126998</v>
      </c>
      <c r="E43" s="231">
        <f t="shared" si="37"/>
        <v>134935</v>
      </c>
      <c r="F43" s="231">
        <f t="shared" si="38"/>
        <v>165472</v>
      </c>
      <c r="G43" s="231">
        <f t="shared" si="39"/>
        <v>186348</v>
      </c>
      <c r="H43" s="231">
        <f t="shared" si="40"/>
        <v>202973</v>
      </c>
      <c r="I43" s="232">
        <f t="shared" si="41"/>
        <v>231091</v>
      </c>
    </row>
    <row r="44" spans="1:9" ht="15.75">
      <c r="A44" s="230" t="str">
        <f>'[1]2011'!B154</f>
        <v>תקציב מימון</v>
      </c>
      <c r="B44" s="231">
        <f t="shared" si="34"/>
        <v>2150</v>
      </c>
      <c r="C44" s="231">
        <f t="shared" si="35"/>
        <v>2129</v>
      </c>
      <c r="D44" s="231">
        <f t="shared" si="36"/>
        <v>2366</v>
      </c>
      <c r="E44" s="231">
        <f t="shared" si="37"/>
        <v>5070</v>
      </c>
      <c r="F44" s="231">
        <f t="shared" si="38"/>
        <v>3850</v>
      </c>
      <c r="G44" s="231">
        <f t="shared" si="39"/>
        <v>3820</v>
      </c>
      <c r="H44" s="231">
        <f t="shared" si="40"/>
        <v>3850</v>
      </c>
      <c r="I44" s="232">
        <f t="shared" si="41"/>
        <v>4250</v>
      </c>
    </row>
    <row r="45" spans="1:9" ht="15.75">
      <c r="A45" s="230" t="str">
        <f>'[1]2011'!B155</f>
        <v>תקציב פרעון מלוות</v>
      </c>
      <c r="B45" s="231">
        <f t="shared" si="34"/>
        <v>42484</v>
      </c>
      <c r="C45" s="231">
        <f t="shared" si="35"/>
        <v>35297</v>
      </c>
      <c r="D45" s="231">
        <f t="shared" si="36"/>
        <v>28682</v>
      </c>
      <c r="E45" s="231">
        <f t="shared" si="37"/>
        <v>26782</v>
      </c>
      <c r="F45" s="231">
        <f t="shared" si="38"/>
        <v>28500</v>
      </c>
      <c r="G45" s="231">
        <f t="shared" si="39"/>
        <v>27281</v>
      </c>
      <c r="H45" s="231">
        <f t="shared" si="40"/>
        <v>29450</v>
      </c>
      <c r="I45" s="232">
        <f t="shared" si="41"/>
        <v>31044</v>
      </c>
    </row>
    <row r="46" spans="1:9" ht="15.75">
      <c r="A46" s="230" t="str">
        <f>'[1]2011'!B156</f>
        <v>תקציב כלליות (למעט מימון)</v>
      </c>
      <c r="B46" s="231">
        <f t="shared" si="34"/>
        <v>55471</v>
      </c>
      <c r="C46" s="231">
        <f t="shared" si="35"/>
        <v>60205</v>
      </c>
      <c r="D46" s="231">
        <f t="shared" si="36"/>
        <v>60116</v>
      </c>
      <c r="E46" s="231">
        <f t="shared" si="37"/>
        <v>64712</v>
      </c>
      <c r="F46" s="231">
        <f t="shared" si="38"/>
        <v>68380</v>
      </c>
      <c r="G46" s="231">
        <f t="shared" si="39"/>
        <v>80329</v>
      </c>
      <c r="H46" s="231">
        <f t="shared" si="40"/>
        <v>89952</v>
      </c>
      <c r="I46" s="232">
        <f t="shared" si="41"/>
        <v>88480</v>
      </c>
    </row>
    <row r="47" spans="1:9" ht="15.75">
      <c r="A47" s="230" t="str">
        <f>'[1]2011'!B157</f>
        <v>תקציב השתתפויות ותרומות</v>
      </c>
      <c r="B47" s="231">
        <f t="shared" si="34"/>
        <v>138645</v>
      </c>
      <c r="C47" s="231">
        <f t="shared" si="35"/>
        <v>178160</v>
      </c>
      <c r="D47" s="231">
        <f t="shared" si="36"/>
        <v>194247</v>
      </c>
      <c r="E47" s="231">
        <f t="shared" si="37"/>
        <v>196169</v>
      </c>
      <c r="F47" s="231">
        <f t="shared" si="38"/>
        <v>211300</v>
      </c>
      <c r="G47" s="231">
        <f t="shared" si="39"/>
        <v>213168</v>
      </c>
      <c r="H47" s="231">
        <f t="shared" si="40"/>
        <v>216065</v>
      </c>
      <c r="I47" s="232">
        <f t="shared" si="41"/>
        <v>269514</v>
      </c>
    </row>
    <row r="48" spans="1:9" ht="15.75">
      <c r="A48" s="230" t="str">
        <f>'[1]2011'!B158</f>
        <v>תקציב חד פעמיות</v>
      </c>
      <c r="B48" s="231">
        <f t="shared" si="34"/>
        <v>2327</v>
      </c>
      <c r="C48" s="231">
        <f t="shared" si="35"/>
        <v>6089</v>
      </c>
      <c r="D48" s="231">
        <f t="shared" si="36"/>
        <v>18285</v>
      </c>
      <c r="E48" s="231">
        <f t="shared" si="37"/>
        <v>15799</v>
      </c>
      <c r="F48" s="231">
        <f t="shared" si="38"/>
        <v>18090</v>
      </c>
      <c r="G48" s="231">
        <f t="shared" si="39"/>
        <v>17032</v>
      </c>
      <c r="H48" s="231">
        <f t="shared" si="40"/>
        <v>29831</v>
      </c>
      <c r="I48" s="232">
        <f t="shared" si="41"/>
        <v>40666</v>
      </c>
    </row>
    <row r="49" spans="1:9" ht="15.75">
      <c r="A49" s="230" t="str">
        <f>'[1]2011'!B159</f>
        <v>תקציב מענק להקטנת גרעון מצטבר</v>
      </c>
      <c r="B49" s="231">
        <f t="shared" si="34"/>
        <v>0</v>
      </c>
      <c r="C49" s="231">
        <f t="shared" si="35"/>
        <v>0</v>
      </c>
      <c r="D49" s="231">
        <f t="shared" si="36"/>
        <v>0</v>
      </c>
      <c r="E49" s="231">
        <f t="shared" si="37"/>
        <v>0</v>
      </c>
      <c r="F49" s="231">
        <f t="shared" si="38"/>
        <v>0</v>
      </c>
      <c r="G49" s="231">
        <f t="shared" si="39"/>
        <v>0</v>
      </c>
      <c r="H49" s="231">
        <f t="shared" si="40"/>
        <v>0</v>
      </c>
      <c r="I49" s="232">
        <f t="shared" si="41"/>
        <v>0</v>
      </c>
    </row>
    <row r="50" spans="1:9" ht="16.5" thickBot="1">
      <c r="A50" s="240" t="str">
        <f>'[1]2011'!B160</f>
        <v>תקציב הוצאות - סה"כ</v>
      </c>
      <c r="B50" s="223">
        <f t="shared" si="34"/>
        <v>939380</v>
      </c>
      <c r="C50" s="223">
        <f t="shared" si="35"/>
        <v>955530.00000244298</v>
      </c>
      <c r="D50" s="223">
        <f t="shared" si="36"/>
        <v>998367</v>
      </c>
      <c r="E50" s="223">
        <f t="shared" si="37"/>
        <v>1031965</v>
      </c>
      <c r="F50" s="223">
        <f t="shared" si="38"/>
        <v>1087717</v>
      </c>
      <c r="G50" s="223">
        <f t="shared" si="39"/>
        <v>1130798</v>
      </c>
      <c r="H50" s="223">
        <f t="shared" si="40"/>
        <v>1235318</v>
      </c>
      <c r="I50" s="224">
        <f t="shared" si="41"/>
        <v>1328396</v>
      </c>
    </row>
    <row r="51" spans="1:9" ht="15.75">
      <c r="A51" s="244" t="str">
        <f>'[1]2011'!B161</f>
        <v>ביצוע</v>
      </c>
      <c r="B51" s="220"/>
      <c r="C51" s="220"/>
      <c r="D51" s="220"/>
      <c r="E51" s="220"/>
      <c r="F51" s="220"/>
      <c r="G51" s="220"/>
      <c r="H51" s="220"/>
      <c r="I51" s="221"/>
    </row>
    <row r="52" spans="1:9" ht="15.75">
      <c r="A52" s="230" t="str">
        <f>'[1]2011'!B162</f>
        <v>ביצוע משכורות ושכר</v>
      </c>
      <c r="B52" s="231">
        <f t="shared" ref="B52:B60" si="42">INDEX(נתוני_2004,MATCH($A52,שמות_2004,0),2)</f>
        <v>515932</v>
      </c>
      <c r="C52" s="231">
        <f t="shared" ref="C52:C60" si="43">INDEX(נתוני_2005,MATCH($A52,שמות_2005,0),2)</f>
        <v>534252</v>
      </c>
      <c r="D52" s="231">
        <f t="shared" ref="D52:D60" si="44">INDEX(נתוני_2006,MATCH($A52,שמות_2006,0),2)</f>
        <v>575322</v>
      </c>
      <c r="E52" s="231">
        <f t="shared" ref="E52:E60" si="45">INDEX(נתוני_2007,MATCH($A52,שמות_2007,0),2)</f>
        <v>566930</v>
      </c>
      <c r="F52" s="231">
        <f t="shared" ref="F52:F60" si="46">INDEX(נתוני_2008,MATCH($A52,שמות_2008,0),2)</f>
        <v>586316</v>
      </c>
      <c r="G52" s="231">
        <f t="shared" ref="G52:G60" si="47">INDEX(נתוני_2009,MATCH($A52,שמות_2009,0),2)</f>
        <v>604771</v>
      </c>
      <c r="H52" s="231">
        <f t="shared" ref="H52:H60" si="48">INDEX(נתוני_2010,MATCH($A52,שמות_2010,0),2)</f>
        <v>643989</v>
      </c>
      <c r="I52" s="232">
        <f t="shared" ref="I52:I60" si="49">INDEX(נתוני_2011,MATCH($A52,שמות_2011,0),2)</f>
        <v>675433</v>
      </c>
    </row>
    <row r="53" spans="1:9" ht="15.75">
      <c r="A53" s="230" t="str">
        <f>'[1]2011'!B163</f>
        <v>ביצוע פעולות</v>
      </c>
      <c r="B53" s="231">
        <f t="shared" si="42"/>
        <v>177221</v>
      </c>
      <c r="C53" s="231">
        <f t="shared" si="43"/>
        <v>131390</v>
      </c>
      <c r="D53" s="231">
        <f t="shared" si="44"/>
        <v>119877</v>
      </c>
      <c r="E53" s="231">
        <f t="shared" si="45"/>
        <v>126636</v>
      </c>
      <c r="F53" s="231">
        <f t="shared" si="46"/>
        <v>155049</v>
      </c>
      <c r="G53" s="231">
        <f t="shared" si="47"/>
        <v>163745</v>
      </c>
      <c r="H53" s="231">
        <f t="shared" si="48"/>
        <v>189408</v>
      </c>
      <c r="I53" s="232">
        <f t="shared" si="49"/>
        <v>216336</v>
      </c>
    </row>
    <row r="54" spans="1:9" ht="15.75">
      <c r="A54" s="230" t="str">
        <f>'[1]2011'!B164</f>
        <v>ביצוע מימון</v>
      </c>
      <c r="B54" s="231">
        <f t="shared" si="42"/>
        <v>2686</v>
      </c>
      <c r="C54" s="231">
        <f t="shared" si="43"/>
        <v>2447</v>
      </c>
      <c r="D54" s="231">
        <f t="shared" si="44"/>
        <v>2357</v>
      </c>
      <c r="E54" s="231">
        <f t="shared" si="45"/>
        <v>3995</v>
      </c>
      <c r="F54" s="231">
        <f t="shared" si="46"/>
        <v>4196</v>
      </c>
      <c r="G54" s="231">
        <f t="shared" si="47"/>
        <v>4477</v>
      </c>
      <c r="H54" s="231">
        <f t="shared" si="48"/>
        <v>4564</v>
      </c>
      <c r="I54" s="232">
        <f t="shared" si="49"/>
        <v>5429</v>
      </c>
    </row>
    <row r="55" spans="1:9" ht="15.75">
      <c r="A55" s="230" t="str">
        <f>'[1]2011'!B165</f>
        <v>ביצוע פרעון מלוות</v>
      </c>
      <c r="B55" s="231">
        <f t="shared" si="42"/>
        <v>41204</v>
      </c>
      <c r="C55" s="231">
        <f t="shared" si="43"/>
        <v>34456</v>
      </c>
      <c r="D55" s="231">
        <f t="shared" si="44"/>
        <v>28478</v>
      </c>
      <c r="E55" s="231">
        <f t="shared" si="45"/>
        <v>26890</v>
      </c>
      <c r="F55" s="231">
        <f t="shared" si="46"/>
        <v>26868</v>
      </c>
      <c r="G55" s="231">
        <f t="shared" si="47"/>
        <v>26508</v>
      </c>
      <c r="H55" s="231">
        <f t="shared" si="48"/>
        <v>29013</v>
      </c>
      <c r="I55" s="232">
        <f t="shared" si="49"/>
        <v>32637</v>
      </c>
    </row>
    <row r="56" spans="1:9" ht="15.75">
      <c r="A56" s="230" t="str">
        <f>'[1]2011'!B166</f>
        <v>ביצוע כלליות (למעט מימון)</v>
      </c>
      <c r="B56" s="231">
        <f t="shared" si="42"/>
        <v>60568</v>
      </c>
      <c r="C56" s="231">
        <f t="shared" si="43"/>
        <v>62955</v>
      </c>
      <c r="D56" s="231">
        <f t="shared" si="44"/>
        <v>62378</v>
      </c>
      <c r="E56" s="231">
        <f t="shared" si="45"/>
        <v>67688</v>
      </c>
      <c r="F56" s="231">
        <f t="shared" si="46"/>
        <v>77776</v>
      </c>
      <c r="G56" s="231">
        <f t="shared" si="47"/>
        <v>81899</v>
      </c>
      <c r="H56" s="231">
        <f t="shared" si="48"/>
        <v>85932</v>
      </c>
      <c r="I56" s="232">
        <f t="shared" si="49"/>
        <v>91982</v>
      </c>
    </row>
    <row r="57" spans="1:9" ht="15.75">
      <c r="A57" s="230" t="str">
        <f>'[1]2011'!B167</f>
        <v>ביצוע השתתפויות ותרומות</v>
      </c>
      <c r="B57" s="231">
        <f t="shared" si="42"/>
        <v>186659</v>
      </c>
      <c r="C57" s="231">
        <f t="shared" si="43"/>
        <v>185825</v>
      </c>
      <c r="D57" s="231">
        <f t="shared" si="44"/>
        <v>192997</v>
      </c>
      <c r="E57" s="231">
        <f t="shared" si="45"/>
        <v>221204</v>
      </c>
      <c r="F57" s="231">
        <f t="shared" si="46"/>
        <v>228857</v>
      </c>
      <c r="G57" s="231">
        <f t="shared" si="47"/>
        <v>243128</v>
      </c>
      <c r="H57" s="231">
        <f t="shared" si="48"/>
        <v>248485</v>
      </c>
      <c r="I57" s="232">
        <f t="shared" si="49"/>
        <v>259308</v>
      </c>
    </row>
    <row r="58" spans="1:9" ht="15.75">
      <c r="A58" s="230" t="str">
        <f>'[1]2011'!B168</f>
        <v>ביצוע חד פעמיות</v>
      </c>
      <c r="B58" s="231">
        <f t="shared" si="42"/>
        <v>2006</v>
      </c>
      <c r="C58" s="231">
        <f t="shared" si="43"/>
        <v>14366</v>
      </c>
      <c r="D58" s="231">
        <f t="shared" si="44"/>
        <v>19056</v>
      </c>
      <c r="E58" s="231">
        <f t="shared" si="45"/>
        <v>16060</v>
      </c>
      <c r="F58" s="231">
        <f t="shared" si="46"/>
        <v>16769</v>
      </c>
      <c r="G58" s="231">
        <f t="shared" si="47"/>
        <v>14311</v>
      </c>
      <c r="H58" s="231">
        <f t="shared" si="48"/>
        <v>21567</v>
      </c>
      <c r="I58" s="232">
        <f t="shared" si="49"/>
        <v>32326</v>
      </c>
    </row>
    <row r="59" spans="1:9" ht="15.75">
      <c r="A59" s="230" t="str">
        <f>'[1]2011'!B169</f>
        <v>ביצוע מענק להקטנת גרעון מצטבר</v>
      </c>
      <c r="B59" s="231">
        <f t="shared" si="42"/>
        <v>0</v>
      </c>
      <c r="C59" s="231">
        <f t="shared" si="43"/>
        <v>0</v>
      </c>
      <c r="D59" s="231">
        <f t="shared" si="44"/>
        <v>0</v>
      </c>
      <c r="E59" s="231">
        <f t="shared" si="45"/>
        <v>0</v>
      </c>
      <c r="F59" s="231">
        <f t="shared" si="46"/>
        <v>0</v>
      </c>
      <c r="G59" s="231">
        <f t="shared" si="47"/>
        <v>0</v>
      </c>
      <c r="H59" s="231">
        <f t="shared" si="48"/>
        <v>0</v>
      </c>
      <c r="I59" s="232">
        <f t="shared" si="49"/>
        <v>0</v>
      </c>
    </row>
    <row r="60" spans="1:9" ht="16.5" thickBot="1">
      <c r="A60" s="240" t="str">
        <f>'[1]2011'!B170</f>
        <v>ביצוע הוצאות - סה"כ</v>
      </c>
      <c r="B60" s="223">
        <f t="shared" si="42"/>
        <v>986276</v>
      </c>
      <c r="C60" s="223">
        <f t="shared" si="43"/>
        <v>965691</v>
      </c>
      <c r="D60" s="223">
        <f t="shared" si="44"/>
        <v>1000465</v>
      </c>
      <c r="E60" s="223">
        <f t="shared" si="45"/>
        <v>1029403</v>
      </c>
      <c r="F60" s="223">
        <f t="shared" si="46"/>
        <v>1095831</v>
      </c>
      <c r="G60" s="223">
        <f t="shared" si="47"/>
        <v>1138839</v>
      </c>
      <c r="H60" s="223">
        <f t="shared" si="48"/>
        <v>1222958</v>
      </c>
      <c r="I60" s="224">
        <f t="shared" si="49"/>
        <v>1313451</v>
      </c>
    </row>
    <row r="61" spans="1:9" ht="15.75">
      <c r="A61" s="242" t="s">
        <v>912</v>
      </c>
      <c r="B61" s="243">
        <f>B60/B50</f>
        <v>1.0499222891694522</v>
      </c>
      <c r="C61" s="243">
        <f t="shared" ref="C61:I61" si="50">C60/C50</f>
        <v>1.010633889043286</v>
      </c>
      <c r="D61" s="243">
        <f t="shared" si="50"/>
        <v>1.0021014316378647</v>
      </c>
      <c r="E61" s="243">
        <f t="shared" si="50"/>
        <v>0.99751735766232386</v>
      </c>
      <c r="F61" s="243">
        <f t="shared" si="50"/>
        <v>1.0074596609228319</v>
      </c>
      <c r="G61" s="243">
        <f t="shared" si="50"/>
        <v>1.0071109075184073</v>
      </c>
      <c r="H61" s="243">
        <f t="shared" si="50"/>
        <v>0.98999447915435534</v>
      </c>
      <c r="I61" s="243">
        <f t="shared" si="50"/>
        <v>0.98874958973077309</v>
      </c>
    </row>
    <row r="62" spans="1:9" ht="15.75">
      <c r="A62" s="245" t="str">
        <f>'[1]2011'!B171</f>
        <v>עודף (גרעון) השנה - תקציב</v>
      </c>
      <c r="B62" s="233">
        <f>INDEX(נתוני_2004,MATCH($A62,שמות_2004,0),2)</f>
        <v>0</v>
      </c>
      <c r="C62" s="233">
        <f>INDEX(נתוני_2005,MATCH($A62,שמות_2005,0),2)</f>
        <v>-2.4427426978945698E-6</v>
      </c>
      <c r="D62" s="233">
        <f>INDEX(נתוני_2006,MATCH($A62,שמות_2006,0),2)</f>
        <v>0</v>
      </c>
      <c r="E62" s="233">
        <f>INDEX(נתוני_2007,MATCH($A62,שמות_2007,0),2)</f>
        <v>0</v>
      </c>
      <c r="F62" s="233">
        <f>INDEX(נתוני_2008,MATCH($A62,שמות_2008,0),2)</f>
        <v>0</v>
      </c>
      <c r="G62" s="233">
        <f>INDEX(נתוני_2009,MATCH($A62,שמות_2009,0),2)</f>
        <v>0</v>
      </c>
      <c r="H62" s="233">
        <f>INDEX(נתוני_2010,MATCH($A62,שמות_2010,0),2)</f>
        <v>0</v>
      </c>
      <c r="I62" s="234">
        <f>INDEX(נתוני_2011,MATCH($A62,שמות_2011,0),2)</f>
        <v>0</v>
      </c>
    </row>
    <row r="63" spans="1:9" ht="15.75">
      <c r="A63" s="230" t="str">
        <f>'[1]2011'!B172</f>
        <v>עודף (גרעון) השנה - ביצוע</v>
      </c>
      <c r="B63" s="233">
        <f>INDEX(נתוני_2004,MATCH($A63,שמות_2004,0),2)</f>
        <v>41160</v>
      </c>
      <c r="C63" s="233">
        <f>INDEX(נתוני_2005,MATCH($A63,שמות_2005,0),2)</f>
        <v>19606</v>
      </c>
      <c r="D63" s="233">
        <f>INDEX(נתוני_2006,MATCH($A63,שמות_2006,0),2)</f>
        <v>-1043</v>
      </c>
      <c r="E63" s="233">
        <f>INDEX(נתוני_2007,MATCH($A63,שמות_2007,0),2)</f>
        <v>51420</v>
      </c>
      <c r="F63" s="233">
        <f>INDEX(נתוני_2008,MATCH($A63,שמות_2008,0),2)</f>
        <v>28693</v>
      </c>
      <c r="G63" s="233">
        <f>INDEX(נתוני_2009,MATCH($A63,שמות_2009,0),2)</f>
        <v>18157</v>
      </c>
      <c r="H63" s="233">
        <f>INDEX(נתוני_2010,MATCH($A63,שמות_2010,0),2)</f>
        <v>8178</v>
      </c>
      <c r="I63" s="234">
        <f>INDEX(נתוני_2011,MATCH($A63,שמות_2011,0),2)</f>
        <v>23359</v>
      </c>
    </row>
    <row r="64" spans="1:9" ht="15.75">
      <c r="A64" s="246" t="str">
        <f>'[1]2011'!B173</f>
        <v>עומס מלוות</v>
      </c>
      <c r="B64" s="231"/>
      <c r="C64" s="231"/>
      <c r="D64" s="231"/>
      <c r="E64" s="231"/>
      <c r="F64" s="231"/>
      <c r="G64" s="231"/>
      <c r="H64" s="231"/>
      <c r="I64" s="232"/>
    </row>
    <row r="65" spans="1:9" ht="16.5" thickBot="1">
      <c r="A65" s="247" t="str">
        <f>'[1]2011'!B174</f>
        <v>עומס מלוות לפרעון בסוף השנה</v>
      </c>
      <c r="B65" s="236">
        <f>INDEX(נתוני_2004,MATCH($A65,שמות_2004,0),2)</f>
        <v>218991</v>
      </c>
      <c r="C65" s="236">
        <f>INDEX(נתוני_2005,MATCH($A65,שמות_2005,0),2)</f>
        <v>195549</v>
      </c>
      <c r="D65" s="236">
        <f>INDEX(נתוני_2006,MATCH($A65,שמות_2006,0),2)</f>
        <v>172934</v>
      </c>
      <c r="E65" s="236">
        <f>INDEX(נתוני_2007,MATCH($A65,שמות_2007,0),2)</f>
        <v>177099</v>
      </c>
      <c r="F65" s="236">
        <f>INDEX(נתוני_2008,MATCH($A65,שמות_2008,0),2)</f>
        <v>165799</v>
      </c>
      <c r="G65" s="236">
        <f>INDEX(נתוני_2009,MATCH($A65,שמות_2009,0),2)</f>
        <v>161179</v>
      </c>
      <c r="H65" s="236">
        <f>INDEX(נתוני_2010,MATCH($A65,שמות_2010,0),2)</f>
        <v>171190</v>
      </c>
      <c r="I65" s="237">
        <f>INDEX(נתוני_2011,MATCH($A65,שמות_2011,0),2)</f>
        <v>174662</v>
      </c>
    </row>
    <row r="66" spans="1:9" ht="16.5" thickBot="1">
      <c r="A66" s="230" t="s">
        <v>913</v>
      </c>
      <c r="B66" s="248"/>
      <c r="C66" s="248">
        <f>C65-B65</f>
        <v>-23442</v>
      </c>
      <c r="D66" s="248">
        <f t="shared" ref="D66:I66" si="51">D65-C65</f>
        <v>-22615</v>
      </c>
      <c r="E66" s="248">
        <f t="shared" si="51"/>
        <v>4165</v>
      </c>
      <c r="F66" s="248">
        <f t="shared" si="51"/>
        <v>-11300</v>
      </c>
      <c r="G66" s="248">
        <f t="shared" si="51"/>
        <v>-4620</v>
      </c>
      <c r="H66" s="248">
        <f t="shared" si="51"/>
        <v>10011</v>
      </c>
      <c r="I66" s="248">
        <f t="shared" si="51"/>
        <v>3472</v>
      </c>
    </row>
    <row r="67" spans="1:9" ht="15.75">
      <c r="A67" s="249" t="str">
        <f>'[1]2011'!B175</f>
        <v>נתוני תקציב בלתי רגיל</v>
      </c>
      <c r="B67" s="220"/>
      <c r="C67" s="220"/>
      <c r="D67" s="220"/>
      <c r="E67" s="220"/>
      <c r="F67" s="220"/>
      <c r="G67" s="220"/>
      <c r="H67" s="220"/>
      <c r="I67" s="221"/>
    </row>
    <row r="68" spans="1:9" ht="15.75">
      <c r="A68" s="238" t="str">
        <f>'[1]2011'!B176</f>
        <v>תקבולים</v>
      </c>
      <c r="B68" s="231"/>
      <c r="C68" s="231"/>
      <c r="D68" s="231"/>
      <c r="E68" s="231"/>
      <c r="F68" s="231"/>
      <c r="G68" s="231"/>
      <c r="H68" s="231"/>
      <c r="I68" s="232"/>
    </row>
    <row r="69" spans="1:9" ht="15.75">
      <c r="A69" s="230" t="str">
        <f>'[1]2011'!B177</f>
        <v>תקבולים בתב"ר לתחילת השנה</v>
      </c>
      <c r="B69" s="231">
        <f>INDEX(נתוני_2004,MATCH($A69,שמות_2004,0),2)</f>
        <v>888539</v>
      </c>
      <c r="C69" s="231">
        <f>INDEX(נתוני_2005,MATCH($A69,שמות_2005,0),2)</f>
        <v>946233</v>
      </c>
      <c r="D69" s="231">
        <f>INDEX(נתוני_2006,MATCH($A69,שמות_2006,0),2)</f>
        <v>1075186</v>
      </c>
      <c r="E69" s="231">
        <f>INDEX(נתוני_2007,MATCH($A69,שמות_2007,0),2)</f>
        <v>1091112</v>
      </c>
      <c r="F69" s="231">
        <f>INDEX(נתוני_2008,MATCH($A69,שמות_2008,0),2)</f>
        <v>1139224</v>
      </c>
      <c r="G69" s="231">
        <f>INDEX(נתוני_2009,MATCH($A69,שמות_2009,0),2)</f>
        <v>1208533</v>
      </c>
      <c r="H69" s="231">
        <f>INDEX(נתוני_2010,MATCH($A69,שמות_2010,0),2)</f>
        <v>1210763</v>
      </c>
      <c r="I69" s="232">
        <f>INDEX(נתוני_2011,MATCH($A69,שמות_2011,0),2)</f>
        <v>1329506</v>
      </c>
    </row>
    <row r="70" spans="1:9" ht="15.75">
      <c r="A70" s="230" t="str">
        <f>'[1]2011'!B178</f>
        <v>תקבולים בתב"ר בשנת הדוח</v>
      </c>
      <c r="B70" s="231">
        <f>INDEX(נתוני_2004,MATCH($A70,שמות_2004,0),2)</f>
        <v>105414</v>
      </c>
      <c r="C70" s="231">
        <f>INDEX(נתוני_2005,MATCH($A70,שמות_2005,0),2)</f>
        <v>139025</v>
      </c>
      <c r="D70" s="231">
        <f>INDEX(נתוני_2006,MATCH($A70,שמות_2006,0),2)</f>
        <v>78063</v>
      </c>
      <c r="E70" s="231">
        <f>INDEX(נתוני_2007,MATCH($A70,שמות_2007,0),2)</f>
        <v>104038</v>
      </c>
      <c r="F70" s="231">
        <f>INDEX(נתוני_2008,MATCH($A70,שמות_2008,0),2)</f>
        <v>111735</v>
      </c>
      <c r="G70" s="231">
        <f>INDEX(נתוני_2009,MATCH($A70,שמות_2009,0),2)</f>
        <v>116706</v>
      </c>
      <c r="H70" s="231">
        <f>INDEX(נתוני_2010,MATCH($A70,שמות_2010,0),2)</f>
        <v>185799</v>
      </c>
      <c r="I70" s="232">
        <f>INDEX(נתוני_2011,MATCH($A70,שמות_2011,0),2)</f>
        <v>327630</v>
      </c>
    </row>
    <row r="71" spans="1:9" ht="15.75">
      <c r="A71" s="230" t="str">
        <f>'[1]2011'!B179</f>
        <v>תקבולים בתב"ר פרוייקטים שנסגרו</v>
      </c>
      <c r="B71" s="231">
        <f>INDEX(נתוני_2004,MATCH($A71,שמות_2004,0),2)</f>
        <v>-47720</v>
      </c>
      <c r="C71" s="231">
        <f>INDEX(נתוני_2005,MATCH($A71,שמות_2005,0),2)</f>
        <v>-8831</v>
      </c>
      <c r="D71" s="231">
        <f>INDEX(נתוני_2006,MATCH($A71,שמות_2006,0),2)</f>
        <v>-62137</v>
      </c>
      <c r="E71" s="231">
        <f>INDEX(נתוני_2007,MATCH($A71,שמות_2007,0),2)</f>
        <v>-55926</v>
      </c>
      <c r="F71" s="231">
        <f>INDEX(נתוני_2008,MATCH($A71,שמות_2008,0),2)</f>
        <v>-42426</v>
      </c>
      <c r="G71" s="231">
        <f>INDEX(נתוני_2009,MATCH($A71,שמות_2009,0),2)</f>
        <v>-114476</v>
      </c>
      <c r="H71" s="231">
        <f>INDEX(נתוני_2010,MATCH($A71,שמות_2010,0),2)</f>
        <v>-67056</v>
      </c>
      <c r="I71" s="232">
        <f>INDEX(נתוני_2011,MATCH($A71,שמות_2011,0),2)</f>
        <v>-35395</v>
      </c>
    </row>
    <row r="72" spans="1:9" ht="15.75">
      <c r="A72" s="230" t="str">
        <f>'[1]2011'!B180</f>
        <v>תקבולים בתב"ר יתרה  לסוף השנה</v>
      </c>
      <c r="B72" s="231">
        <f>INDEX(נתוני_2004,MATCH($A72,שמות_2004,0),2)</f>
        <v>946233</v>
      </c>
      <c r="C72" s="231">
        <f>INDEX(נתוני_2005,MATCH($A72,שמות_2005,0),2)</f>
        <v>1076427</v>
      </c>
      <c r="D72" s="231">
        <f>INDEX(נתוני_2006,MATCH($A72,שמות_2006,0),2)</f>
        <v>1091112</v>
      </c>
      <c r="E72" s="231">
        <f>INDEX(נתוני_2007,MATCH($A72,שמות_2007,0),2)</f>
        <v>1139224</v>
      </c>
      <c r="F72" s="231">
        <f>INDEX(נתוני_2008,MATCH($A72,שמות_2008,0),2)</f>
        <v>1208533</v>
      </c>
      <c r="G72" s="231">
        <f>INDEX(נתוני_2009,MATCH($A72,שמות_2009,0),2)</f>
        <v>1210763</v>
      </c>
      <c r="H72" s="231">
        <f>INDEX(נתוני_2010,MATCH($A72,שמות_2010,0),2)</f>
        <v>1329506</v>
      </c>
      <c r="I72" s="232">
        <f>INDEX(נתוני_2011,MATCH($A72,שמות_2011,0),2)</f>
        <v>1621741</v>
      </c>
    </row>
    <row r="73" spans="1:9" ht="16.5" thickBot="1">
      <c r="A73" s="230" t="str">
        <f>'[1]2011'!B181</f>
        <v>תקבולים בתב"ר עודף זמני נטו בתב"ר</v>
      </c>
      <c r="B73" s="233">
        <f>INDEX(נתוני_2004,MATCH($A73,שמות_2004,0),2)</f>
        <v>19411</v>
      </c>
      <c r="C73" s="233">
        <f>INDEX(נתוני_2005,MATCH($A73,שמות_2005,0),2)</f>
        <v>70598</v>
      </c>
      <c r="D73" s="233">
        <f>INDEX(נתוני_2006,MATCH($A73,שמות_2006,0),2)</f>
        <v>92891</v>
      </c>
      <c r="E73" s="233">
        <f>INDEX(נתוני_2007,MATCH($A73,שמות_2007,0),2)</f>
        <v>91037</v>
      </c>
      <c r="F73" s="233">
        <f>INDEX(נתוני_2008,MATCH($A73,שמות_2008,0),2)</f>
        <v>70904</v>
      </c>
      <c r="G73" s="233">
        <f>INDEX(נתוני_2009,MATCH($A73,שמות_2009,0),2)</f>
        <v>63604</v>
      </c>
      <c r="H73" s="233">
        <f>INDEX(נתוני_2010,MATCH($A73,שמות_2010,0),2)</f>
        <v>122837</v>
      </c>
      <c r="I73" s="234">
        <f>INDEX(נתוני_2011,MATCH($A73,שמות_2011,0),2)</f>
        <v>267326</v>
      </c>
    </row>
    <row r="74" spans="1:9" ht="15.75">
      <c r="A74" s="244" t="str">
        <f>'[1]2011'!B182</f>
        <v>תשלומים</v>
      </c>
      <c r="B74" s="220"/>
      <c r="C74" s="220"/>
      <c r="D74" s="220"/>
      <c r="E74" s="220"/>
      <c r="F74" s="220"/>
      <c r="G74" s="220"/>
      <c r="H74" s="220"/>
      <c r="I74" s="221"/>
    </row>
    <row r="75" spans="1:9" ht="15.75">
      <c r="A75" s="230" t="str">
        <f>'[1]2011'!B183</f>
        <v>תשלומים בתב"ר לתחילת השנה</v>
      </c>
      <c r="B75" s="231">
        <f>INDEX(נתוני_2004,MATCH($A75,שמות_2004,0),2)</f>
        <v>886649</v>
      </c>
      <c r="C75" s="231">
        <f>INDEX(נתוני_2005,MATCH($A75,שמות_2005,0),2)</f>
        <v>926822</v>
      </c>
      <c r="D75" s="231">
        <f>INDEX(נתוני_2006,MATCH($A75,שמות_2006,0),2)</f>
        <v>1004588</v>
      </c>
      <c r="E75" s="231">
        <f>INDEX(נתוני_2007,MATCH($A75,שמות_2007,0),2)</f>
        <v>998221</v>
      </c>
      <c r="F75" s="231">
        <f>INDEX(נתוני_2008,MATCH($A75,שמות_2008,0),2)</f>
        <v>1048187</v>
      </c>
      <c r="G75" s="231">
        <f>INDEX(נתוני_2009,MATCH($A75,שמות_2009,0),2)</f>
        <v>1137629</v>
      </c>
      <c r="H75" s="231">
        <f>INDEX(נתוני_2010,MATCH($A75,שמות_2010,0),2)</f>
        <v>1147159</v>
      </c>
      <c r="I75" s="232">
        <f>INDEX(נתוני_2011,MATCH($A75,שמות_2011,0),2)</f>
        <v>1206669</v>
      </c>
    </row>
    <row r="76" spans="1:9" ht="15.75">
      <c r="A76" s="230" t="str">
        <f>'[1]2011'!B184</f>
        <v>תשלומים בתב"ר בשנת הדוח</v>
      </c>
      <c r="B76" s="231">
        <f>INDEX(נתוני_2004,MATCH($A76,שמות_2004,0),2)</f>
        <v>87893</v>
      </c>
      <c r="C76" s="231">
        <f>INDEX(נתוני_2005,MATCH($A76,שמות_2005,0),2)</f>
        <v>87838</v>
      </c>
      <c r="D76" s="231">
        <f>INDEX(נתוני_2006,MATCH($A76,שמות_2006,0),2)</f>
        <v>55770</v>
      </c>
      <c r="E76" s="231">
        <f>INDEX(נתוני_2007,MATCH($A76,שמות_2007,0),2)</f>
        <v>105892</v>
      </c>
      <c r="F76" s="231">
        <f>INDEX(נתוני_2008,MATCH($A76,שמות_2008,0),2)</f>
        <v>131868</v>
      </c>
      <c r="G76" s="231">
        <f>INDEX(נתוני_2009,MATCH($A76,שמות_2009,0),2)</f>
        <v>124006</v>
      </c>
      <c r="H76" s="231">
        <f>INDEX(נתוני_2010,MATCH($A76,שמות_2010,0),2)</f>
        <v>126566</v>
      </c>
      <c r="I76" s="232">
        <f>INDEX(נתוני_2011,MATCH($A76,שמות_2011,0),2)</f>
        <v>183141</v>
      </c>
    </row>
    <row r="77" spans="1:9" ht="15.75">
      <c r="A77" s="230" t="str">
        <f>'[1]2011'!B185</f>
        <v>תשלומים בתב"ר פרוייקטים שנסגרו</v>
      </c>
      <c r="B77" s="231">
        <f>INDEX(נתוני_2004,MATCH($A77,שמות_2004,0),2)</f>
        <v>-47720</v>
      </c>
      <c r="C77" s="231">
        <f>INDEX(נתוני_2005,MATCH($A77,שמות_2005,0),2)</f>
        <v>-8831</v>
      </c>
      <c r="D77" s="231">
        <f>INDEX(נתוני_2006,MATCH($A77,שמות_2006,0),2)</f>
        <v>-62137</v>
      </c>
      <c r="E77" s="231">
        <f>INDEX(נתוני_2007,MATCH($A77,שמות_2007,0),2)</f>
        <v>-55926</v>
      </c>
      <c r="F77" s="231">
        <f>INDEX(נתוני_2008,MATCH($A77,שמות_2008,0),2)</f>
        <v>-42426</v>
      </c>
      <c r="G77" s="231">
        <f>INDEX(נתוני_2009,MATCH($A77,שמות_2009,0),2)</f>
        <v>-114476</v>
      </c>
      <c r="H77" s="231">
        <f>INDEX(נתוני_2010,MATCH($A77,שמות_2010,0),2)</f>
        <v>-67056</v>
      </c>
      <c r="I77" s="232">
        <f>INDEX(נתוני_2011,MATCH($A77,שמות_2011,0),2)</f>
        <v>-35395</v>
      </c>
    </row>
    <row r="78" spans="1:9" ht="15.75">
      <c r="A78" s="230" t="str">
        <f>'[1]2011'!B186</f>
        <v>תשלומים בתב"ר יתרה  לסוף השנה</v>
      </c>
      <c r="B78" s="231">
        <f>INDEX(נתוני_2004,MATCH($A78,שמות_2004,0),2)</f>
        <v>926822</v>
      </c>
      <c r="C78" s="231">
        <f>INDEX(נתוני_2005,MATCH($A78,שמות_2005,0),2)</f>
        <v>1005829</v>
      </c>
      <c r="D78" s="231">
        <f>INDEX(נתוני_2006,MATCH($A78,שמות_2006,0),2)</f>
        <v>998221</v>
      </c>
      <c r="E78" s="231">
        <f>INDEX(נתוני_2007,MATCH($A78,שמות_2007,0),2)</f>
        <v>1048187</v>
      </c>
      <c r="F78" s="231">
        <f>INDEX(נתוני_2008,MATCH($A78,שמות_2008,0),2)</f>
        <v>1137629</v>
      </c>
      <c r="G78" s="231">
        <f>INDEX(נתוני_2009,MATCH($A78,שמות_2009,0),2)</f>
        <v>1147159</v>
      </c>
      <c r="H78" s="231">
        <f>INDEX(נתוני_2010,MATCH($A78,שמות_2010,0),2)</f>
        <v>1206669</v>
      </c>
      <c r="I78" s="232">
        <f>INDEX(נתוני_2011,MATCH($A78,שמות_2011,0),2)</f>
        <v>1354415</v>
      </c>
    </row>
    <row r="79" spans="1:9" ht="16.5" thickBot="1">
      <c r="A79" s="247" t="str">
        <f>'[1]2011'!B187</f>
        <v>תשלומים בתב"ר גרעון זמני נטו בתב"ר</v>
      </c>
      <c r="B79" s="236">
        <f>INDEX(נתוני_2004,MATCH($A79,שמות_2004,0),2)</f>
        <v>0</v>
      </c>
      <c r="C79" s="236">
        <f>INDEX(נתוני_2005,MATCH($A79,שמות_2005,0),2)</f>
        <v>0</v>
      </c>
      <c r="D79" s="236">
        <f>INDEX(נתוני_2006,MATCH($A79,שמות_2006,0),2)</f>
        <v>0</v>
      </c>
      <c r="E79" s="236">
        <f>INDEX(נתוני_2007,MATCH($A79,שמות_2007,0),2)</f>
        <v>0</v>
      </c>
      <c r="F79" s="236">
        <f>INDEX(נתוני_2008,MATCH($A79,שמות_2008,0),2)</f>
        <v>0</v>
      </c>
      <c r="G79" s="236">
        <f>INDEX(נתוני_2009,MATCH($A79,שמות_2009,0),2)</f>
        <v>0</v>
      </c>
      <c r="H79" s="236">
        <f>INDEX(נתוני_2010,MATCH($A79,שמות_2010,0),2)</f>
        <v>0</v>
      </c>
      <c r="I79" s="237">
        <f>INDEX(נתוני_2011,MATCH($A79,שמות_2011,0),2)</f>
        <v>0</v>
      </c>
    </row>
    <row r="80" spans="1:9" ht="15.75">
      <c r="A80" s="249" t="str">
        <f>'[1]2011'!B188</f>
        <v>דוח גביה וחייבים - ארנונה</v>
      </c>
      <c r="B80" s="220"/>
      <c r="C80" s="220"/>
      <c r="D80" s="220"/>
      <c r="E80" s="220"/>
      <c r="F80" s="220"/>
      <c r="G80" s="220"/>
      <c r="H80" s="220"/>
      <c r="I80" s="221"/>
    </row>
    <row r="81" spans="1:9" ht="15.75">
      <c r="A81" s="230" t="str">
        <f>'[1]2011'!B189</f>
        <v>יתרת חוב לתחילת השנה - ארנונה</v>
      </c>
      <c r="B81" s="231">
        <f t="shared" ref="B81:B87" si="52">INDEX(נתוני_2004,MATCH($A81,שמות_2004,0),2)</f>
        <v>156803</v>
      </c>
      <c r="C81" s="231">
        <f t="shared" ref="C81:C87" si="53">INDEX(נתוני_2005,MATCH($A81,שמות_2005,0),2)</f>
        <v>203995</v>
      </c>
      <c r="D81" s="231">
        <f t="shared" ref="D81:D87" si="54">INDEX(נתוני_2006,MATCH($A81,שמות_2006,0),2)</f>
        <v>240744</v>
      </c>
      <c r="E81" s="231">
        <f t="shared" ref="E81:E87" si="55">INDEX(נתוני_2007,MATCH($A81,שמות_2007,0),2)</f>
        <v>124131</v>
      </c>
      <c r="F81" s="231">
        <f t="shared" ref="F81:F87" si="56">INDEX(נתוני_2008,MATCH($A81,שמות_2008,0),2)</f>
        <v>162498</v>
      </c>
      <c r="G81" s="231">
        <f t="shared" ref="G81:G87" si="57">INDEX(נתוני_2009,MATCH($A81,שמות_2009,0),2)</f>
        <v>172234</v>
      </c>
      <c r="H81" s="231">
        <f t="shared" ref="H81:H87" si="58">INDEX(נתוני_2010,MATCH($A81,שמות_2010,0),2)</f>
        <v>188610</v>
      </c>
      <c r="I81" s="232">
        <f t="shared" ref="I81:I87" si="59">INDEX(נתוני_2011,MATCH($A81,שמות_2011,0),2)</f>
        <v>216996</v>
      </c>
    </row>
    <row r="82" spans="1:9" ht="15.75">
      <c r="A82" s="230" t="str">
        <f>'[1]2011'!B190</f>
        <v>חיוב השנה - ארנונה</v>
      </c>
      <c r="B82" s="231">
        <f t="shared" si="52"/>
        <v>648622</v>
      </c>
      <c r="C82" s="231">
        <f t="shared" si="53"/>
        <v>602723</v>
      </c>
      <c r="D82" s="231">
        <f t="shared" si="54"/>
        <v>620176</v>
      </c>
      <c r="E82" s="231">
        <f t="shared" si="55"/>
        <v>683214</v>
      </c>
      <c r="F82" s="231">
        <f t="shared" si="56"/>
        <v>814824</v>
      </c>
      <c r="G82" s="231">
        <f t="shared" si="57"/>
        <v>765066</v>
      </c>
      <c r="H82" s="231">
        <f t="shared" si="58"/>
        <v>775336</v>
      </c>
      <c r="I82" s="232">
        <f t="shared" si="59"/>
        <v>771669</v>
      </c>
    </row>
    <row r="83" spans="1:9" ht="15.75">
      <c r="A83" s="230" t="str">
        <f>'[1]2011'!B191</f>
        <v>הנחות ופטורים שנתנו - ארנונה</v>
      </c>
      <c r="B83" s="231">
        <f t="shared" si="52"/>
        <v>-100184</v>
      </c>
      <c r="C83" s="231">
        <f t="shared" si="53"/>
        <v>-54112</v>
      </c>
      <c r="D83" s="231">
        <f t="shared" si="54"/>
        <v>-51274</v>
      </c>
      <c r="E83" s="231">
        <f t="shared" si="55"/>
        <v>-55852</v>
      </c>
      <c r="F83" s="231">
        <f t="shared" si="56"/>
        <v>-54366</v>
      </c>
      <c r="G83" s="231">
        <f t="shared" si="57"/>
        <v>-58409</v>
      </c>
      <c r="H83" s="231">
        <f t="shared" si="58"/>
        <v>-60401</v>
      </c>
      <c r="I83" s="232">
        <f t="shared" si="59"/>
        <v>-61526</v>
      </c>
    </row>
    <row r="84" spans="1:9" ht="15.75">
      <c r="A84" s="230" t="s">
        <v>914</v>
      </c>
      <c r="B84" s="250">
        <f>ABS(B83/B82)</f>
        <v>0.15445667892855933</v>
      </c>
      <c r="C84" s="250">
        <f t="shared" ref="C84:I84" si="60">ABS(C83/C82)</f>
        <v>8.9779218646044698E-2</v>
      </c>
      <c r="D84" s="250">
        <f t="shared" si="60"/>
        <v>8.267653053326797E-2</v>
      </c>
      <c r="E84" s="250">
        <f t="shared" si="60"/>
        <v>8.1748910297505611E-2</v>
      </c>
      <c r="F84" s="250">
        <f t="shared" si="60"/>
        <v>6.6721156961503339E-2</v>
      </c>
      <c r="G84" s="250">
        <f t="shared" si="60"/>
        <v>7.6345047355391563E-2</v>
      </c>
      <c r="H84" s="250">
        <f t="shared" si="60"/>
        <v>7.7902999473776532E-2</v>
      </c>
      <c r="I84" s="250">
        <f t="shared" si="60"/>
        <v>7.973107640711237E-2</v>
      </c>
    </row>
    <row r="85" spans="1:9" ht="15.75">
      <c r="A85" s="230" t="str">
        <f>'[1]2011'!B192</f>
        <v>סך לגביה - ארנונה</v>
      </c>
      <c r="B85" s="231">
        <f t="shared" si="52"/>
        <v>705241</v>
      </c>
      <c r="C85" s="231">
        <f t="shared" si="53"/>
        <v>752606</v>
      </c>
      <c r="D85" s="231">
        <f t="shared" si="54"/>
        <v>665199</v>
      </c>
      <c r="E85" s="231">
        <f t="shared" si="55"/>
        <v>757147</v>
      </c>
      <c r="F85" s="231">
        <f t="shared" si="56"/>
        <v>792012</v>
      </c>
      <c r="G85" s="231">
        <f t="shared" si="57"/>
        <v>847980</v>
      </c>
      <c r="H85" s="231">
        <f t="shared" si="58"/>
        <v>903545</v>
      </c>
      <c r="I85" s="232">
        <f t="shared" si="59"/>
        <v>810710</v>
      </c>
    </row>
    <row r="86" spans="1:9" ht="15.75">
      <c r="A86" s="230" t="str">
        <f>'[1]2011'!B193</f>
        <v>גביה בשנת הדוח - ארנונה</v>
      </c>
      <c r="B86" s="231">
        <f t="shared" si="52"/>
        <v>501246</v>
      </c>
      <c r="C86" s="231">
        <f t="shared" si="53"/>
        <v>511862</v>
      </c>
      <c r="D86" s="231">
        <f t="shared" si="54"/>
        <v>541068</v>
      </c>
      <c r="E86" s="231">
        <f t="shared" si="55"/>
        <v>594649</v>
      </c>
      <c r="F86" s="231">
        <f t="shared" si="56"/>
        <v>619778</v>
      </c>
      <c r="G86" s="231">
        <f t="shared" si="57"/>
        <v>659370</v>
      </c>
      <c r="H86" s="231">
        <f t="shared" si="58"/>
        <v>686549</v>
      </c>
      <c r="I86" s="232">
        <f t="shared" si="59"/>
        <v>709750</v>
      </c>
    </row>
    <row r="87" spans="1:9" ht="15.75">
      <c r="A87" s="230" t="str">
        <f>'[1]2011'!B194</f>
        <v>יתרת חוב לסוף השנה - ארנונה</v>
      </c>
      <c r="B87" s="231">
        <f t="shared" si="52"/>
        <v>203995</v>
      </c>
      <c r="C87" s="231">
        <f t="shared" si="53"/>
        <v>240744</v>
      </c>
      <c r="D87" s="231">
        <f t="shared" si="54"/>
        <v>124131</v>
      </c>
      <c r="E87" s="231">
        <f t="shared" si="55"/>
        <v>162498</v>
      </c>
      <c r="F87" s="231">
        <f t="shared" si="56"/>
        <v>172234</v>
      </c>
      <c r="G87" s="231">
        <f t="shared" si="57"/>
        <v>188610</v>
      </c>
      <c r="H87" s="231">
        <f t="shared" si="58"/>
        <v>216996</v>
      </c>
      <c r="I87" s="232">
        <f t="shared" si="59"/>
        <v>100960</v>
      </c>
    </row>
    <row r="88" spans="1:9" ht="15.75">
      <c r="A88" s="246" t="str">
        <f>'[1]2011'!B195</f>
        <v>יחס גביה בשנת הדוח</v>
      </c>
      <c r="B88" s="251"/>
      <c r="C88" s="251"/>
      <c r="D88" s="251"/>
      <c r="E88" s="251"/>
      <c r="F88" s="251"/>
      <c r="G88" s="251"/>
      <c r="H88" s="251"/>
      <c r="I88" s="252"/>
    </row>
    <row r="89" spans="1:9" ht="15.75">
      <c r="A89" s="253" t="str">
        <f>'[1]2011'!B196</f>
        <v>לפיגורים - ארנונה</v>
      </c>
      <c r="B89" s="254">
        <f>INDEX(נתוני_2004,MATCH($A89,שמות_2004,0),2)</f>
        <v>0.43559693381714465</v>
      </c>
      <c r="C89" s="254">
        <f>INDEX(נתוני_2005,MATCH($A89,שמות_2005,0),2)</f>
        <v>0.27547786277463659</v>
      </c>
      <c r="D89" s="254">
        <f>INDEX(נתוני_2006,MATCH($A89,שמות_2006,0),2)</f>
        <v>0.59160566643846435</v>
      </c>
      <c r="E89" s="254">
        <f>INDEX(נתוני_2007,MATCH($A89,שמות_2007,0),2)</f>
        <v>0.4745052881221169</v>
      </c>
      <c r="F89" s="254">
        <f>INDEX(נתוני_2008,MATCH($A89,שמות_2008,0),2)</f>
        <v>0.480981276568128</v>
      </c>
      <c r="G89" s="254">
        <f>INDEX(נתוני_2009,MATCH($A89,שמות_2009,0),2)</f>
        <v>0.53716417318147547</v>
      </c>
      <c r="H89" s="254">
        <f>INDEX(נתוני_2010,MATCH($A89,שמות_2010,0),2)</f>
        <v>0.32593414550429989</v>
      </c>
      <c r="I89" s="255">
        <f>INDEX(נתוני_2011,MATCH($A89,שמות_2011,0),2)</f>
        <v>0.85396848989298457</v>
      </c>
    </row>
    <row r="90" spans="1:9" ht="15.75">
      <c r="A90" s="253" t="str">
        <f>'[1]2011'!B197</f>
        <v>לחיוב השנתי, נטו - ארנונה</v>
      </c>
      <c r="B90" s="254">
        <f>INDEX(נתוני_2004,MATCH($A90,שמות_2004,0),2)</f>
        <v>0.800793836008311</v>
      </c>
      <c r="C90" s="254">
        <f>INDEX(נתוני_2005,MATCH($A90,שמות_2005,0),2)</f>
        <v>0.83104383074829336</v>
      </c>
      <c r="D90" s="254">
        <f>INDEX(נתוני_2006,MATCH($A90,שמות_2006,0),2)</f>
        <v>0.85031933138566318</v>
      </c>
      <c r="E90" s="254">
        <f>INDEX(נתוני_2007,MATCH($A90,שמות_2007,0),2)</f>
        <v>0.85958046900306584</v>
      </c>
      <c r="F90" s="254">
        <f>INDEX(נתוני_2008,MATCH($A90,שמות_2008,0),2)</f>
        <v>0.85537373398523653</v>
      </c>
      <c r="G90" s="254">
        <f>INDEX(נתוני_2009,MATCH($A90,שמות_2009,0),2)</f>
        <v>0.8297439960045121</v>
      </c>
      <c r="H90" s="254">
        <f>INDEX(נתוני_2010,MATCH($A90,שמות_2010,0),2)</f>
        <v>0.89341607031195724</v>
      </c>
      <c r="I90" s="255">
        <f>INDEX(נתוני_2011,MATCH($A90,שמות_2011,0),2)</f>
        <v>0.87784496434119574</v>
      </c>
    </row>
    <row r="91" spans="1:9" ht="16.5" thickBot="1">
      <c r="A91" s="256" t="str">
        <f>'[1]2011'!B198</f>
        <v>לסך לגביה - ארנונה</v>
      </c>
      <c r="B91" s="257">
        <f>INDEX(נתוני_2004,MATCH($A91,שמות_2004,0),2)</f>
        <v>0.71074427039834609</v>
      </c>
      <c r="C91" s="257">
        <f>INDEX(נתוני_2005,MATCH($A91,שמות_2005,0),2)</f>
        <v>0.68011947818646146</v>
      </c>
      <c r="D91" s="257">
        <f>INDEX(נתוני_2006,MATCH($A91,שמות_2006,0),2)</f>
        <v>0.81339268399381237</v>
      </c>
      <c r="E91" s="257">
        <f>INDEX(נתוני_2007,MATCH($A91,שמות_2007,0),2)</f>
        <v>0.78538117432942345</v>
      </c>
      <c r="F91" s="257">
        <f>INDEX(נתוני_2008,MATCH($A91,שמות_2008,0),2)</f>
        <v>0.78253612319005272</v>
      </c>
      <c r="G91" s="257">
        <f>INDEX(נתוני_2009,MATCH($A91,שמות_2009,0),2)</f>
        <v>0.77757730135144698</v>
      </c>
      <c r="H91" s="257">
        <f>INDEX(נתוני_2010,MATCH($A91,שמות_2010,0),2)</f>
        <v>0.75983929964749952</v>
      </c>
      <c r="I91" s="258">
        <f>INDEX(נתוני_2011,MATCH($A91,שמות_2011,0),2)</f>
        <v>0.87546718308643046</v>
      </c>
    </row>
    <row r="92" spans="1:9" ht="15.75">
      <c r="A92" s="249" t="str">
        <f>'[1]2011'!B199</f>
        <v>דוח גביה וחייבים - מים</v>
      </c>
      <c r="B92" s="227"/>
      <c r="C92" s="227"/>
      <c r="D92" s="227"/>
      <c r="E92" s="227"/>
      <c r="F92" s="227"/>
      <c r="G92" s="227"/>
      <c r="H92" s="227"/>
      <c r="I92" s="228"/>
    </row>
    <row r="93" spans="1:9" ht="15.75">
      <c r="A93" s="230" t="str">
        <f>'[1]2011'!B200</f>
        <v>יתרת חוב לתחילת השנה - מים</v>
      </c>
      <c r="B93" s="231">
        <f t="shared" ref="B93:B98" si="61">INDEX(נתוני_2004,MATCH($A93,שמות_2004,0),2)</f>
        <v>21950</v>
      </c>
      <c r="C93" s="231">
        <f t="shared" ref="C93:C98" si="62">INDEX(נתוני_2005,MATCH($A93,שמות_2005,0),2)</f>
        <v>25999</v>
      </c>
      <c r="D93" s="231">
        <f t="shared" ref="D93:D98" si="63">INDEX(נתוני_2006,MATCH($A93,שמות_2006,0),2)</f>
        <v>0</v>
      </c>
      <c r="E93" s="231">
        <f t="shared" ref="E93:E98" si="64">INDEX(נתוני_2007,MATCH($A93,שמות_2007,0),2)</f>
        <v>0</v>
      </c>
      <c r="F93" s="231">
        <f t="shared" ref="F93:F98" si="65">INDEX(נתוני_2008,MATCH($A93,שמות_2008,0),2)</f>
        <v>0</v>
      </c>
      <c r="G93" s="231">
        <f t="shared" ref="G93:G98" si="66">INDEX(נתוני_2009,MATCH($A93,שמות_2009,0),2)</f>
        <v>0</v>
      </c>
      <c r="H93" s="231">
        <f t="shared" ref="H93:H98" si="67">INDEX(נתוני_2010,MATCH($A93,שמות_2010,0),2)</f>
        <v>0</v>
      </c>
      <c r="I93" s="232">
        <f t="shared" ref="I93:I98" si="68">INDEX(נתוני_2011,MATCH($A93,שמות_2011,0),2)</f>
        <v>0</v>
      </c>
    </row>
    <row r="94" spans="1:9" ht="15.75">
      <c r="A94" s="230" t="str">
        <f>'[1]2011'!B201</f>
        <v>חיוב השנה - מים</v>
      </c>
      <c r="B94" s="231">
        <f t="shared" si="61"/>
        <v>92310</v>
      </c>
      <c r="C94" s="231">
        <f t="shared" si="62"/>
        <v>-25999</v>
      </c>
      <c r="D94" s="231">
        <f t="shared" si="63"/>
        <v>0</v>
      </c>
      <c r="E94" s="231">
        <f t="shared" si="64"/>
        <v>0</v>
      </c>
      <c r="F94" s="231">
        <f t="shared" si="65"/>
        <v>0</v>
      </c>
      <c r="G94" s="231">
        <f t="shared" si="66"/>
        <v>0</v>
      </c>
      <c r="H94" s="231">
        <f t="shared" si="67"/>
        <v>0</v>
      </c>
      <c r="I94" s="232">
        <f t="shared" si="68"/>
        <v>0</v>
      </c>
    </row>
    <row r="95" spans="1:9" ht="15.75">
      <c r="A95" s="230" t="str">
        <f>'[1]2011'!B202</f>
        <v>הנחות ופטורים שנתנו - מים</v>
      </c>
      <c r="B95" s="231">
        <f t="shared" si="61"/>
        <v>-1805</v>
      </c>
      <c r="C95" s="231">
        <f t="shared" si="62"/>
        <v>0</v>
      </c>
      <c r="D95" s="231">
        <f t="shared" si="63"/>
        <v>0</v>
      </c>
      <c r="E95" s="231">
        <f t="shared" si="64"/>
        <v>0</v>
      </c>
      <c r="F95" s="231">
        <f t="shared" si="65"/>
        <v>0</v>
      </c>
      <c r="G95" s="231">
        <f t="shared" si="66"/>
        <v>0</v>
      </c>
      <c r="H95" s="231">
        <f t="shared" si="67"/>
        <v>0</v>
      </c>
      <c r="I95" s="232">
        <f t="shared" si="68"/>
        <v>0</v>
      </c>
    </row>
    <row r="96" spans="1:9" ht="15.75">
      <c r="A96" s="230" t="str">
        <f>'[1]2011'!B203</f>
        <v>סך לגביה - מים</v>
      </c>
      <c r="B96" s="231">
        <f t="shared" si="61"/>
        <v>112455</v>
      </c>
      <c r="C96" s="231">
        <f t="shared" si="62"/>
        <v>0</v>
      </c>
      <c r="D96" s="231">
        <f t="shared" si="63"/>
        <v>0</v>
      </c>
      <c r="E96" s="231">
        <f t="shared" si="64"/>
        <v>0</v>
      </c>
      <c r="F96" s="231">
        <f t="shared" si="65"/>
        <v>0</v>
      </c>
      <c r="G96" s="231">
        <f t="shared" si="66"/>
        <v>0</v>
      </c>
      <c r="H96" s="231">
        <f t="shared" si="67"/>
        <v>0</v>
      </c>
      <c r="I96" s="232">
        <f t="shared" si="68"/>
        <v>0</v>
      </c>
    </row>
    <row r="97" spans="1:9" ht="15.75">
      <c r="A97" s="230" t="str">
        <f>'[1]2011'!B204</f>
        <v>גביה בשנת הדוח - מים</v>
      </c>
      <c r="B97" s="231">
        <f t="shared" si="61"/>
        <v>86456</v>
      </c>
      <c r="C97" s="231">
        <f t="shared" si="62"/>
        <v>0</v>
      </c>
      <c r="D97" s="231">
        <f t="shared" si="63"/>
        <v>0</v>
      </c>
      <c r="E97" s="231">
        <f t="shared" si="64"/>
        <v>0</v>
      </c>
      <c r="F97" s="231">
        <f t="shared" si="65"/>
        <v>0</v>
      </c>
      <c r="G97" s="231">
        <f t="shared" si="66"/>
        <v>0</v>
      </c>
      <c r="H97" s="231">
        <f t="shared" si="67"/>
        <v>0</v>
      </c>
      <c r="I97" s="232">
        <f t="shared" si="68"/>
        <v>0</v>
      </c>
    </row>
    <row r="98" spans="1:9" ht="15.75">
      <c r="A98" s="230" t="str">
        <f>'[1]2011'!B205</f>
        <v>יתרת חוב לסוף השנה - מים</v>
      </c>
      <c r="B98" s="231">
        <f t="shared" si="61"/>
        <v>25999</v>
      </c>
      <c r="C98" s="231">
        <f t="shared" si="62"/>
        <v>0</v>
      </c>
      <c r="D98" s="231">
        <f t="shared" si="63"/>
        <v>0</v>
      </c>
      <c r="E98" s="231">
        <f t="shared" si="64"/>
        <v>0</v>
      </c>
      <c r="F98" s="231">
        <f t="shared" si="65"/>
        <v>0</v>
      </c>
      <c r="G98" s="231">
        <f t="shared" si="66"/>
        <v>0</v>
      </c>
      <c r="H98" s="231">
        <f t="shared" si="67"/>
        <v>0</v>
      </c>
      <c r="I98" s="232">
        <f t="shared" si="68"/>
        <v>0</v>
      </c>
    </row>
    <row r="99" spans="1:9" ht="15.75">
      <c r="A99" s="246" t="str">
        <f>'[1]2011'!B206</f>
        <v>יחס גביה בשנת הדוח</v>
      </c>
      <c r="B99" s="231"/>
      <c r="C99" s="231"/>
      <c r="D99" s="231"/>
      <c r="E99" s="231"/>
      <c r="F99" s="231"/>
      <c r="G99" s="231"/>
      <c r="H99" s="231"/>
      <c r="I99" s="232"/>
    </row>
    <row r="100" spans="1:9" ht="15.75">
      <c r="A100" s="230" t="str">
        <f>'[1]2011'!B207</f>
        <v>לפיגורים - מים</v>
      </c>
      <c r="B100" s="254">
        <f>INDEX(נתוני_2004,MATCH($A100,שמות_2004,0),2)</f>
        <v>0.28996480314316114</v>
      </c>
      <c r="C100" s="254">
        <f>INDEX(נתוני_2005,MATCH($A100,שמות_2005,0),2)</f>
        <v>0</v>
      </c>
      <c r="D100" s="254">
        <f>INDEX(נתוני_2006,MATCH($A100,שמות_2006,0),2)</f>
        <v>0</v>
      </c>
      <c r="E100" s="254">
        <f>INDEX(נתוני_2007,MATCH($A100,שמות_2007,0),2)</f>
        <v>0</v>
      </c>
      <c r="F100" s="254">
        <f>INDEX(נתוני_2008,MATCH($A100,שמות_2008,0),2)</f>
        <v>0</v>
      </c>
      <c r="G100" s="254">
        <f>INDEX(נתוני_2009,MATCH($A100,שמות_2009,0),2)</f>
        <v>0</v>
      </c>
      <c r="H100" s="254">
        <f>INDEX(נתוני_2010,MATCH($A100,שמות_2010,0),2)</f>
        <v>0</v>
      </c>
      <c r="I100" s="255">
        <f>INDEX(נתוני_2011,MATCH($A100,שמות_2011,0),2)</f>
        <v>0</v>
      </c>
    </row>
    <row r="101" spans="1:9" ht="15.75">
      <c r="A101" s="230" t="str">
        <f>'[1]2011'!B208</f>
        <v>לחיוב השנתי, נטו - מים</v>
      </c>
      <c r="B101" s="254">
        <f>INDEX(נתוני_2004,MATCH($A101,שמות_2004,0),2)</f>
        <v>0.90172799672805348</v>
      </c>
      <c r="C101" s="254">
        <f>INDEX(נתוני_2005,MATCH($A101,שמות_2005,0),2)</f>
        <v>0</v>
      </c>
      <c r="D101" s="254">
        <f>INDEX(נתוני_2006,MATCH($A101,שמות_2006,0),2)</f>
        <v>0</v>
      </c>
      <c r="E101" s="254">
        <f>INDEX(נתוני_2007,MATCH($A101,שמות_2007,0),2)</f>
        <v>0</v>
      </c>
      <c r="F101" s="254">
        <f>INDEX(נתוני_2008,MATCH($A101,שמות_2008,0),2)</f>
        <v>0</v>
      </c>
      <c r="G101" s="254">
        <f>INDEX(נתוני_2009,MATCH($A101,שמות_2009,0),2)</f>
        <v>0</v>
      </c>
      <c r="H101" s="254">
        <f>INDEX(נתוני_2010,MATCH($A101,שמות_2010,0),2)</f>
        <v>0</v>
      </c>
      <c r="I101" s="255">
        <f>INDEX(נתוני_2011,MATCH($A101,שמות_2011,0),2)</f>
        <v>0</v>
      </c>
    </row>
    <row r="102" spans="1:9" ht="16.5" thickBot="1">
      <c r="A102" s="247" t="str">
        <f>'[1]2011'!B209</f>
        <v>לסך לגביה - מים</v>
      </c>
      <c r="B102" s="257">
        <f>INDEX(נתוני_2004,MATCH($A102,שמות_2004,0),2)</f>
        <v>0.76880529989773683</v>
      </c>
      <c r="C102" s="257">
        <f>INDEX(נתוני_2005,MATCH($A102,שמות_2005,0),2)</f>
        <v>0</v>
      </c>
      <c r="D102" s="257">
        <f>INDEX(נתוני_2006,MATCH($A102,שמות_2006,0),2)</f>
        <v>0</v>
      </c>
      <c r="E102" s="257">
        <f>INDEX(נתוני_2007,MATCH($A102,שמות_2007,0),2)</f>
        <v>0</v>
      </c>
      <c r="F102" s="257">
        <f>INDEX(נתוני_2008,MATCH($A102,שמות_2008,0),2)</f>
        <v>0</v>
      </c>
      <c r="G102" s="257">
        <f>INDEX(נתוני_2009,MATCH($A102,שמות_2009,0),2)</f>
        <v>0</v>
      </c>
      <c r="H102" s="257">
        <f>INDEX(נתוני_2010,MATCH($A102,שמות_2010,0),2)</f>
        <v>0</v>
      </c>
      <c r="I102" s="258">
        <f>INDEX(נתוני_2011,MATCH($A102,שמות_2011,0),2)</f>
        <v>0</v>
      </c>
    </row>
    <row r="103" spans="1:9" ht="16.5" thickBot="1">
      <c r="A103" s="249" t="str">
        <f>'[1]2011'!B210</f>
        <v>דוח עלויות שכר</v>
      </c>
      <c r="B103" s="227"/>
      <c r="C103" s="227"/>
      <c r="D103" s="227"/>
      <c r="E103" s="227"/>
      <c r="F103" s="227"/>
      <c r="G103" s="227"/>
      <c r="H103" s="227"/>
      <c r="I103" s="228"/>
    </row>
    <row r="104" spans="1:9" ht="15.75">
      <c r="A104" s="259" t="str">
        <f>'[1]2011'!B211</f>
        <v>מצבת כח אדם ממוצעת - חינוך</v>
      </c>
      <c r="B104" s="220">
        <f t="shared" ref="B104:B109" si="69">INDEX(נתוני_2004,MATCH($A104,שמות_2004,0),2)</f>
        <v>1625.7570000000001</v>
      </c>
      <c r="C104" s="220">
        <f t="shared" ref="C104:C109" si="70">INDEX(נתוני_2005,MATCH($A104,שמות_2005,0),2)</f>
        <v>1626</v>
      </c>
      <c r="D104" s="220">
        <f t="shared" ref="D104:D109" si="71">INDEX(נתוני_2006,MATCH($A104,שמות_2006,0),2)</f>
        <v>1553</v>
      </c>
      <c r="E104" s="220">
        <f t="shared" ref="E104:E109" si="72">INDEX(נתוני_2007,MATCH($A104,שמות_2007,0),2)</f>
        <v>1583.6</v>
      </c>
      <c r="F104" s="220">
        <f t="shared" ref="F104:F121" si="73">INDEX(נתוני_2008,MATCH($A104,שמות_2008,0),2)</f>
        <v>1703</v>
      </c>
      <c r="G104" s="220">
        <f t="shared" ref="G104:G121" si="74">INDEX(נתוני_2009,MATCH($A104,שמות_2009,0),2)</f>
        <v>1805</v>
      </c>
      <c r="H104" s="220">
        <f t="shared" ref="H104:H121" si="75">INDEX(נתוני_2010,MATCH($A104,שמות_2010,0),2)</f>
        <v>1824</v>
      </c>
      <c r="I104" s="221">
        <f t="shared" ref="I104:I121" si="76">INDEX(נתוני_2011,MATCH($A104,שמות_2011,0),2)</f>
        <v>1934.72</v>
      </c>
    </row>
    <row r="105" spans="1:9" ht="15.75">
      <c r="A105" s="245" t="str">
        <f>'[1]2011'!B212</f>
        <v>הוצאות שכר בפועל - חינוך</v>
      </c>
      <c r="B105" s="231">
        <f t="shared" si="69"/>
        <v>206863</v>
      </c>
      <c r="C105" s="231">
        <f t="shared" si="70"/>
        <v>211720</v>
      </c>
      <c r="D105" s="231">
        <f t="shared" si="71"/>
        <v>203433</v>
      </c>
      <c r="E105" s="231">
        <f t="shared" si="72"/>
        <v>212406</v>
      </c>
      <c r="F105" s="231">
        <f t="shared" si="73"/>
        <v>224332</v>
      </c>
      <c r="G105" s="231">
        <f t="shared" si="74"/>
        <v>231297</v>
      </c>
      <c r="H105" s="231">
        <f t="shared" si="75"/>
        <v>252770</v>
      </c>
      <c r="I105" s="232">
        <f t="shared" si="76"/>
        <v>275121</v>
      </c>
    </row>
    <row r="106" spans="1:9" ht="16.5" thickBot="1">
      <c r="A106" s="260" t="str">
        <f>'[1]2011'!B213</f>
        <v>שכר ממוצע שנתי בפועל למשרה - חינוך</v>
      </c>
      <c r="B106" s="223">
        <f t="shared" si="69"/>
        <v>127.24103294649815</v>
      </c>
      <c r="C106" s="223">
        <f t="shared" si="70"/>
        <v>130.20910209102092</v>
      </c>
      <c r="D106" s="223">
        <f t="shared" si="71"/>
        <v>130.99356084996779</v>
      </c>
      <c r="E106" s="223">
        <f t="shared" si="72"/>
        <v>134.1285678201566</v>
      </c>
      <c r="F106" s="223">
        <f t="shared" si="73"/>
        <v>131.72753963593658</v>
      </c>
      <c r="G106" s="223">
        <f t="shared" si="74"/>
        <v>128.14238227146814</v>
      </c>
      <c r="H106" s="223">
        <f t="shared" si="75"/>
        <v>138.58004385964912</v>
      </c>
      <c r="I106" s="224">
        <f t="shared" si="76"/>
        <v>142.20197237843203</v>
      </c>
    </row>
    <row r="107" spans="1:9" ht="15.75">
      <c r="A107" s="230" t="str">
        <f>'[1]2011'!B214</f>
        <v>מצבת כח אדם ממוצעת - רווחה</v>
      </c>
      <c r="B107" s="231">
        <f t="shared" si="69"/>
        <v>196.93940000000001</v>
      </c>
      <c r="C107" s="231">
        <f t="shared" si="70"/>
        <v>195</v>
      </c>
      <c r="D107" s="231">
        <f t="shared" si="71"/>
        <v>186</v>
      </c>
      <c r="E107" s="231">
        <f t="shared" si="72"/>
        <v>184.3</v>
      </c>
      <c r="F107" s="231">
        <f t="shared" si="73"/>
        <v>232</v>
      </c>
      <c r="G107" s="231">
        <f t="shared" si="74"/>
        <v>268</v>
      </c>
      <c r="H107" s="231">
        <f t="shared" si="75"/>
        <v>285</v>
      </c>
      <c r="I107" s="232">
        <f t="shared" si="76"/>
        <v>290.89</v>
      </c>
    </row>
    <row r="108" spans="1:9" ht="15.75">
      <c r="A108" s="245" t="str">
        <f>'[1]2011'!B215</f>
        <v>הוצאות שכר בפועל - רווחה</v>
      </c>
      <c r="B108" s="231">
        <f t="shared" si="69"/>
        <v>30210</v>
      </c>
      <c r="C108" s="231">
        <f t="shared" si="70"/>
        <v>30889</v>
      </c>
      <c r="D108" s="231">
        <f t="shared" si="71"/>
        <v>30187</v>
      </c>
      <c r="E108" s="231">
        <f t="shared" si="72"/>
        <v>30066</v>
      </c>
      <c r="F108" s="231">
        <f t="shared" si="73"/>
        <v>34023</v>
      </c>
      <c r="G108" s="231">
        <f t="shared" si="74"/>
        <v>38730</v>
      </c>
      <c r="H108" s="231">
        <f t="shared" si="75"/>
        <v>40493</v>
      </c>
      <c r="I108" s="232">
        <f t="shared" si="76"/>
        <v>44525</v>
      </c>
    </row>
    <row r="109" spans="1:9" ht="16.5" thickBot="1">
      <c r="A109" s="261" t="str">
        <f>'[1]2011'!B216</f>
        <v>שכר ממוצע שנתי בפועל למשרה - רווחה</v>
      </c>
      <c r="B109" s="231">
        <f t="shared" si="69"/>
        <v>153.39744104023876</v>
      </c>
      <c r="C109" s="231">
        <f t="shared" si="70"/>
        <v>158.40512820512819</v>
      </c>
      <c r="D109" s="231">
        <f t="shared" si="71"/>
        <v>162.29569892473117</v>
      </c>
      <c r="E109" s="231">
        <f t="shared" si="72"/>
        <v>163.13619099294627</v>
      </c>
      <c r="F109" s="231">
        <f t="shared" si="73"/>
        <v>146.65086206896552</v>
      </c>
      <c r="G109" s="231">
        <f t="shared" si="74"/>
        <v>144.51492537313433</v>
      </c>
      <c r="H109" s="231">
        <f t="shared" si="75"/>
        <v>142.08070175438596</v>
      </c>
      <c r="I109" s="232">
        <f t="shared" si="76"/>
        <v>153.06473237306199</v>
      </c>
    </row>
    <row r="110" spans="1:9" ht="15.75">
      <c r="A110" s="259" t="str">
        <f>'[1]2011'!B217</f>
        <v>מצבת כח אדם ממוצעת - מוניציפלי ואחרות בכירים</v>
      </c>
      <c r="B110" s="220"/>
      <c r="C110" s="220"/>
      <c r="D110" s="220"/>
      <c r="E110" s="220"/>
      <c r="F110" s="220">
        <f t="shared" si="73"/>
        <v>33.9</v>
      </c>
      <c r="G110" s="220">
        <f t="shared" si="74"/>
        <v>46.5</v>
      </c>
      <c r="H110" s="220">
        <f t="shared" si="75"/>
        <v>65</v>
      </c>
      <c r="I110" s="221">
        <f t="shared" si="76"/>
        <v>65</v>
      </c>
    </row>
    <row r="111" spans="1:9" ht="15.75">
      <c r="A111" s="245" t="str">
        <f>'[1]2011'!B218</f>
        <v>הוצאות שכר בפועל - מוניציפלי ואחרות בכירים</v>
      </c>
      <c r="B111" s="231"/>
      <c r="C111" s="231"/>
      <c r="D111" s="231"/>
      <c r="E111" s="231"/>
      <c r="F111" s="231">
        <f t="shared" si="73"/>
        <v>11718</v>
      </c>
      <c r="G111" s="231">
        <f t="shared" si="74"/>
        <v>15380</v>
      </c>
      <c r="H111" s="231">
        <f t="shared" si="75"/>
        <v>17942</v>
      </c>
      <c r="I111" s="232">
        <f t="shared" si="76"/>
        <v>17338</v>
      </c>
    </row>
    <row r="112" spans="1:9" ht="16.5" thickBot="1">
      <c r="A112" s="260" t="str">
        <f>'[1]2011'!B219</f>
        <v>שכר ממוצע שנתי בפועל למשרה - מוניציפלי ואחרות בכירים</v>
      </c>
      <c r="B112" s="223"/>
      <c r="C112" s="223"/>
      <c r="D112" s="223"/>
      <c r="E112" s="223"/>
      <c r="F112" s="223">
        <f t="shared" si="73"/>
        <v>345.66371681415933</v>
      </c>
      <c r="G112" s="223">
        <f t="shared" si="74"/>
        <v>330.75268817204301</v>
      </c>
      <c r="H112" s="223">
        <f t="shared" si="75"/>
        <v>276.03076923076924</v>
      </c>
      <c r="I112" s="224">
        <f t="shared" si="76"/>
        <v>266.73846153846154</v>
      </c>
    </row>
    <row r="113" spans="1:9" ht="15.75">
      <c r="A113" s="230" t="str">
        <f>'[1]2011'!B220</f>
        <v>מצבת כח אדם ממוצעת - מוניציפלי ואחרות אחרים</v>
      </c>
      <c r="B113" s="231">
        <f t="shared" ref="B113:B121" si="77">INDEX(נתוני_2004,MATCH($A113,שמות_2004,0),2)</f>
        <v>1280.598</v>
      </c>
      <c r="C113" s="231">
        <f t="shared" ref="C113:C121" si="78">INDEX(נתוני_2005,MATCH($A113,שמות_2005,0),2)</f>
        <v>1270</v>
      </c>
      <c r="D113" s="231">
        <f t="shared" ref="D113:D121" si="79">INDEX(נתוני_2006,MATCH($A113,שמות_2006,0),2)</f>
        <v>1376</v>
      </c>
      <c r="E113" s="231">
        <f t="shared" ref="E113:E121" si="80">INDEX(נתוני_2007,MATCH($A113,שמות_2007,0),2)</f>
        <v>1518.8</v>
      </c>
      <c r="F113" s="231">
        <f t="shared" si="73"/>
        <v>1572</v>
      </c>
      <c r="G113" s="231">
        <f t="shared" si="74"/>
        <v>1426.5</v>
      </c>
      <c r="H113" s="231">
        <f t="shared" si="75"/>
        <v>1370</v>
      </c>
      <c r="I113" s="232">
        <f t="shared" si="76"/>
        <v>1377.63</v>
      </c>
    </row>
    <row r="114" spans="1:9" ht="15.75">
      <c r="A114" s="245" t="str">
        <f>'[1]2011'!B221</f>
        <v>הוצאות שכר בפועל - מוניציפלי ואחרות אחרים</v>
      </c>
      <c r="B114" s="231">
        <f t="shared" si="77"/>
        <v>211213</v>
      </c>
      <c r="C114" s="231">
        <f t="shared" si="78"/>
        <v>222077</v>
      </c>
      <c r="D114" s="231">
        <f t="shared" si="79"/>
        <v>254856</v>
      </c>
      <c r="E114" s="231">
        <f t="shared" si="80"/>
        <v>248922</v>
      </c>
      <c r="F114" s="231">
        <f t="shared" si="73"/>
        <v>237233</v>
      </c>
      <c r="G114" s="231">
        <f t="shared" si="74"/>
        <v>239125</v>
      </c>
      <c r="H114" s="231">
        <f t="shared" si="75"/>
        <v>238799</v>
      </c>
      <c r="I114" s="232">
        <f t="shared" si="76"/>
        <v>253948</v>
      </c>
    </row>
    <row r="115" spans="1:9" ht="16.5" thickBot="1">
      <c r="A115" s="261" t="str">
        <f>'[1]2011'!B222</f>
        <v>שכר ממוצע שנתי בפועל למשרה - מוניציפלי ואחרות אחרים</v>
      </c>
      <c r="B115" s="231">
        <f t="shared" si="77"/>
        <v>164.93310156661187</v>
      </c>
      <c r="C115" s="231">
        <f t="shared" si="78"/>
        <v>174.86377952755905</v>
      </c>
      <c r="D115" s="231">
        <f t="shared" si="79"/>
        <v>185.21511627906978</v>
      </c>
      <c r="E115" s="231">
        <f t="shared" si="80"/>
        <v>163.89386357650778</v>
      </c>
      <c r="F115" s="231">
        <f t="shared" si="73"/>
        <v>150.91157760814249</v>
      </c>
      <c r="G115" s="231">
        <f t="shared" si="74"/>
        <v>167.63056431826149</v>
      </c>
      <c r="H115" s="231">
        <f t="shared" si="75"/>
        <v>174.3058394160584</v>
      </c>
      <c r="I115" s="232">
        <f t="shared" si="76"/>
        <v>184.33686838991599</v>
      </c>
    </row>
    <row r="116" spans="1:9" ht="15.75">
      <c r="A116" s="259" t="str">
        <f>'[1]2011'!B223</f>
        <v>מצבת כח אדם ממוצעת - נבחרים</v>
      </c>
      <c r="B116" s="220">
        <f t="shared" si="77"/>
        <v>4.92</v>
      </c>
      <c r="C116" s="220">
        <f t="shared" si="78"/>
        <v>4</v>
      </c>
      <c r="D116" s="220">
        <f t="shared" si="79"/>
        <v>4</v>
      </c>
      <c r="E116" s="220">
        <f t="shared" si="80"/>
        <v>4</v>
      </c>
      <c r="F116" s="220">
        <f t="shared" si="73"/>
        <v>4</v>
      </c>
      <c r="G116" s="220">
        <f t="shared" si="74"/>
        <v>4</v>
      </c>
      <c r="H116" s="220">
        <f t="shared" si="75"/>
        <v>4</v>
      </c>
      <c r="I116" s="221">
        <f t="shared" si="76"/>
        <v>4.3499999999999996</v>
      </c>
    </row>
    <row r="117" spans="1:9" ht="15.75">
      <c r="A117" s="245" t="str">
        <f>'[1]2011'!B224</f>
        <v>הוצאות שכר בפועל - נבחרים</v>
      </c>
      <c r="B117" s="231">
        <f t="shared" si="77"/>
        <v>2287</v>
      </c>
      <c r="C117" s="231">
        <f t="shared" si="78"/>
        <v>1853</v>
      </c>
      <c r="D117" s="231">
        <f t="shared" si="79"/>
        <v>2045</v>
      </c>
      <c r="E117" s="231">
        <f t="shared" si="80"/>
        <v>2276</v>
      </c>
      <c r="F117" s="231">
        <f t="shared" si="73"/>
        <v>2887</v>
      </c>
      <c r="G117" s="231">
        <f t="shared" si="74"/>
        <v>2234</v>
      </c>
      <c r="H117" s="231">
        <f t="shared" si="75"/>
        <v>2455</v>
      </c>
      <c r="I117" s="232">
        <f t="shared" si="76"/>
        <v>2619</v>
      </c>
    </row>
    <row r="118" spans="1:9" ht="16.5" thickBot="1">
      <c r="A118" s="260" t="str">
        <f>'[1]2011'!B225</f>
        <v>שכר ממוצע שנתי בפועל למשרה - נבחרים</v>
      </c>
      <c r="B118" s="223">
        <f t="shared" si="77"/>
        <v>464.83739837398377</v>
      </c>
      <c r="C118" s="223">
        <f t="shared" si="78"/>
        <v>463.25</v>
      </c>
      <c r="D118" s="223">
        <f t="shared" si="79"/>
        <v>511.25</v>
      </c>
      <c r="E118" s="223">
        <f t="shared" si="80"/>
        <v>569</v>
      </c>
      <c r="F118" s="223">
        <f t="shared" si="73"/>
        <v>721.75</v>
      </c>
      <c r="G118" s="223">
        <f t="shared" si="74"/>
        <v>558.5</v>
      </c>
      <c r="H118" s="223">
        <f t="shared" si="75"/>
        <v>613.75</v>
      </c>
      <c r="I118" s="224">
        <f t="shared" si="76"/>
        <v>602.06896551724139</v>
      </c>
    </row>
    <row r="119" spans="1:9" ht="15.75">
      <c r="A119" s="230" t="str">
        <f>'[1]2011'!B226</f>
        <v>מצבת כח אדם ממוצעת - פנסיונרים</v>
      </c>
      <c r="B119" s="231">
        <f t="shared" si="77"/>
        <v>592.75</v>
      </c>
      <c r="C119" s="231">
        <f t="shared" si="78"/>
        <v>609</v>
      </c>
      <c r="D119" s="231">
        <f t="shared" si="79"/>
        <v>622</v>
      </c>
      <c r="E119" s="231">
        <f t="shared" si="80"/>
        <v>639.9</v>
      </c>
      <c r="F119" s="231">
        <f t="shared" si="73"/>
        <v>646</v>
      </c>
      <c r="G119" s="231">
        <f t="shared" si="74"/>
        <v>657</v>
      </c>
      <c r="H119" s="231">
        <f t="shared" si="75"/>
        <v>690</v>
      </c>
      <c r="I119" s="232">
        <f t="shared" si="76"/>
        <v>717.68</v>
      </c>
    </row>
    <row r="120" spans="1:9" ht="15.75">
      <c r="A120" s="245" t="str">
        <f>'[1]2011'!B227</f>
        <v>הוצאות שכר בפועל - פנסיונרים</v>
      </c>
      <c r="B120" s="231">
        <f t="shared" si="77"/>
        <v>64836</v>
      </c>
      <c r="C120" s="231">
        <f t="shared" si="78"/>
        <v>66535</v>
      </c>
      <c r="D120" s="231">
        <f t="shared" si="79"/>
        <v>68663</v>
      </c>
      <c r="E120" s="231">
        <f t="shared" si="80"/>
        <v>71929</v>
      </c>
      <c r="F120" s="231">
        <f t="shared" si="73"/>
        <v>74317</v>
      </c>
      <c r="G120" s="231">
        <f t="shared" si="74"/>
        <v>94587</v>
      </c>
      <c r="H120" s="231">
        <f t="shared" si="75"/>
        <v>104016</v>
      </c>
      <c r="I120" s="232">
        <f t="shared" si="76"/>
        <v>108899</v>
      </c>
    </row>
    <row r="121" spans="1:9" ht="16.5" thickBot="1">
      <c r="A121" s="260" t="str">
        <f>'[1]2011'!B228</f>
        <v>שכר ממוצע שנתי בפועל למשרה - פנסיונרים</v>
      </c>
      <c r="B121" s="223">
        <f t="shared" si="77"/>
        <v>109.38169548713623</v>
      </c>
      <c r="C121" s="223">
        <f t="shared" si="78"/>
        <v>109.25287356321839</v>
      </c>
      <c r="D121" s="223">
        <f t="shared" si="79"/>
        <v>110.39067524115755</v>
      </c>
      <c r="E121" s="223">
        <f t="shared" si="80"/>
        <v>112.40662603531803</v>
      </c>
      <c r="F121" s="223">
        <f t="shared" si="73"/>
        <v>115.04179566563468</v>
      </c>
      <c r="G121" s="223">
        <f t="shared" si="74"/>
        <v>143.96803652968038</v>
      </c>
      <c r="H121" s="223">
        <f t="shared" si="75"/>
        <v>150.74782608695651</v>
      </c>
      <c r="I121" s="224">
        <f t="shared" si="76"/>
        <v>151.73754319473861</v>
      </c>
    </row>
    <row r="122" spans="1:9">
      <c r="A122" s="262" t="s">
        <v>915</v>
      </c>
      <c r="B122" s="263">
        <f>B10/B32</f>
        <v>3.2338484619581186E-2</v>
      </c>
      <c r="C122" s="263">
        <f t="shared" ref="C122:I122" si="81">C10/C32</f>
        <v>0</v>
      </c>
      <c r="D122" s="263">
        <f t="shared" si="81"/>
        <v>0</v>
      </c>
      <c r="E122" s="263">
        <f t="shared" si="81"/>
        <v>0</v>
      </c>
      <c r="F122" s="263">
        <f t="shared" si="81"/>
        <v>0</v>
      </c>
      <c r="G122" s="263">
        <f t="shared" si="81"/>
        <v>0</v>
      </c>
      <c r="H122" s="263">
        <f t="shared" si="81"/>
        <v>0</v>
      </c>
      <c r="I122" s="263">
        <f t="shared" si="81"/>
        <v>0</v>
      </c>
    </row>
    <row r="123" spans="1:9">
      <c r="A123" s="262" t="s">
        <v>916</v>
      </c>
      <c r="B123" s="263">
        <f>B65/B32</f>
        <v>0.28719076545385874</v>
      </c>
      <c r="C123" s="263">
        <f t="shared" ref="C123:I123" si="82">C65/C32</f>
        <v>0.27141677365626843</v>
      </c>
      <c r="D123" s="263">
        <f t="shared" si="82"/>
        <v>0.23792777993324474</v>
      </c>
      <c r="E123" s="263">
        <f t="shared" si="82"/>
        <v>0.22205128398024473</v>
      </c>
      <c r="F123" s="263">
        <f t="shared" si="82"/>
        <v>0.19997563611451508</v>
      </c>
      <c r="G123" s="263">
        <f t="shared" si="82"/>
        <v>0.18597033317487643</v>
      </c>
      <c r="H123" s="263">
        <f t="shared" si="82"/>
        <v>0.18706447872946078</v>
      </c>
      <c r="I123" s="263">
        <f t="shared" si="82"/>
        <v>0.17467370313811026</v>
      </c>
    </row>
    <row r="124" spans="1:9">
      <c r="A124" s="262" t="s">
        <v>917</v>
      </c>
      <c r="B124" s="263"/>
      <c r="C124" s="263">
        <f t="shared" ref="C124:I124" si="83">C55/(C55+C66)</f>
        <v>3.128382059197385</v>
      </c>
      <c r="D124" s="263">
        <f t="shared" si="83"/>
        <v>4.857240320654955</v>
      </c>
      <c r="E124" s="263">
        <f t="shared" si="83"/>
        <v>0.86588311061020773</v>
      </c>
      <c r="F124" s="263">
        <f t="shared" si="83"/>
        <v>1.7258478931140802</v>
      </c>
      <c r="G124" s="263">
        <f t="shared" si="83"/>
        <v>1.2110745614035088</v>
      </c>
      <c r="H124" s="263">
        <f t="shared" si="83"/>
        <v>0.74346555965559658</v>
      </c>
      <c r="I124" s="263">
        <f t="shared" si="83"/>
        <v>0.90384668642166777</v>
      </c>
    </row>
    <row r="125" spans="1:9">
      <c r="A125" s="262"/>
      <c r="B125" s="264"/>
      <c r="C125" s="264"/>
      <c r="D125" s="264"/>
      <c r="E125" s="264"/>
      <c r="F125" s="264"/>
      <c r="G125" s="264"/>
      <c r="H125" s="264"/>
      <c r="I125" s="264"/>
    </row>
    <row r="126" spans="1:9" ht="15.75">
      <c r="A126" s="262" t="s">
        <v>631</v>
      </c>
      <c r="B126" s="265">
        <v>95960</v>
      </c>
      <c r="C126" s="265">
        <v>98218</v>
      </c>
      <c r="D126" s="265" t="s">
        <v>632</v>
      </c>
      <c r="E126" s="265" t="s">
        <v>633</v>
      </c>
      <c r="F126" s="265" t="s">
        <v>634</v>
      </c>
      <c r="G126" s="265">
        <v>124562</v>
      </c>
      <c r="H126" s="265" t="s">
        <v>635</v>
      </c>
      <c r="I126" s="265">
        <v>138782</v>
      </c>
    </row>
    <row r="127" spans="1:9">
      <c r="A127" s="262" t="s">
        <v>862</v>
      </c>
      <c r="B127" s="266">
        <v>0.3294706127553147</v>
      </c>
      <c r="C127" s="266">
        <v>0.33489788022562056</v>
      </c>
      <c r="D127" s="266">
        <v>0.34123999084877604</v>
      </c>
      <c r="E127" s="266">
        <v>0.33404149290529023</v>
      </c>
      <c r="F127" s="266">
        <v>0.33667228229748458</v>
      </c>
      <c r="G127" s="266">
        <v>0.34382877603121337</v>
      </c>
      <c r="H127" s="266">
        <v>0.33973014620212727</v>
      </c>
      <c r="I127" s="266">
        <v>0.35266100791168886</v>
      </c>
    </row>
    <row r="128" spans="1:9" ht="15.75">
      <c r="A128" s="262" t="s">
        <v>918</v>
      </c>
      <c r="B128" s="265">
        <f>B126*B127</f>
        <v>31616</v>
      </c>
      <c r="C128" s="265">
        <f t="shared" ref="C128:I128" si="84">C126*C127</f>
        <v>32893</v>
      </c>
      <c r="D128" s="265">
        <f t="shared" si="84"/>
        <v>37289</v>
      </c>
      <c r="E128" s="265">
        <f t="shared" si="84"/>
        <v>38208</v>
      </c>
      <c r="F128" s="265">
        <f t="shared" si="84"/>
        <v>40568</v>
      </c>
      <c r="G128" s="265">
        <f t="shared" si="84"/>
        <v>42828</v>
      </c>
      <c r="H128" s="265">
        <f t="shared" si="84"/>
        <v>45196</v>
      </c>
      <c r="I128" s="265">
        <f t="shared" si="84"/>
        <v>48943</v>
      </c>
    </row>
    <row r="129" spans="1:9" ht="15.75">
      <c r="A129" s="262" t="s">
        <v>919</v>
      </c>
      <c r="B129" s="265">
        <f>B128-B83</f>
        <v>131800</v>
      </c>
      <c r="C129" s="265">
        <f t="shared" ref="C129:I129" si="85">C128-C83</f>
        <v>87005</v>
      </c>
      <c r="D129" s="265">
        <f t="shared" si="85"/>
        <v>88563</v>
      </c>
      <c r="E129" s="265">
        <f t="shared" si="85"/>
        <v>94060</v>
      </c>
      <c r="F129" s="265">
        <f t="shared" si="85"/>
        <v>94934</v>
      </c>
      <c r="G129" s="265">
        <f t="shared" si="85"/>
        <v>101237</v>
      </c>
      <c r="H129" s="265">
        <f t="shared" si="85"/>
        <v>105597</v>
      </c>
      <c r="I129" s="265">
        <f t="shared" si="85"/>
        <v>110469</v>
      </c>
    </row>
    <row r="130" spans="1:9">
      <c r="A130" s="262" t="s">
        <v>920</v>
      </c>
      <c r="B130" s="266">
        <f>-B83/B129</f>
        <v>0.76012139605462825</v>
      </c>
      <c r="C130" s="266">
        <f t="shared" ref="C130:I130" si="86">-C83/C129</f>
        <v>0.62194126774323311</v>
      </c>
      <c r="D130" s="266">
        <f t="shared" si="86"/>
        <v>0.57895509411379475</v>
      </c>
      <c r="E130" s="266">
        <f t="shared" si="86"/>
        <v>0.59379119710822881</v>
      </c>
      <c r="F130" s="266">
        <f t="shared" si="86"/>
        <v>0.57267154022794786</v>
      </c>
      <c r="G130" s="266">
        <f t="shared" si="86"/>
        <v>0.57695309027331909</v>
      </c>
      <c r="H130" s="266">
        <f t="shared" si="86"/>
        <v>0.57199541653645458</v>
      </c>
      <c r="I130" s="266">
        <f t="shared" si="86"/>
        <v>0.55695262924440336</v>
      </c>
    </row>
    <row r="131" spans="1:9">
      <c r="A131" s="262" t="s">
        <v>921</v>
      </c>
      <c r="B131" s="266">
        <f>B129/(B32-B83)</f>
        <v>0.15277404278600507</v>
      </c>
      <c r="C131" s="266">
        <f t="shared" ref="C131:I131" si="87">C129/(C32-C83)</f>
        <v>0.11232437415035368</v>
      </c>
      <c r="D131" s="266">
        <f t="shared" si="87"/>
        <v>0.1138183902491685</v>
      </c>
      <c r="E131" s="266">
        <f t="shared" si="87"/>
        <v>0.11021653107353901</v>
      </c>
      <c r="F131" s="266">
        <f t="shared" si="87"/>
        <v>0.10745680063205888</v>
      </c>
      <c r="G131" s="266">
        <f t="shared" si="87"/>
        <v>0.10943345645502491</v>
      </c>
      <c r="H131" s="266">
        <f t="shared" si="87"/>
        <v>0.10824466449351129</v>
      </c>
      <c r="I131" s="266">
        <f t="shared" si="87"/>
        <v>0.10407279037626513</v>
      </c>
    </row>
  </sheetData>
  <conditionalFormatting sqref="B40:I40">
    <cfRule type="cellIs" dxfId="3" priority="2" operator="greaterThan">
      <formula>1</formula>
    </cfRule>
  </conditionalFormatting>
  <conditionalFormatting sqref="B61:I61">
    <cfRule type="cellIs" dxfId="1" priority="1" operator="greaterThan"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נתוני העיר מההלמס</vt:lpstr>
      <vt:lpstr>מדדים</vt:lpstr>
      <vt:lpstr>תמצית נתוני דוחות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2013-07-27T19:09:19Z</dcterms:created>
  <dcterms:modified xsi:type="dcterms:W3CDTF">2013-07-27T19:12:35Z</dcterms:modified>
</cp:coreProperties>
</file>