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PivotChartFilter="1" defaultThemeVersion="124226"/>
  <mc:AlternateContent xmlns:mc="http://schemas.openxmlformats.org/markup-compatibility/2006">
    <mc:Choice Requires="x15">
      <x15ac:absPath xmlns:x15ac="http://schemas.microsoft.com/office/spreadsheetml/2010/11/ac" url="C:\Users\e395259\Dropbox\Personal\המדד המוניציפלי\"/>
    </mc:Choice>
  </mc:AlternateContent>
  <bookViews>
    <workbookView xWindow="270" yWindow="-240" windowWidth="10365" windowHeight="11745" activeTab="2"/>
  </bookViews>
  <sheets>
    <sheet name="Pivot" sheetId="5" r:id="rId1"/>
    <sheet name="ניתוח נתונים" sheetId="8" r:id="rId2"/>
    <sheet name="תשלומי ארנונה של המדינה" sheetId="1" r:id="rId3"/>
    <sheet name="Chart1" sheetId="10" r:id="rId4"/>
    <sheet name="Chart1 (2)" sheetId="11" r:id="rId5"/>
    <sheet name="רשויות עם פגיעה לא משמעותית" sheetId="9" r:id="rId6"/>
    <sheet name="נתוני דוחות 2014" sheetId="7" r:id="rId7"/>
    <sheet name="רשויות" sheetId="4" r:id="rId8"/>
    <sheet name="המידע ממילמן" sheetId="6" r:id="rId9"/>
  </sheets>
  <definedNames>
    <definedName name="_xlnm._FilterDatabase" localSheetId="8" hidden="1">'המידע ממילמן'!$D$1:$E$1</definedName>
    <definedName name="_xlnm._FilterDatabase" localSheetId="1" hidden="1">'ניתוח נתונים'!$J$4:$T$4</definedName>
    <definedName name="_xlnm._FilterDatabase" localSheetId="7" hidden="1">רשויות!$A$3:$Y$3</definedName>
    <definedName name="_xlnm._FilterDatabase" localSheetId="5" hidden="1">'רשויות עם פגיעה לא משמעותית'!$A$1:$H$1</definedName>
    <definedName name="_xlnm._FilterDatabase" localSheetId="2" hidden="1">'תשלומי ארנונה של המדינה'!$A$1:$AG$172</definedName>
    <definedName name="ארנונה_מבוקר">'נתוני דוחות 2014'!$BD$10:$BL$263</definedName>
    <definedName name="גודל_אוכלוסיה">'תשלומי ארנונה של המדינה'!$AN$2:$AO$268</definedName>
    <definedName name="הכנסות_מבוקר">'נתוני דוחות 2014'!$B$10:$L$263</definedName>
    <definedName name="מילמן">'המידע ממילמן'!$A$1:$B$145</definedName>
    <definedName name="רשות_מחוז">רשויות!$G$3:$H$260</definedName>
  </definedNames>
  <calcPr calcId="152511"/>
  <pivotCaches>
    <pivotCache cacheId="0" r:id="rId10"/>
    <pivotCache cacheId="1" r:id="rId11"/>
    <pivotCache cacheId="2" r:id="rId12"/>
  </pivotCaches>
</workbook>
</file>

<file path=xl/calcChain.xml><?xml version="1.0" encoding="utf-8"?>
<calcChain xmlns="http://schemas.openxmlformats.org/spreadsheetml/2006/main">
  <c r="AZ27" i="1" l="1"/>
  <c r="BB27" i="1"/>
  <c r="BB24" i="1"/>
  <c r="H174" i="1"/>
  <c r="J174" i="1"/>
  <c r="BC23" i="1" l="1"/>
  <c r="L8" i="9"/>
  <c r="I11" i="9"/>
  <c r="M12" i="9"/>
  <c r="L12" i="9"/>
  <c r="I12" i="9"/>
  <c r="H89" i="9"/>
  <c r="G20" i="9"/>
  <c r="G88" i="9"/>
  <c r="G87" i="9"/>
  <c r="G86" i="9"/>
  <c r="G85" i="9"/>
  <c r="G84" i="9"/>
  <c r="G83" i="9"/>
  <c r="G82" i="9"/>
  <c r="G81" i="9"/>
  <c r="G80" i="9"/>
  <c r="G79" i="9"/>
  <c r="G78" i="9"/>
  <c r="G77" i="9"/>
  <c r="G76" i="9"/>
  <c r="G75" i="9"/>
  <c r="G74" i="9"/>
  <c r="G73" i="9"/>
  <c r="G72" i="9"/>
  <c r="G71" i="9"/>
  <c r="G70" i="9"/>
  <c r="G69" i="9"/>
  <c r="G68" i="9"/>
  <c r="G67" i="9"/>
  <c r="G66" i="9"/>
  <c r="G65" i="9"/>
  <c r="G64" i="9"/>
  <c r="G63" i="9"/>
  <c r="G62" i="9"/>
  <c r="G61" i="9"/>
  <c r="G60" i="9"/>
  <c r="G59" i="9"/>
  <c r="G58" i="9"/>
  <c r="G57" i="9"/>
  <c r="G56" i="9"/>
  <c r="G55" i="9"/>
  <c r="G54" i="9"/>
  <c r="G53" i="9"/>
  <c r="G52" i="9"/>
  <c r="G51" i="9"/>
  <c r="G50" i="9"/>
  <c r="G18" i="9"/>
  <c r="G49" i="9"/>
  <c r="G48" i="9"/>
  <c r="G17" i="9"/>
  <c r="G47" i="9"/>
  <c r="G16" i="9"/>
  <c r="G46" i="9"/>
  <c r="G45" i="9"/>
  <c r="G44" i="9"/>
  <c r="G43" i="9"/>
  <c r="G42" i="9"/>
  <c r="G41" i="9"/>
  <c r="G40" i="9"/>
  <c r="G15" i="9"/>
  <c r="G39" i="9"/>
  <c r="G38" i="9"/>
  <c r="G37" i="9"/>
  <c r="G36" i="9"/>
  <c r="G35" i="9"/>
  <c r="G34" i="9"/>
  <c r="G33" i="9"/>
  <c r="G32" i="9"/>
  <c r="G31" i="9"/>
  <c r="G30" i="9"/>
  <c r="G29" i="9"/>
  <c r="G28" i="9"/>
  <c r="G27" i="9"/>
  <c r="G26" i="9"/>
  <c r="G14" i="9"/>
  <c r="G25" i="9"/>
  <c r="G24" i="9"/>
  <c r="G23" i="9"/>
  <c r="G13" i="9"/>
  <c r="G22" i="9"/>
  <c r="G12" i="9"/>
  <c r="G11" i="9"/>
  <c r="G10" i="9"/>
  <c r="G9" i="9"/>
  <c r="G21" i="9"/>
  <c r="G8" i="9"/>
  <c r="G19" i="9"/>
  <c r="G7" i="9"/>
  <c r="G6" i="9"/>
  <c r="G5" i="9"/>
  <c r="G4" i="9"/>
  <c r="G3" i="9"/>
  <c r="L16" i="9" s="1"/>
  <c r="G2" i="9"/>
  <c r="G89" i="9" s="1"/>
  <c r="F90" i="9"/>
  <c r="AE5" i="1" l="1"/>
  <c r="AF172" i="1"/>
  <c r="AF171" i="1"/>
  <c r="AF170" i="1"/>
  <c r="AF169" i="1"/>
  <c r="AF168" i="1"/>
  <c r="AF167" i="1"/>
  <c r="AF166" i="1"/>
  <c r="AF164" i="1"/>
  <c r="AF163" i="1"/>
  <c r="AF162" i="1"/>
  <c r="AF161" i="1"/>
  <c r="AF160" i="1"/>
  <c r="AF159" i="1"/>
  <c r="AF158" i="1"/>
  <c r="AF157" i="1"/>
  <c r="AF155" i="1"/>
  <c r="AF154" i="1"/>
  <c r="AF153" i="1"/>
  <c r="AF152" i="1"/>
  <c r="AF151" i="1"/>
  <c r="AF150" i="1"/>
  <c r="AF149" i="1"/>
  <c r="AF148" i="1"/>
  <c r="AF147" i="1"/>
  <c r="AF146" i="1"/>
  <c r="AF145" i="1"/>
  <c r="AF144" i="1"/>
  <c r="AF143" i="1"/>
  <c r="AF142" i="1"/>
  <c r="AF141" i="1"/>
  <c r="AF140" i="1"/>
  <c r="AF139" i="1"/>
  <c r="AF138" i="1"/>
  <c r="AF137" i="1"/>
  <c r="AF136" i="1"/>
  <c r="AF135" i="1"/>
  <c r="AF134" i="1"/>
  <c r="AF133" i="1"/>
  <c r="AF132" i="1"/>
  <c r="AF131" i="1"/>
  <c r="AF130" i="1"/>
  <c r="AF129" i="1"/>
  <c r="AF128" i="1"/>
  <c r="AF127" i="1"/>
  <c r="AF126" i="1"/>
  <c r="AF125" i="1"/>
  <c r="AF124" i="1"/>
  <c r="AF123" i="1"/>
  <c r="AF122" i="1"/>
  <c r="AF121" i="1"/>
  <c r="AF120" i="1"/>
  <c r="AF119" i="1"/>
  <c r="AF118" i="1"/>
  <c r="AF117" i="1"/>
  <c r="AF116" i="1"/>
  <c r="AF115" i="1"/>
  <c r="AF114" i="1"/>
  <c r="AF113" i="1"/>
  <c r="AF112" i="1"/>
  <c r="AF111" i="1"/>
  <c r="AF110" i="1"/>
  <c r="AF109" i="1"/>
  <c r="AF108" i="1"/>
  <c r="AF107" i="1"/>
  <c r="AF106" i="1"/>
  <c r="AF105" i="1"/>
  <c r="AF104" i="1"/>
  <c r="AF103" i="1"/>
  <c r="AF102" i="1"/>
  <c r="AF101" i="1"/>
  <c r="AF100" i="1"/>
  <c r="AF99" i="1"/>
  <c r="AF98" i="1"/>
  <c r="AF97" i="1"/>
  <c r="AF96" i="1"/>
  <c r="AF95" i="1"/>
  <c r="AF94" i="1"/>
  <c r="AF93" i="1"/>
  <c r="AF92" i="1"/>
  <c r="AF91" i="1"/>
  <c r="AF90" i="1"/>
  <c r="AF89" i="1"/>
  <c r="AF88" i="1"/>
  <c r="AF87" i="1"/>
  <c r="AF86" i="1"/>
  <c r="AF85" i="1"/>
  <c r="AF84" i="1"/>
  <c r="AF83" i="1"/>
  <c r="AF82" i="1"/>
  <c r="AF81" i="1"/>
  <c r="AF80" i="1"/>
  <c r="AF79" i="1"/>
  <c r="AF78" i="1"/>
  <c r="AF77" i="1"/>
  <c r="AF76" i="1"/>
  <c r="AF75" i="1"/>
  <c r="AF74" i="1"/>
  <c r="AF73" i="1"/>
  <c r="AF72" i="1"/>
  <c r="AF71" i="1"/>
  <c r="AF70" i="1"/>
  <c r="AF69" i="1"/>
  <c r="AF68" i="1"/>
  <c r="AF67" i="1"/>
  <c r="AF66" i="1"/>
  <c r="AF65" i="1"/>
  <c r="AF64" i="1"/>
  <c r="AF63" i="1"/>
  <c r="AF62" i="1"/>
  <c r="AF61" i="1"/>
  <c r="AF60" i="1"/>
  <c r="AF59" i="1"/>
  <c r="AF58" i="1"/>
  <c r="AF57" i="1"/>
  <c r="AF56" i="1"/>
  <c r="AF55" i="1"/>
  <c r="AF54" i="1"/>
  <c r="AF53" i="1"/>
  <c r="AF52" i="1"/>
  <c r="AF51" i="1"/>
  <c r="AF50" i="1"/>
  <c r="AF49" i="1"/>
  <c r="AF48" i="1"/>
  <c r="AF47" i="1"/>
  <c r="AF46" i="1"/>
  <c r="AF45" i="1"/>
  <c r="AF44" i="1"/>
  <c r="AF43" i="1"/>
  <c r="AF42" i="1"/>
  <c r="AF41" i="1"/>
  <c r="AF40" i="1"/>
  <c r="AF39" i="1"/>
  <c r="AF38" i="1"/>
  <c r="AF37" i="1"/>
  <c r="AF36" i="1"/>
  <c r="AF35" i="1"/>
  <c r="AF34" i="1"/>
  <c r="AF33" i="1"/>
  <c r="AF32" i="1"/>
  <c r="AF31" i="1"/>
  <c r="AF30" i="1"/>
  <c r="AF29" i="1"/>
  <c r="AF28" i="1"/>
  <c r="AF27" i="1"/>
  <c r="AF26" i="1"/>
  <c r="AF25" i="1"/>
  <c r="AF24" i="1"/>
  <c r="AF23" i="1"/>
  <c r="AF22" i="1"/>
  <c r="AF21" i="1"/>
  <c r="AF20" i="1"/>
  <c r="AF19" i="1"/>
  <c r="AF18" i="1"/>
  <c r="AF17" i="1"/>
  <c r="AF16" i="1"/>
  <c r="AF15" i="1"/>
  <c r="AF14" i="1"/>
  <c r="AF13" i="1"/>
  <c r="AF12" i="1"/>
  <c r="AF11" i="1"/>
  <c r="AF10" i="1"/>
  <c r="AF9" i="1"/>
  <c r="AF8" i="1"/>
  <c r="AF7" i="1"/>
  <c r="AF6" i="1"/>
  <c r="AF5" i="1"/>
  <c r="AF4" i="1"/>
  <c r="AF3" i="1"/>
  <c r="AE172" i="1"/>
  <c r="AE171" i="1"/>
  <c r="AE170" i="1"/>
  <c r="AE169" i="1"/>
  <c r="AE168" i="1"/>
  <c r="AE167" i="1"/>
  <c r="AE166" i="1"/>
  <c r="AE165" i="1"/>
  <c r="AE164" i="1"/>
  <c r="AE163" i="1"/>
  <c r="AE162" i="1"/>
  <c r="AE161" i="1"/>
  <c r="AE160" i="1"/>
  <c r="AE159" i="1"/>
  <c r="AE158" i="1"/>
  <c r="AE157" i="1"/>
  <c r="AE156" i="1"/>
  <c r="AE155" i="1"/>
  <c r="AE154" i="1"/>
  <c r="AE153" i="1"/>
  <c r="AE152" i="1"/>
  <c r="AE151" i="1"/>
  <c r="AE150" i="1"/>
  <c r="AE149" i="1"/>
  <c r="AE148" i="1"/>
  <c r="AE147" i="1"/>
  <c r="AE146" i="1"/>
  <c r="AE145" i="1"/>
  <c r="AE144" i="1"/>
  <c r="AE143" i="1"/>
  <c r="AE142" i="1"/>
  <c r="AE141" i="1"/>
  <c r="AE140" i="1"/>
  <c r="AE139" i="1"/>
  <c r="AE138" i="1"/>
  <c r="AE137" i="1"/>
  <c r="AE136" i="1"/>
  <c r="AE135" i="1"/>
  <c r="AE134" i="1"/>
  <c r="AE133" i="1"/>
  <c r="AE132" i="1"/>
  <c r="AE131" i="1"/>
  <c r="AE130" i="1"/>
  <c r="AE129" i="1"/>
  <c r="AE128" i="1"/>
  <c r="AE127" i="1"/>
  <c r="AE126" i="1"/>
  <c r="AE125" i="1"/>
  <c r="AE124" i="1"/>
  <c r="AE123" i="1"/>
  <c r="AE122" i="1"/>
  <c r="AE121" i="1"/>
  <c r="AE120" i="1"/>
  <c r="AE119" i="1"/>
  <c r="AE118" i="1"/>
  <c r="AE117" i="1"/>
  <c r="AE116" i="1"/>
  <c r="AE115" i="1"/>
  <c r="AE114" i="1"/>
  <c r="AE113" i="1"/>
  <c r="AE112" i="1"/>
  <c r="AE111" i="1"/>
  <c r="AE110" i="1"/>
  <c r="AE109" i="1"/>
  <c r="AE108" i="1"/>
  <c r="AE107" i="1"/>
  <c r="AE106" i="1"/>
  <c r="AE105" i="1"/>
  <c r="AE104" i="1"/>
  <c r="AE103" i="1"/>
  <c r="AE102" i="1"/>
  <c r="AE101" i="1"/>
  <c r="AE100" i="1"/>
  <c r="AE99" i="1"/>
  <c r="AE98" i="1"/>
  <c r="AE97" i="1"/>
  <c r="AE96" i="1"/>
  <c r="AE95" i="1"/>
  <c r="AE94" i="1"/>
  <c r="AE93" i="1"/>
  <c r="AE92" i="1"/>
  <c r="AE91" i="1"/>
  <c r="AE90" i="1"/>
  <c r="AE89" i="1"/>
  <c r="AE88" i="1"/>
  <c r="AE87" i="1"/>
  <c r="AE86" i="1"/>
  <c r="AE85" i="1"/>
  <c r="AE84" i="1"/>
  <c r="AE83" i="1"/>
  <c r="AE82" i="1"/>
  <c r="AE81" i="1"/>
  <c r="AE80" i="1"/>
  <c r="AE79" i="1"/>
  <c r="AE78" i="1"/>
  <c r="AE77" i="1"/>
  <c r="AE76" i="1"/>
  <c r="AE75" i="1"/>
  <c r="AE74" i="1"/>
  <c r="AE73" i="1"/>
  <c r="AE72" i="1"/>
  <c r="AE71" i="1"/>
  <c r="AE70" i="1"/>
  <c r="AE69" i="1"/>
  <c r="AE68" i="1"/>
  <c r="AE67" i="1"/>
  <c r="AE66" i="1"/>
  <c r="AE65" i="1"/>
  <c r="AE64" i="1"/>
  <c r="AE63" i="1"/>
  <c r="AE62" i="1"/>
  <c r="AE61" i="1"/>
  <c r="AE60" i="1"/>
  <c r="AE59" i="1"/>
  <c r="AE58" i="1"/>
  <c r="AE57" i="1"/>
  <c r="AE56" i="1"/>
  <c r="AE55" i="1"/>
  <c r="AE54" i="1"/>
  <c r="AE53" i="1"/>
  <c r="AE52" i="1"/>
  <c r="AE51" i="1"/>
  <c r="AE50" i="1"/>
  <c r="AE49" i="1"/>
  <c r="AE48" i="1"/>
  <c r="AE47" i="1"/>
  <c r="AE46" i="1"/>
  <c r="AE45" i="1"/>
  <c r="AE44" i="1"/>
  <c r="AE43" i="1"/>
  <c r="AE42" i="1"/>
  <c r="AE41" i="1"/>
  <c r="AE40" i="1"/>
  <c r="AE39" i="1"/>
  <c r="AE38" i="1"/>
  <c r="AE37" i="1"/>
  <c r="AE36" i="1"/>
  <c r="AE35" i="1"/>
  <c r="AE34" i="1"/>
  <c r="AE33" i="1"/>
  <c r="AE32" i="1"/>
  <c r="AE31" i="1"/>
  <c r="AE30" i="1"/>
  <c r="AE29" i="1"/>
  <c r="AE28" i="1"/>
  <c r="AE27" i="1"/>
  <c r="AE26" i="1"/>
  <c r="AE25" i="1"/>
  <c r="AE24" i="1"/>
  <c r="AE23" i="1"/>
  <c r="AE22" i="1"/>
  <c r="AE21" i="1"/>
  <c r="AE20" i="1"/>
  <c r="AE19" i="1"/>
  <c r="AE18" i="1"/>
  <c r="AE17" i="1"/>
  <c r="AE16" i="1"/>
  <c r="AE15" i="1"/>
  <c r="AE14" i="1"/>
  <c r="AE13" i="1"/>
  <c r="AE12" i="1"/>
  <c r="AE11" i="1"/>
  <c r="AE10" i="1"/>
  <c r="AE9" i="1"/>
  <c r="AE8" i="1"/>
  <c r="AE7" i="1"/>
  <c r="AE6" i="1"/>
  <c r="AE4" i="1"/>
  <c r="AE3" i="1"/>
  <c r="EA259" i="7" l="1"/>
  <c r="DY263" i="7"/>
  <c r="DY262" i="7"/>
  <c r="DY261" i="7"/>
  <c r="DY260" i="7"/>
  <c r="DY259" i="7"/>
  <c r="EB259" i="7" s="1"/>
  <c r="DY258" i="7"/>
  <c r="DY257" i="7"/>
  <c r="DY256" i="7"/>
  <c r="DY255" i="7"/>
  <c r="DY254" i="7"/>
  <c r="DY253" i="7"/>
  <c r="DY252" i="7"/>
  <c r="DY251" i="7"/>
  <c r="DY250" i="7"/>
  <c r="DY249" i="7"/>
  <c r="DY248" i="7"/>
  <c r="DY247" i="7"/>
  <c r="DY246" i="7"/>
  <c r="DY245" i="7"/>
  <c r="DY244" i="7"/>
  <c r="DY243" i="7"/>
  <c r="DY242" i="7"/>
  <c r="DY241" i="7"/>
  <c r="DY240" i="7"/>
  <c r="DY239" i="7"/>
  <c r="DY238" i="7"/>
  <c r="DY237" i="7"/>
  <c r="DY236" i="7"/>
  <c r="DY235" i="7"/>
  <c r="DY234" i="7"/>
  <c r="DY233" i="7"/>
  <c r="DY232" i="7"/>
  <c r="DY231" i="7"/>
  <c r="DY230" i="7"/>
  <c r="DY229" i="7"/>
  <c r="DY228" i="7"/>
  <c r="X98" i="1" s="1"/>
  <c r="DY227" i="7"/>
  <c r="DY226" i="7"/>
  <c r="DY225" i="7"/>
  <c r="DY224" i="7"/>
  <c r="DY223" i="7"/>
  <c r="DY222" i="7"/>
  <c r="DY221" i="7"/>
  <c r="DY220" i="7"/>
  <c r="X38" i="1" s="1"/>
  <c r="DY219" i="7"/>
  <c r="DY218" i="7"/>
  <c r="DY217" i="7"/>
  <c r="DY216" i="7"/>
  <c r="DY215" i="7"/>
  <c r="DY214" i="7"/>
  <c r="DY213" i="7"/>
  <c r="DY212" i="7"/>
  <c r="DY211" i="7"/>
  <c r="DY210" i="7"/>
  <c r="DY209" i="7"/>
  <c r="DY208" i="7"/>
  <c r="X154" i="1" s="1"/>
  <c r="DY207" i="7"/>
  <c r="DY206" i="7"/>
  <c r="DY205" i="7"/>
  <c r="DY204" i="7"/>
  <c r="DY203" i="7"/>
  <c r="DY202" i="7"/>
  <c r="DY201" i="7"/>
  <c r="DY200" i="7"/>
  <c r="DY199" i="7"/>
  <c r="DY198" i="7"/>
  <c r="DY197" i="7"/>
  <c r="DY196" i="7"/>
  <c r="DY195" i="7"/>
  <c r="DY194" i="7"/>
  <c r="DY193" i="7"/>
  <c r="DY192" i="7"/>
  <c r="DY191" i="7"/>
  <c r="DY190" i="7"/>
  <c r="DY189" i="7"/>
  <c r="DY188" i="7"/>
  <c r="DY187" i="7"/>
  <c r="DY186" i="7"/>
  <c r="DY185" i="7"/>
  <c r="DY184" i="7"/>
  <c r="DY183" i="7"/>
  <c r="DY182" i="7"/>
  <c r="DY181" i="7"/>
  <c r="DY180" i="7"/>
  <c r="DY179" i="7"/>
  <c r="DY178" i="7"/>
  <c r="DY177" i="7"/>
  <c r="DY176" i="7"/>
  <c r="DY175" i="7"/>
  <c r="DY174" i="7"/>
  <c r="DY173" i="7"/>
  <c r="DY172" i="7"/>
  <c r="DY171" i="7"/>
  <c r="DY170" i="7"/>
  <c r="DY169" i="7"/>
  <c r="DY168" i="7"/>
  <c r="DY167" i="7"/>
  <c r="DY166" i="7"/>
  <c r="DY165" i="7"/>
  <c r="DY164" i="7"/>
  <c r="DY163" i="7"/>
  <c r="DY162" i="7"/>
  <c r="DY161" i="7"/>
  <c r="DY160" i="7"/>
  <c r="DY159" i="7"/>
  <c r="DY158" i="7"/>
  <c r="DY157" i="7"/>
  <c r="DY156" i="7"/>
  <c r="DY155" i="7"/>
  <c r="DY154" i="7"/>
  <c r="DY153" i="7"/>
  <c r="DY152" i="7"/>
  <c r="DY151" i="7"/>
  <c r="DY150" i="7"/>
  <c r="DY149" i="7"/>
  <c r="DY148" i="7"/>
  <c r="DY147" i="7"/>
  <c r="DY146" i="7"/>
  <c r="DY145" i="7"/>
  <c r="DY144" i="7"/>
  <c r="DY143" i="7"/>
  <c r="DY142" i="7"/>
  <c r="DY141" i="7"/>
  <c r="DY140" i="7"/>
  <c r="DY139" i="7"/>
  <c r="DY138" i="7"/>
  <c r="DY137" i="7"/>
  <c r="DY136" i="7"/>
  <c r="DY135" i="7"/>
  <c r="DY134" i="7"/>
  <c r="DY133" i="7"/>
  <c r="DY132" i="7"/>
  <c r="DY131" i="7"/>
  <c r="DY130" i="7"/>
  <c r="DY129" i="7"/>
  <c r="DY128" i="7"/>
  <c r="DY127" i="7"/>
  <c r="DY126" i="7"/>
  <c r="DY125" i="7"/>
  <c r="DY124" i="7"/>
  <c r="DY123" i="7"/>
  <c r="DY122" i="7"/>
  <c r="DY121" i="7"/>
  <c r="DY120" i="7"/>
  <c r="DY119" i="7"/>
  <c r="DY118" i="7"/>
  <c r="DY117" i="7"/>
  <c r="DY116" i="7"/>
  <c r="DY115" i="7"/>
  <c r="DY114" i="7"/>
  <c r="DY113" i="7"/>
  <c r="DY112" i="7"/>
  <c r="X14" i="1" s="1"/>
  <c r="DY111" i="7"/>
  <c r="DY110" i="7"/>
  <c r="DY109" i="7"/>
  <c r="DY108" i="7"/>
  <c r="DY107" i="7"/>
  <c r="DY106" i="7"/>
  <c r="DY105" i="7"/>
  <c r="DY104" i="7"/>
  <c r="DY103" i="7"/>
  <c r="DY102" i="7"/>
  <c r="DY101" i="7"/>
  <c r="DY100" i="7"/>
  <c r="DY99" i="7"/>
  <c r="DY98" i="7"/>
  <c r="DY97" i="7"/>
  <c r="DY96" i="7"/>
  <c r="DY95" i="7"/>
  <c r="DY94" i="7"/>
  <c r="DY93" i="7"/>
  <c r="DY92" i="7"/>
  <c r="DY91" i="7"/>
  <c r="DY90" i="7"/>
  <c r="DY89" i="7"/>
  <c r="DY88" i="7"/>
  <c r="DY87" i="7"/>
  <c r="DY86" i="7"/>
  <c r="DY85" i="7"/>
  <c r="DY84" i="7"/>
  <c r="DY83" i="7"/>
  <c r="DY82" i="7"/>
  <c r="DY81" i="7"/>
  <c r="DY80" i="7"/>
  <c r="DY79" i="7"/>
  <c r="DY78" i="7"/>
  <c r="DY77" i="7"/>
  <c r="DY76" i="7"/>
  <c r="DY75" i="7"/>
  <c r="DY74" i="7"/>
  <c r="DY73" i="7"/>
  <c r="DY72" i="7"/>
  <c r="X26" i="1" s="1"/>
  <c r="DY71" i="7"/>
  <c r="DY70" i="7"/>
  <c r="DY69" i="7"/>
  <c r="DY68" i="7"/>
  <c r="DY67" i="7"/>
  <c r="DY66" i="7"/>
  <c r="DY65" i="7"/>
  <c r="DY64" i="7"/>
  <c r="DY63" i="7"/>
  <c r="DY62" i="7"/>
  <c r="DY61" i="7"/>
  <c r="DY60" i="7"/>
  <c r="DY59" i="7"/>
  <c r="DY58" i="7"/>
  <c r="DY57" i="7"/>
  <c r="DY56" i="7"/>
  <c r="DY55" i="7"/>
  <c r="DY54" i="7"/>
  <c r="DY53" i="7"/>
  <c r="DY52" i="7"/>
  <c r="DY51" i="7"/>
  <c r="DY50" i="7"/>
  <c r="DY49" i="7"/>
  <c r="DY48" i="7"/>
  <c r="DY47" i="7"/>
  <c r="DY46" i="7"/>
  <c r="DY45" i="7"/>
  <c r="DY44" i="7"/>
  <c r="DY43" i="7"/>
  <c r="DY42" i="7"/>
  <c r="DY41" i="7"/>
  <c r="DY40" i="7"/>
  <c r="DY39" i="7"/>
  <c r="DY38" i="7"/>
  <c r="DY37" i="7"/>
  <c r="DY36" i="7"/>
  <c r="DY35" i="7"/>
  <c r="DY34" i="7"/>
  <c r="DY33" i="7"/>
  <c r="DY32" i="7"/>
  <c r="DY31" i="7"/>
  <c r="DY30" i="7"/>
  <c r="DY29" i="7"/>
  <c r="DY28" i="7"/>
  <c r="DY27" i="7"/>
  <c r="DY26" i="7"/>
  <c r="DY25" i="7"/>
  <c r="DY24" i="7"/>
  <c r="DY23" i="7"/>
  <c r="DY22" i="7"/>
  <c r="DY21" i="7"/>
  <c r="DY20" i="7"/>
  <c r="DY19" i="7"/>
  <c r="DY18" i="7"/>
  <c r="DY17" i="7"/>
  <c r="DY16" i="7"/>
  <c r="DY15" i="7"/>
  <c r="DY14" i="7"/>
  <c r="DZ259" i="7"/>
  <c r="H171" i="1"/>
  <c r="H170" i="1"/>
  <c r="H169" i="1"/>
  <c r="H168" i="1"/>
  <c r="Y168" i="1" s="1"/>
  <c r="H167" i="1"/>
  <c r="H166" i="1"/>
  <c r="H165" i="1"/>
  <c r="H164" i="1"/>
  <c r="N164" i="1" s="1"/>
  <c r="Z164" i="1" s="1"/>
  <c r="H163" i="1"/>
  <c r="H162" i="1"/>
  <c r="H161" i="1"/>
  <c r="H160" i="1"/>
  <c r="H159" i="1"/>
  <c r="H158" i="1"/>
  <c r="Y158" i="1" s="1"/>
  <c r="H157" i="1"/>
  <c r="H156" i="1"/>
  <c r="H155" i="1"/>
  <c r="H154" i="1"/>
  <c r="H153" i="1"/>
  <c r="Y153" i="1" s="1"/>
  <c r="H152" i="1"/>
  <c r="Y152" i="1" s="1"/>
  <c r="H151" i="1"/>
  <c r="H150" i="1"/>
  <c r="H149" i="1"/>
  <c r="H148" i="1"/>
  <c r="Y148" i="1" s="1"/>
  <c r="H147" i="1"/>
  <c r="H146" i="1"/>
  <c r="H145" i="1"/>
  <c r="H144" i="1"/>
  <c r="H143" i="1"/>
  <c r="H142" i="1"/>
  <c r="H141" i="1"/>
  <c r="H140" i="1"/>
  <c r="H139" i="1"/>
  <c r="H138" i="1"/>
  <c r="H137" i="1"/>
  <c r="H136" i="1"/>
  <c r="N136" i="1" s="1"/>
  <c r="Z136" i="1" s="1"/>
  <c r="H135" i="1"/>
  <c r="H134" i="1"/>
  <c r="H133" i="1"/>
  <c r="H132" i="1"/>
  <c r="Y132" i="1" s="1"/>
  <c r="H131" i="1"/>
  <c r="H130" i="1"/>
  <c r="H129" i="1"/>
  <c r="H128" i="1"/>
  <c r="H127" i="1"/>
  <c r="H126" i="1"/>
  <c r="H125" i="1"/>
  <c r="H124" i="1"/>
  <c r="Y124" i="1" s="1"/>
  <c r="H123" i="1"/>
  <c r="H122" i="1"/>
  <c r="H121" i="1"/>
  <c r="Y121" i="1" s="1"/>
  <c r="H120" i="1"/>
  <c r="H119" i="1"/>
  <c r="H118" i="1"/>
  <c r="H117" i="1"/>
  <c r="Y117" i="1" s="1"/>
  <c r="H116" i="1"/>
  <c r="H115" i="1"/>
  <c r="H114" i="1"/>
  <c r="J114" i="1" s="1"/>
  <c r="H113" i="1"/>
  <c r="Y113" i="1" s="1"/>
  <c r="H112" i="1"/>
  <c r="Y112" i="1" s="1"/>
  <c r="H111" i="1"/>
  <c r="H110" i="1"/>
  <c r="H109" i="1"/>
  <c r="H108" i="1"/>
  <c r="J108" i="1" s="1"/>
  <c r="I108" i="1" s="1"/>
  <c r="H107" i="1"/>
  <c r="H106" i="1"/>
  <c r="H105" i="1"/>
  <c r="H104" i="1"/>
  <c r="H103" i="1"/>
  <c r="H102" i="1"/>
  <c r="H101" i="1"/>
  <c r="Y101" i="1" s="1"/>
  <c r="H100" i="1"/>
  <c r="N100" i="1" s="1"/>
  <c r="Z100" i="1" s="1"/>
  <c r="H99" i="1"/>
  <c r="H98" i="1"/>
  <c r="H97" i="1"/>
  <c r="Y97" i="1" s="1"/>
  <c r="H96" i="1"/>
  <c r="J96" i="1" s="1"/>
  <c r="I96" i="1" s="1"/>
  <c r="H95" i="1"/>
  <c r="H94" i="1"/>
  <c r="H93" i="1"/>
  <c r="H92" i="1"/>
  <c r="H91" i="1"/>
  <c r="H90" i="1"/>
  <c r="H89" i="1"/>
  <c r="J89" i="1" s="1"/>
  <c r="I89" i="1" s="1"/>
  <c r="H88" i="1"/>
  <c r="J88" i="1" s="1"/>
  <c r="I88" i="1" s="1"/>
  <c r="H87" i="1"/>
  <c r="H86" i="1"/>
  <c r="H85" i="1"/>
  <c r="H84" i="1"/>
  <c r="H83" i="1"/>
  <c r="H82" i="1"/>
  <c r="H81" i="1"/>
  <c r="Y81" i="1" s="1"/>
  <c r="H80" i="1"/>
  <c r="Y80" i="1" s="1"/>
  <c r="H79" i="1"/>
  <c r="H78" i="1"/>
  <c r="H77" i="1"/>
  <c r="Y77" i="1" s="1"/>
  <c r="H76" i="1"/>
  <c r="H75" i="1"/>
  <c r="H74" i="1"/>
  <c r="H73" i="1"/>
  <c r="J73" i="1" s="1"/>
  <c r="I73" i="1" s="1"/>
  <c r="H72" i="1"/>
  <c r="J72" i="1" s="1"/>
  <c r="I72" i="1" s="1"/>
  <c r="H71" i="1"/>
  <c r="H70" i="1"/>
  <c r="J70" i="1" s="1"/>
  <c r="H69" i="1"/>
  <c r="J69" i="1" s="1"/>
  <c r="H68" i="1"/>
  <c r="Y68" i="1" s="1"/>
  <c r="H67" i="1"/>
  <c r="H66" i="1"/>
  <c r="H65" i="1"/>
  <c r="Y65" i="1" s="1"/>
  <c r="H64" i="1"/>
  <c r="H63" i="1"/>
  <c r="H62" i="1"/>
  <c r="J62" i="1" s="1"/>
  <c r="H61" i="1"/>
  <c r="Y61" i="1" s="1"/>
  <c r="H60" i="1"/>
  <c r="H59" i="1"/>
  <c r="H58" i="1"/>
  <c r="H57" i="1"/>
  <c r="J57" i="1" s="1"/>
  <c r="I57" i="1" s="1"/>
  <c r="H56" i="1"/>
  <c r="H55" i="1"/>
  <c r="H54" i="1"/>
  <c r="J54" i="1" s="1"/>
  <c r="I54" i="1" s="1"/>
  <c r="H53" i="1"/>
  <c r="Y53" i="1" s="1"/>
  <c r="H52" i="1"/>
  <c r="H51" i="1"/>
  <c r="H50" i="1"/>
  <c r="H49" i="1"/>
  <c r="J49" i="1" s="1"/>
  <c r="H48" i="1"/>
  <c r="H47" i="1"/>
  <c r="H46" i="1"/>
  <c r="J46" i="1" s="1"/>
  <c r="H45" i="1"/>
  <c r="J45" i="1" s="1"/>
  <c r="H44" i="1"/>
  <c r="H43" i="1"/>
  <c r="H42" i="1"/>
  <c r="H41" i="1"/>
  <c r="Y41" i="1" s="1"/>
  <c r="H40" i="1"/>
  <c r="Y40" i="1" s="1"/>
  <c r="H39" i="1"/>
  <c r="H38" i="1"/>
  <c r="H37" i="1"/>
  <c r="J37" i="1" s="1"/>
  <c r="H36" i="1"/>
  <c r="H35" i="1"/>
  <c r="Y35" i="1" s="1"/>
  <c r="H34" i="1"/>
  <c r="H33" i="1"/>
  <c r="Y33" i="1" s="1"/>
  <c r="H32" i="1"/>
  <c r="Y32" i="1" s="1"/>
  <c r="H31" i="1"/>
  <c r="H30" i="1"/>
  <c r="J30" i="1" s="1"/>
  <c r="I30" i="1" s="1"/>
  <c r="H29" i="1"/>
  <c r="J29" i="1" s="1"/>
  <c r="I29" i="1" s="1"/>
  <c r="H28" i="1"/>
  <c r="H27" i="1"/>
  <c r="J27" i="1" s="1"/>
  <c r="H26" i="1"/>
  <c r="H25" i="1"/>
  <c r="J25" i="1" s="1"/>
  <c r="H24" i="1"/>
  <c r="H23" i="1"/>
  <c r="J23" i="1" s="1"/>
  <c r="H22" i="1"/>
  <c r="H21" i="1"/>
  <c r="J21" i="1" s="1"/>
  <c r="I21" i="1" s="1"/>
  <c r="H20" i="1"/>
  <c r="H19" i="1"/>
  <c r="J19" i="1" s="1"/>
  <c r="I19" i="1" s="1"/>
  <c r="H18" i="1"/>
  <c r="H17" i="1"/>
  <c r="Y17" i="1" s="1"/>
  <c r="H16" i="1"/>
  <c r="H15" i="1"/>
  <c r="Y15" i="1" s="1"/>
  <c r="H14" i="1"/>
  <c r="H13" i="1"/>
  <c r="J13" i="1" s="1"/>
  <c r="H12" i="1"/>
  <c r="H11" i="1"/>
  <c r="J11" i="1" s="1"/>
  <c r="I11" i="1" s="1"/>
  <c r="H10" i="1"/>
  <c r="Y10" i="1" s="1"/>
  <c r="H9" i="1"/>
  <c r="J9" i="1" s="1"/>
  <c r="I9" i="1" s="1"/>
  <c r="H8" i="1"/>
  <c r="H7" i="1"/>
  <c r="Y7" i="1" s="1"/>
  <c r="H6" i="1"/>
  <c r="Y6" i="1" s="1"/>
  <c r="H5" i="1"/>
  <c r="Y5" i="1" s="1"/>
  <c r="H4" i="1"/>
  <c r="H3" i="1"/>
  <c r="J3" i="1" s="1"/>
  <c r="I3" i="1" s="1"/>
  <c r="F2" i="6"/>
  <c r="F3" i="6"/>
  <c r="F4" i="6"/>
  <c r="F5" i="6"/>
  <c r="F6" i="6"/>
  <c r="F7" i="6"/>
  <c r="F8" i="6"/>
  <c r="F9" i="6"/>
  <c r="F10" i="6"/>
  <c r="F11" i="6"/>
  <c r="F12" i="6"/>
  <c r="F13" i="6"/>
  <c r="F14" i="6"/>
  <c r="F15" i="6"/>
  <c r="F16" i="6"/>
  <c r="F17" i="6"/>
  <c r="F18" i="6"/>
  <c r="F19" i="6"/>
  <c r="F20" i="6"/>
  <c r="F21" i="6"/>
  <c r="F22" i="6"/>
  <c r="F23" i="6"/>
  <c r="F24" i="6"/>
  <c r="F25" i="6"/>
  <c r="F26" i="6"/>
  <c r="F27" i="6"/>
  <c r="F28" i="6"/>
  <c r="F29" i="6"/>
  <c r="F30" i="6"/>
  <c r="F31" i="6"/>
  <c r="F32" i="6"/>
  <c r="F33" i="6"/>
  <c r="F34" i="6"/>
  <c r="F35" i="6"/>
  <c r="F36" i="6"/>
  <c r="F37" i="6"/>
  <c r="F38" i="6"/>
  <c r="F39" i="6"/>
  <c r="F40" i="6"/>
  <c r="F41" i="6"/>
  <c r="F42" i="6"/>
  <c r="F43" i="6"/>
  <c r="F44" i="6"/>
  <c r="F45" i="6"/>
  <c r="F46" i="6"/>
  <c r="F47" i="6"/>
  <c r="F48" i="6"/>
  <c r="F49" i="6"/>
  <c r="F50" i="6"/>
  <c r="F51" i="6"/>
  <c r="F52" i="6"/>
  <c r="F53" i="6"/>
  <c r="F54" i="6"/>
  <c r="F55" i="6"/>
  <c r="F56" i="6"/>
  <c r="F57" i="6"/>
  <c r="F58" i="6"/>
  <c r="F59" i="6"/>
  <c r="F60" i="6"/>
  <c r="F61" i="6"/>
  <c r="F62" i="6"/>
  <c r="F63" i="6"/>
  <c r="F64" i="6"/>
  <c r="F65" i="6"/>
  <c r="F66" i="6"/>
  <c r="F67" i="6"/>
  <c r="F68" i="6"/>
  <c r="F69" i="6"/>
  <c r="F70" i="6"/>
  <c r="F71" i="6"/>
  <c r="F72" i="6"/>
  <c r="F73" i="6"/>
  <c r="F74" i="6"/>
  <c r="F75" i="6"/>
  <c r="F76" i="6"/>
  <c r="F77" i="6"/>
  <c r="F78" i="6"/>
  <c r="F79" i="6"/>
  <c r="F80" i="6"/>
  <c r="F81" i="6"/>
  <c r="F82" i="6"/>
  <c r="F83" i="6"/>
  <c r="F84" i="6"/>
  <c r="F85" i="6"/>
  <c r="F86" i="6"/>
  <c r="F87" i="6"/>
  <c r="F88" i="6"/>
  <c r="F89" i="6"/>
  <c r="F90" i="6"/>
  <c r="F91" i="6"/>
  <c r="F92" i="6"/>
  <c r="F93" i="6"/>
  <c r="F94" i="6"/>
  <c r="F95" i="6"/>
  <c r="F96" i="6"/>
  <c r="F97" i="6"/>
  <c r="F98" i="6"/>
  <c r="F99" i="6"/>
  <c r="F100" i="6"/>
  <c r="F101" i="6"/>
  <c r="F102" i="6"/>
  <c r="F103" i="6"/>
  <c r="F104" i="6"/>
  <c r="F105" i="6"/>
  <c r="F106" i="6"/>
  <c r="F107" i="6"/>
  <c r="F108" i="6"/>
  <c r="F109" i="6"/>
  <c r="F110" i="6"/>
  <c r="F111" i="6"/>
  <c r="F112" i="6"/>
  <c r="F113" i="6"/>
  <c r="F114" i="6"/>
  <c r="F115" i="6"/>
  <c r="F116" i="6"/>
  <c r="F117" i="6"/>
  <c r="F118" i="6"/>
  <c r="F119" i="6"/>
  <c r="F120" i="6"/>
  <c r="F121" i="6"/>
  <c r="F122" i="6"/>
  <c r="F123" i="6"/>
  <c r="F124" i="6"/>
  <c r="F125" i="6"/>
  <c r="F126" i="6"/>
  <c r="F127" i="6"/>
  <c r="F128" i="6"/>
  <c r="B129" i="6"/>
  <c r="F129" i="6"/>
  <c r="F130" i="6"/>
  <c r="F131" i="6"/>
  <c r="F132" i="6"/>
  <c r="F133" i="6"/>
  <c r="F134" i="6"/>
  <c r="F135" i="6"/>
  <c r="F136" i="6"/>
  <c r="F137" i="6"/>
  <c r="F138" i="6"/>
  <c r="F139" i="6"/>
  <c r="F140" i="6"/>
  <c r="F141" i="6"/>
  <c r="F142" i="6"/>
  <c r="F143" i="6"/>
  <c r="F144" i="6"/>
  <c r="F145" i="6"/>
  <c r="DW14" i="7"/>
  <c r="DX14" i="7"/>
  <c r="ED14" i="7"/>
  <c r="DW15" i="7"/>
  <c r="DX15" i="7"/>
  <c r="ED15" i="7"/>
  <c r="DW16" i="7"/>
  <c r="DX16" i="7"/>
  <c r="ED16" i="7"/>
  <c r="DW17" i="7"/>
  <c r="DX17" i="7"/>
  <c r="ED17" i="7"/>
  <c r="DW18" i="7"/>
  <c r="DX18" i="7"/>
  <c r="ED18" i="7"/>
  <c r="DW19" i="7"/>
  <c r="DX19" i="7"/>
  <c r="ED19" i="7"/>
  <c r="DW20" i="7"/>
  <c r="DX20" i="7"/>
  <c r="ED20" i="7"/>
  <c r="DW21" i="7"/>
  <c r="DX21" i="7"/>
  <c r="ED21" i="7"/>
  <c r="DW22" i="7"/>
  <c r="DX22" i="7"/>
  <c r="ED22" i="7"/>
  <c r="DW23" i="7"/>
  <c r="DX23" i="7"/>
  <c r="ED23" i="7"/>
  <c r="DW24" i="7"/>
  <c r="DX24" i="7"/>
  <c r="ED24" i="7"/>
  <c r="DW25" i="7"/>
  <c r="DX25" i="7"/>
  <c r="ED25" i="7"/>
  <c r="DW26" i="7"/>
  <c r="DX26" i="7"/>
  <c r="ED26" i="7"/>
  <c r="DW27" i="7"/>
  <c r="DX27" i="7"/>
  <c r="ED27" i="7"/>
  <c r="DW28" i="7"/>
  <c r="DX28" i="7"/>
  <c r="ED28" i="7"/>
  <c r="DW29" i="7"/>
  <c r="DX29" i="7"/>
  <c r="ED29" i="7"/>
  <c r="DW30" i="7"/>
  <c r="DX30" i="7"/>
  <c r="ED30" i="7"/>
  <c r="DW31" i="7"/>
  <c r="DX31" i="7"/>
  <c r="ED31" i="7"/>
  <c r="DW32" i="7"/>
  <c r="DX32" i="7"/>
  <c r="ED32" i="7"/>
  <c r="DW33" i="7"/>
  <c r="DX33" i="7"/>
  <c r="ED33" i="7"/>
  <c r="DW34" i="7"/>
  <c r="DX34" i="7"/>
  <c r="ED34" i="7"/>
  <c r="DW35" i="7"/>
  <c r="DX35" i="7"/>
  <c r="ED35" i="7"/>
  <c r="DW36" i="7"/>
  <c r="DX36" i="7"/>
  <c r="ED36" i="7"/>
  <c r="DW37" i="7"/>
  <c r="DX37" i="7"/>
  <c r="ED37" i="7"/>
  <c r="DW38" i="7"/>
  <c r="DX38" i="7"/>
  <c r="ED38" i="7"/>
  <c r="DW39" i="7"/>
  <c r="DX39" i="7"/>
  <c r="ED39" i="7"/>
  <c r="DW40" i="7"/>
  <c r="DX40" i="7"/>
  <c r="ED40" i="7"/>
  <c r="DW41" i="7"/>
  <c r="DX41" i="7"/>
  <c r="ED41" i="7"/>
  <c r="DW42" i="7"/>
  <c r="DX42" i="7"/>
  <c r="ED42" i="7"/>
  <c r="DW43" i="7"/>
  <c r="DX43" i="7"/>
  <c r="ED43" i="7"/>
  <c r="DW44" i="7"/>
  <c r="DX44" i="7"/>
  <c r="ED44" i="7"/>
  <c r="DW45" i="7"/>
  <c r="DX45" i="7"/>
  <c r="ED45" i="7"/>
  <c r="DW46" i="7"/>
  <c r="DX46" i="7"/>
  <c r="ED46" i="7"/>
  <c r="DW47" i="7"/>
  <c r="DX47" i="7"/>
  <c r="ED47" i="7"/>
  <c r="DW48" i="7"/>
  <c r="DX48" i="7"/>
  <c r="ED48" i="7"/>
  <c r="DW49" i="7"/>
  <c r="DX49" i="7"/>
  <c r="ED49" i="7"/>
  <c r="DW50" i="7"/>
  <c r="DX50" i="7"/>
  <c r="ED50" i="7"/>
  <c r="DW51" i="7"/>
  <c r="DX51" i="7"/>
  <c r="ED51" i="7"/>
  <c r="DW52" i="7"/>
  <c r="DX52" i="7"/>
  <c r="ED52" i="7"/>
  <c r="DW53" i="7"/>
  <c r="DX53" i="7"/>
  <c r="ED53" i="7"/>
  <c r="DW54" i="7"/>
  <c r="DX54" i="7"/>
  <c r="ED54" i="7"/>
  <c r="DW55" i="7"/>
  <c r="DX55" i="7"/>
  <c r="ED55" i="7"/>
  <c r="DW56" i="7"/>
  <c r="DX56" i="7"/>
  <c r="ED56" i="7"/>
  <c r="DW57" i="7"/>
  <c r="DX57" i="7"/>
  <c r="ED57" i="7"/>
  <c r="DW58" i="7"/>
  <c r="DX58" i="7"/>
  <c r="ED58" i="7"/>
  <c r="DW59" i="7"/>
  <c r="DX59" i="7"/>
  <c r="ED59" i="7"/>
  <c r="DW60" i="7"/>
  <c r="DX60" i="7"/>
  <c r="ED60" i="7"/>
  <c r="DW61" i="7"/>
  <c r="DX61" i="7"/>
  <c r="ED61" i="7"/>
  <c r="DW62" i="7"/>
  <c r="DX62" i="7"/>
  <c r="ED62" i="7"/>
  <c r="DW63" i="7"/>
  <c r="DX63" i="7"/>
  <c r="ED63" i="7"/>
  <c r="DW64" i="7"/>
  <c r="DX64" i="7"/>
  <c r="ED64" i="7"/>
  <c r="DW65" i="7"/>
  <c r="DX65" i="7"/>
  <c r="ED65" i="7"/>
  <c r="DW66" i="7"/>
  <c r="DX66" i="7"/>
  <c r="ED66" i="7"/>
  <c r="DW67" i="7"/>
  <c r="DX67" i="7"/>
  <c r="ED67" i="7"/>
  <c r="DW68" i="7"/>
  <c r="DX68" i="7"/>
  <c r="ED68" i="7"/>
  <c r="DW69" i="7"/>
  <c r="DX69" i="7"/>
  <c r="ED69" i="7"/>
  <c r="DW70" i="7"/>
  <c r="DX70" i="7"/>
  <c r="ED70" i="7"/>
  <c r="DW71" i="7"/>
  <c r="DX71" i="7"/>
  <c r="ED71" i="7"/>
  <c r="DW72" i="7"/>
  <c r="DX72" i="7"/>
  <c r="ED72" i="7"/>
  <c r="DW73" i="7"/>
  <c r="DX73" i="7"/>
  <c r="ED73" i="7"/>
  <c r="DW74" i="7"/>
  <c r="DX74" i="7"/>
  <c r="ED74" i="7"/>
  <c r="DW75" i="7"/>
  <c r="DX75" i="7"/>
  <c r="ED75" i="7"/>
  <c r="DW76" i="7"/>
  <c r="DX76" i="7"/>
  <c r="ED76" i="7"/>
  <c r="DW77" i="7"/>
  <c r="DX77" i="7"/>
  <c r="ED77" i="7"/>
  <c r="DW78" i="7"/>
  <c r="DX78" i="7"/>
  <c r="ED78" i="7"/>
  <c r="DW79" i="7"/>
  <c r="DX79" i="7"/>
  <c r="ED79" i="7"/>
  <c r="DW80" i="7"/>
  <c r="DX80" i="7"/>
  <c r="ED80" i="7"/>
  <c r="DW81" i="7"/>
  <c r="DX81" i="7"/>
  <c r="ED81" i="7"/>
  <c r="DW82" i="7"/>
  <c r="DX82" i="7"/>
  <c r="ED82" i="7"/>
  <c r="DW83" i="7"/>
  <c r="DX83" i="7"/>
  <c r="ED83" i="7"/>
  <c r="DW84" i="7"/>
  <c r="DX84" i="7"/>
  <c r="ED84" i="7"/>
  <c r="DW85" i="7"/>
  <c r="DX85" i="7"/>
  <c r="ED85" i="7"/>
  <c r="DW86" i="7"/>
  <c r="DX86" i="7"/>
  <c r="ED86" i="7"/>
  <c r="DW87" i="7"/>
  <c r="DX87" i="7"/>
  <c r="ED87" i="7"/>
  <c r="DW88" i="7"/>
  <c r="DX88" i="7"/>
  <c r="ED88" i="7"/>
  <c r="DW89" i="7"/>
  <c r="DX89" i="7"/>
  <c r="ED89" i="7"/>
  <c r="DW90" i="7"/>
  <c r="DX90" i="7"/>
  <c r="ED90" i="7"/>
  <c r="DW91" i="7"/>
  <c r="DX91" i="7"/>
  <c r="ED91" i="7"/>
  <c r="DW92" i="7"/>
  <c r="DX92" i="7"/>
  <c r="ED92" i="7"/>
  <c r="DW93" i="7"/>
  <c r="DX93" i="7"/>
  <c r="ED93" i="7"/>
  <c r="DW94" i="7"/>
  <c r="DX94" i="7"/>
  <c r="ED94" i="7"/>
  <c r="DW95" i="7"/>
  <c r="DX95" i="7"/>
  <c r="ED95" i="7"/>
  <c r="DW96" i="7"/>
  <c r="DX96" i="7"/>
  <c r="ED96" i="7"/>
  <c r="DW97" i="7"/>
  <c r="DX97" i="7"/>
  <c r="ED97" i="7"/>
  <c r="DW98" i="7"/>
  <c r="DX98" i="7"/>
  <c r="ED98" i="7"/>
  <c r="DW99" i="7"/>
  <c r="DX99" i="7"/>
  <c r="ED99" i="7"/>
  <c r="DW100" i="7"/>
  <c r="DX100" i="7"/>
  <c r="ED100" i="7"/>
  <c r="DW101" i="7"/>
  <c r="DX101" i="7"/>
  <c r="ED101" i="7"/>
  <c r="DW102" i="7"/>
  <c r="DX102" i="7"/>
  <c r="ED102" i="7"/>
  <c r="DW103" i="7"/>
  <c r="DX103" i="7"/>
  <c r="ED103" i="7"/>
  <c r="DW104" i="7"/>
  <c r="DX104" i="7"/>
  <c r="ED104" i="7"/>
  <c r="DW105" i="7"/>
  <c r="DX105" i="7"/>
  <c r="ED105" i="7"/>
  <c r="DW106" i="7"/>
  <c r="DX106" i="7"/>
  <c r="ED106" i="7"/>
  <c r="DW107" i="7"/>
  <c r="DX107" i="7"/>
  <c r="ED107" i="7"/>
  <c r="DW108" i="7"/>
  <c r="DX108" i="7"/>
  <c r="ED108" i="7"/>
  <c r="DW109" i="7"/>
  <c r="DX109" i="7"/>
  <c r="ED109" i="7"/>
  <c r="DW110" i="7"/>
  <c r="DX110" i="7"/>
  <c r="ED110" i="7"/>
  <c r="DW111" i="7"/>
  <c r="DX111" i="7"/>
  <c r="ED111" i="7"/>
  <c r="DW112" i="7"/>
  <c r="DX112" i="7"/>
  <c r="ED112" i="7"/>
  <c r="DW113" i="7"/>
  <c r="DX113" i="7"/>
  <c r="ED113" i="7"/>
  <c r="DW114" i="7"/>
  <c r="DX114" i="7"/>
  <c r="ED114" i="7"/>
  <c r="DW115" i="7"/>
  <c r="DX115" i="7"/>
  <c r="ED115" i="7"/>
  <c r="DW116" i="7"/>
  <c r="DX116" i="7"/>
  <c r="ED116" i="7"/>
  <c r="DW117" i="7"/>
  <c r="DX117" i="7"/>
  <c r="ED117" i="7"/>
  <c r="DW118" i="7"/>
  <c r="DX118" i="7"/>
  <c r="ED118" i="7"/>
  <c r="DW119" i="7"/>
  <c r="DX119" i="7"/>
  <c r="ED119" i="7"/>
  <c r="DW120" i="7"/>
  <c r="DX120" i="7"/>
  <c r="ED120" i="7"/>
  <c r="DW121" i="7"/>
  <c r="DX121" i="7"/>
  <c r="ED121" i="7"/>
  <c r="DW122" i="7"/>
  <c r="DX122" i="7"/>
  <c r="ED122" i="7"/>
  <c r="DW123" i="7"/>
  <c r="DX123" i="7"/>
  <c r="ED123" i="7"/>
  <c r="DW124" i="7"/>
  <c r="DX124" i="7"/>
  <c r="ED124" i="7"/>
  <c r="DW125" i="7"/>
  <c r="DX125" i="7"/>
  <c r="ED125" i="7"/>
  <c r="DW126" i="7"/>
  <c r="DX126" i="7"/>
  <c r="ED126" i="7"/>
  <c r="DW127" i="7"/>
  <c r="DX127" i="7"/>
  <c r="ED127" i="7"/>
  <c r="DW128" i="7"/>
  <c r="DX128" i="7"/>
  <c r="ED128" i="7"/>
  <c r="DW129" i="7"/>
  <c r="DX129" i="7"/>
  <c r="ED129" i="7"/>
  <c r="DW130" i="7"/>
  <c r="DX130" i="7"/>
  <c r="ED130" i="7"/>
  <c r="DW131" i="7"/>
  <c r="DX131" i="7"/>
  <c r="ED131" i="7"/>
  <c r="DW132" i="7"/>
  <c r="DX132" i="7"/>
  <c r="ED132" i="7"/>
  <c r="DW133" i="7"/>
  <c r="DX133" i="7"/>
  <c r="ED133" i="7"/>
  <c r="DW134" i="7"/>
  <c r="DX134" i="7"/>
  <c r="ED134" i="7"/>
  <c r="DW135" i="7"/>
  <c r="DX135" i="7"/>
  <c r="ED135" i="7"/>
  <c r="DW136" i="7"/>
  <c r="DX136" i="7"/>
  <c r="ED136" i="7"/>
  <c r="DW137" i="7"/>
  <c r="DX137" i="7"/>
  <c r="ED137" i="7"/>
  <c r="DW138" i="7"/>
  <c r="DX138" i="7"/>
  <c r="ED138" i="7"/>
  <c r="DW139" i="7"/>
  <c r="DX139" i="7"/>
  <c r="ED139" i="7"/>
  <c r="DW140" i="7"/>
  <c r="DX140" i="7"/>
  <c r="ED140" i="7"/>
  <c r="DW141" i="7"/>
  <c r="DX141" i="7"/>
  <c r="ED141" i="7"/>
  <c r="DW142" i="7"/>
  <c r="DX142" i="7"/>
  <c r="ED142" i="7"/>
  <c r="DW143" i="7"/>
  <c r="DX143" i="7"/>
  <c r="ED143" i="7"/>
  <c r="DW144" i="7"/>
  <c r="DX144" i="7"/>
  <c r="ED144" i="7"/>
  <c r="DW145" i="7"/>
  <c r="DX145" i="7"/>
  <c r="ED145" i="7"/>
  <c r="DW146" i="7"/>
  <c r="DX146" i="7"/>
  <c r="ED146" i="7"/>
  <c r="DW147" i="7"/>
  <c r="DX147" i="7"/>
  <c r="ED147" i="7"/>
  <c r="DW148" i="7"/>
  <c r="DX148" i="7"/>
  <c r="ED148" i="7"/>
  <c r="DW149" i="7"/>
  <c r="DX149" i="7"/>
  <c r="ED149" i="7"/>
  <c r="DW150" i="7"/>
  <c r="DX150" i="7"/>
  <c r="ED150" i="7"/>
  <c r="DW151" i="7"/>
  <c r="DX151" i="7"/>
  <c r="ED151" i="7"/>
  <c r="DW152" i="7"/>
  <c r="DX152" i="7"/>
  <c r="ED152" i="7"/>
  <c r="DW153" i="7"/>
  <c r="DX153" i="7"/>
  <c r="ED153" i="7"/>
  <c r="DW154" i="7"/>
  <c r="DX154" i="7"/>
  <c r="ED154" i="7"/>
  <c r="DW155" i="7"/>
  <c r="DX155" i="7"/>
  <c r="ED155" i="7"/>
  <c r="DW156" i="7"/>
  <c r="DX156" i="7"/>
  <c r="ED156" i="7"/>
  <c r="DW157" i="7"/>
  <c r="DX157" i="7"/>
  <c r="ED157" i="7"/>
  <c r="DW158" i="7"/>
  <c r="DX158" i="7"/>
  <c r="ED158" i="7"/>
  <c r="DW159" i="7"/>
  <c r="DX159" i="7"/>
  <c r="ED159" i="7"/>
  <c r="DW160" i="7"/>
  <c r="DX160" i="7"/>
  <c r="ED160" i="7"/>
  <c r="DW161" i="7"/>
  <c r="DX161" i="7"/>
  <c r="ED161" i="7"/>
  <c r="DW162" i="7"/>
  <c r="DX162" i="7"/>
  <c r="ED162" i="7"/>
  <c r="DW163" i="7"/>
  <c r="DX163" i="7"/>
  <c r="ED163" i="7"/>
  <c r="DW164" i="7"/>
  <c r="DX164" i="7"/>
  <c r="ED164" i="7"/>
  <c r="DW165" i="7"/>
  <c r="DX165" i="7"/>
  <c r="ED165" i="7"/>
  <c r="DW166" i="7"/>
  <c r="DX166" i="7"/>
  <c r="ED166" i="7"/>
  <c r="DW167" i="7"/>
  <c r="DX167" i="7"/>
  <c r="ED167" i="7"/>
  <c r="DW168" i="7"/>
  <c r="DX168" i="7"/>
  <c r="ED168" i="7"/>
  <c r="DW169" i="7"/>
  <c r="DX169" i="7"/>
  <c r="ED169" i="7"/>
  <c r="DW170" i="7"/>
  <c r="DX170" i="7"/>
  <c r="ED170" i="7"/>
  <c r="DW171" i="7"/>
  <c r="DX171" i="7"/>
  <c r="ED171" i="7"/>
  <c r="DW172" i="7"/>
  <c r="DX172" i="7"/>
  <c r="ED172" i="7"/>
  <c r="DW173" i="7"/>
  <c r="DX173" i="7"/>
  <c r="ED173" i="7"/>
  <c r="DW174" i="7"/>
  <c r="DX174" i="7"/>
  <c r="ED174" i="7"/>
  <c r="DW175" i="7"/>
  <c r="DX175" i="7"/>
  <c r="ED175" i="7"/>
  <c r="DW176" i="7"/>
  <c r="DX176" i="7"/>
  <c r="ED176" i="7"/>
  <c r="DW177" i="7"/>
  <c r="DX177" i="7"/>
  <c r="ED177" i="7"/>
  <c r="DW178" i="7"/>
  <c r="DX178" i="7"/>
  <c r="ED178" i="7"/>
  <c r="DW179" i="7"/>
  <c r="DX179" i="7"/>
  <c r="ED179" i="7"/>
  <c r="DW180" i="7"/>
  <c r="DX180" i="7"/>
  <c r="ED180" i="7"/>
  <c r="DW181" i="7"/>
  <c r="DX181" i="7"/>
  <c r="ED181" i="7"/>
  <c r="DW182" i="7"/>
  <c r="DX182" i="7"/>
  <c r="ED182" i="7"/>
  <c r="DW183" i="7"/>
  <c r="DX183" i="7"/>
  <c r="ED183" i="7"/>
  <c r="DW184" i="7"/>
  <c r="DX184" i="7"/>
  <c r="ED184" i="7"/>
  <c r="DW185" i="7"/>
  <c r="DX185" i="7"/>
  <c r="ED185" i="7"/>
  <c r="DW186" i="7"/>
  <c r="DX186" i="7"/>
  <c r="ED186" i="7"/>
  <c r="DW187" i="7"/>
  <c r="DX187" i="7"/>
  <c r="ED187" i="7"/>
  <c r="DW188" i="7"/>
  <c r="DX188" i="7"/>
  <c r="ED188" i="7"/>
  <c r="DW189" i="7"/>
  <c r="DX189" i="7"/>
  <c r="ED189" i="7"/>
  <c r="DW190" i="7"/>
  <c r="DX190" i="7"/>
  <c r="ED190" i="7"/>
  <c r="DW191" i="7"/>
  <c r="DX191" i="7"/>
  <c r="ED191" i="7"/>
  <c r="DW192" i="7"/>
  <c r="DX192" i="7"/>
  <c r="ED192" i="7"/>
  <c r="DW193" i="7"/>
  <c r="DX193" i="7"/>
  <c r="ED193" i="7"/>
  <c r="DW194" i="7"/>
  <c r="DX194" i="7"/>
  <c r="ED194" i="7"/>
  <c r="DW195" i="7"/>
  <c r="DX195" i="7"/>
  <c r="ED195" i="7"/>
  <c r="DW196" i="7"/>
  <c r="DX196" i="7"/>
  <c r="ED196" i="7"/>
  <c r="DW197" i="7"/>
  <c r="DX197" i="7"/>
  <c r="ED197" i="7"/>
  <c r="DW198" i="7"/>
  <c r="DX198" i="7"/>
  <c r="ED198" i="7"/>
  <c r="DW199" i="7"/>
  <c r="DX199" i="7"/>
  <c r="ED199" i="7"/>
  <c r="DW200" i="7"/>
  <c r="DX200" i="7"/>
  <c r="ED200" i="7"/>
  <c r="DW201" i="7"/>
  <c r="DX201" i="7"/>
  <c r="ED201" i="7"/>
  <c r="DW202" i="7"/>
  <c r="DX202" i="7"/>
  <c r="ED202" i="7"/>
  <c r="DW203" i="7"/>
  <c r="DX203" i="7"/>
  <c r="ED203" i="7"/>
  <c r="DW204" i="7"/>
  <c r="DX204" i="7"/>
  <c r="ED204" i="7"/>
  <c r="DW205" i="7"/>
  <c r="DX205" i="7"/>
  <c r="ED205" i="7"/>
  <c r="DW206" i="7"/>
  <c r="DX206" i="7"/>
  <c r="ED206" i="7"/>
  <c r="DW207" i="7"/>
  <c r="DX207" i="7"/>
  <c r="ED207" i="7"/>
  <c r="DW208" i="7"/>
  <c r="DX208" i="7"/>
  <c r="ED208" i="7"/>
  <c r="DW209" i="7"/>
  <c r="DX209" i="7"/>
  <c r="ED209" i="7"/>
  <c r="DW210" i="7"/>
  <c r="DX210" i="7"/>
  <c r="ED210" i="7"/>
  <c r="DW211" i="7"/>
  <c r="DX211" i="7"/>
  <c r="ED211" i="7"/>
  <c r="DW212" i="7"/>
  <c r="DX212" i="7"/>
  <c r="ED212" i="7"/>
  <c r="DW213" i="7"/>
  <c r="DX213" i="7"/>
  <c r="ED213" i="7"/>
  <c r="DW214" i="7"/>
  <c r="DX214" i="7"/>
  <c r="ED214" i="7"/>
  <c r="DW215" i="7"/>
  <c r="DX215" i="7"/>
  <c r="ED215" i="7"/>
  <c r="DW216" i="7"/>
  <c r="DX216" i="7"/>
  <c r="ED216" i="7"/>
  <c r="DW217" i="7"/>
  <c r="DX217" i="7"/>
  <c r="ED217" i="7"/>
  <c r="DW218" i="7"/>
  <c r="DX218" i="7"/>
  <c r="ED218" i="7"/>
  <c r="DW219" i="7"/>
  <c r="DX219" i="7"/>
  <c r="ED219" i="7"/>
  <c r="DW220" i="7"/>
  <c r="DX220" i="7"/>
  <c r="ED220" i="7"/>
  <c r="DW221" i="7"/>
  <c r="DX221" i="7"/>
  <c r="ED221" i="7"/>
  <c r="DW222" i="7"/>
  <c r="DX222" i="7"/>
  <c r="ED222" i="7"/>
  <c r="DW223" i="7"/>
  <c r="DX223" i="7"/>
  <c r="ED223" i="7"/>
  <c r="DW224" i="7"/>
  <c r="DX224" i="7"/>
  <c r="ED224" i="7"/>
  <c r="DW225" i="7"/>
  <c r="DX225" i="7"/>
  <c r="ED225" i="7"/>
  <c r="DW226" i="7"/>
  <c r="DX226" i="7"/>
  <c r="ED226" i="7"/>
  <c r="DW227" i="7"/>
  <c r="DX227" i="7"/>
  <c r="ED227" i="7"/>
  <c r="DW228" i="7"/>
  <c r="DX228" i="7"/>
  <c r="ED228" i="7"/>
  <c r="DW229" i="7"/>
  <c r="DX229" i="7"/>
  <c r="ED229" i="7"/>
  <c r="DW230" i="7"/>
  <c r="DX230" i="7"/>
  <c r="ED230" i="7"/>
  <c r="DW231" i="7"/>
  <c r="DX231" i="7"/>
  <c r="ED231" i="7"/>
  <c r="DW232" i="7"/>
  <c r="DX232" i="7"/>
  <c r="ED232" i="7"/>
  <c r="DW233" i="7"/>
  <c r="DX233" i="7"/>
  <c r="ED233" i="7"/>
  <c r="DW234" i="7"/>
  <c r="DX234" i="7"/>
  <c r="ED234" i="7"/>
  <c r="DW235" i="7"/>
  <c r="DX235" i="7"/>
  <c r="ED235" i="7"/>
  <c r="DW236" i="7"/>
  <c r="DX236" i="7"/>
  <c r="ED236" i="7"/>
  <c r="DW237" i="7"/>
  <c r="DX237" i="7"/>
  <c r="ED237" i="7"/>
  <c r="DW238" i="7"/>
  <c r="DX238" i="7"/>
  <c r="ED238" i="7"/>
  <c r="DW239" i="7"/>
  <c r="DX239" i="7"/>
  <c r="ED239" i="7"/>
  <c r="DW240" i="7"/>
  <c r="DX240" i="7"/>
  <c r="ED240" i="7"/>
  <c r="DW241" i="7"/>
  <c r="DX241" i="7"/>
  <c r="ED241" i="7"/>
  <c r="DW242" i="7"/>
  <c r="DX242" i="7"/>
  <c r="ED242" i="7"/>
  <c r="DW243" i="7"/>
  <c r="DX243" i="7"/>
  <c r="ED243" i="7"/>
  <c r="DW244" i="7"/>
  <c r="DX244" i="7"/>
  <c r="ED244" i="7"/>
  <c r="DW245" i="7"/>
  <c r="DX245" i="7"/>
  <c r="ED245" i="7"/>
  <c r="DW246" i="7"/>
  <c r="DX246" i="7"/>
  <c r="ED246" i="7"/>
  <c r="DW247" i="7"/>
  <c r="DX247" i="7"/>
  <c r="ED247" i="7"/>
  <c r="DW248" i="7"/>
  <c r="DX248" i="7"/>
  <c r="ED248" i="7"/>
  <c r="DW249" i="7"/>
  <c r="DX249" i="7"/>
  <c r="ED249" i="7"/>
  <c r="DW250" i="7"/>
  <c r="DX250" i="7"/>
  <c r="ED250" i="7"/>
  <c r="DW251" i="7"/>
  <c r="DX251" i="7"/>
  <c r="ED251" i="7"/>
  <c r="DW252" i="7"/>
  <c r="DX252" i="7"/>
  <c r="ED252" i="7"/>
  <c r="DW253" i="7"/>
  <c r="DX253" i="7"/>
  <c r="ED253" i="7"/>
  <c r="DW254" i="7"/>
  <c r="DX254" i="7"/>
  <c r="ED254" i="7"/>
  <c r="DW255" i="7"/>
  <c r="DX255" i="7"/>
  <c r="ED255" i="7"/>
  <c r="DW256" i="7"/>
  <c r="DX256" i="7"/>
  <c r="ED256" i="7"/>
  <c r="DW257" i="7"/>
  <c r="DX257" i="7"/>
  <c r="ED257" i="7"/>
  <c r="DW258" i="7"/>
  <c r="DX258" i="7"/>
  <c r="ED258" i="7"/>
  <c r="DW259" i="7"/>
  <c r="DX259" i="7"/>
  <c r="ED259" i="7"/>
  <c r="DW260" i="7"/>
  <c r="DX260" i="7"/>
  <c r="ED260" i="7"/>
  <c r="DW261" i="7"/>
  <c r="DX261" i="7"/>
  <c r="ED261" i="7"/>
  <c r="DW262" i="7"/>
  <c r="DX262" i="7"/>
  <c r="ED262" i="7"/>
  <c r="G263" i="7"/>
  <c r="H263" i="7"/>
  <c r="I263" i="7"/>
  <c r="J263" i="7"/>
  <c r="K263" i="7"/>
  <c r="L263" i="7"/>
  <c r="N263" i="7"/>
  <c r="Q263" i="7"/>
  <c r="R263" i="7"/>
  <c r="S263" i="7"/>
  <c r="T263" i="7"/>
  <c r="U263" i="7"/>
  <c r="V263" i="7"/>
  <c r="W263" i="7"/>
  <c r="X263" i="7"/>
  <c r="Y263" i="7"/>
  <c r="Z263" i="7"/>
  <c r="AA263" i="7"/>
  <c r="AB263" i="7"/>
  <c r="AC263" i="7"/>
  <c r="AD263" i="7"/>
  <c r="AE263" i="7"/>
  <c r="AF263" i="7"/>
  <c r="AH263" i="7"/>
  <c r="AI263" i="7"/>
  <c r="AJ263" i="7"/>
  <c r="AK263" i="7"/>
  <c r="AL263" i="7"/>
  <c r="AM263" i="7"/>
  <c r="AN263" i="7"/>
  <c r="AO263" i="7"/>
  <c r="AP263" i="7"/>
  <c r="AQ263" i="7"/>
  <c r="AR263" i="7"/>
  <c r="AS263" i="7"/>
  <c r="AT263" i="7"/>
  <c r="AU263" i="7"/>
  <c r="AV263" i="7"/>
  <c r="AW263" i="7"/>
  <c r="AX263" i="7"/>
  <c r="AY263" i="7"/>
  <c r="AZ263" i="7"/>
  <c r="BA263" i="7"/>
  <c r="BC263" i="7"/>
  <c r="BE263" i="7"/>
  <c r="BF263" i="7"/>
  <c r="BG263" i="7"/>
  <c r="BH263" i="7"/>
  <c r="BI263" i="7"/>
  <c r="BJ263" i="7"/>
  <c r="BK263" i="7"/>
  <c r="BM263" i="7"/>
  <c r="BN263" i="7"/>
  <c r="BO263" i="7"/>
  <c r="BP263" i="7"/>
  <c r="BQ263" i="7"/>
  <c r="BR263" i="7"/>
  <c r="BS263" i="7"/>
  <c r="BT263" i="7"/>
  <c r="BW263" i="7"/>
  <c r="BX263" i="7"/>
  <c r="BY263" i="7"/>
  <c r="BZ263" i="7"/>
  <c r="CA263" i="7"/>
  <c r="CB263" i="7"/>
  <c r="CC263" i="7"/>
  <c r="CF263" i="7"/>
  <c r="CG263" i="7"/>
  <c r="CH263" i="7"/>
  <c r="CI263" i="7"/>
  <c r="CJ263" i="7"/>
  <c r="CK263" i="7"/>
  <c r="CL263" i="7"/>
  <c r="CO263" i="7"/>
  <c r="CP263" i="7"/>
  <c r="CQ263" i="7"/>
  <c r="CR263" i="7"/>
  <c r="CS263" i="7"/>
  <c r="CT263" i="7"/>
  <c r="CU263" i="7"/>
  <c r="CX263" i="7"/>
  <c r="CY263" i="7"/>
  <c r="CZ263" i="7"/>
  <c r="DA263" i="7"/>
  <c r="DB263" i="7"/>
  <c r="DC263" i="7"/>
  <c r="DD263" i="7"/>
  <c r="DG263" i="7"/>
  <c r="DH263" i="7"/>
  <c r="DI263" i="7"/>
  <c r="DJ263" i="7"/>
  <c r="DK263" i="7"/>
  <c r="DL263" i="7"/>
  <c r="DM263" i="7"/>
  <c r="DW263" i="7"/>
  <c r="DX263" i="7"/>
  <c r="L264" i="7"/>
  <c r="AF264" i="7"/>
  <c r="AR264" i="7"/>
  <c r="AU264" i="7"/>
  <c r="AV264" i="7"/>
  <c r="AW264" i="7"/>
  <c r="AX264" i="7"/>
  <c r="AY264" i="7"/>
  <c r="AZ264" i="7"/>
  <c r="BA264" i="7"/>
  <c r="BE264" i="7"/>
  <c r="BF264" i="7"/>
  <c r="BG264" i="7"/>
  <c r="BH264" i="7"/>
  <c r="BI264" i="7"/>
  <c r="BJ264" i="7"/>
  <c r="BK264" i="7"/>
  <c r="BN264" i="7"/>
  <c r="BO264" i="7"/>
  <c r="BP264" i="7"/>
  <c r="BQ264" i="7"/>
  <c r="BR264" i="7"/>
  <c r="BS264" i="7"/>
  <c r="BT264" i="7"/>
  <c r="BW264" i="7"/>
  <c r="BX264" i="7"/>
  <c r="BY264" i="7"/>
  <c r="BZ264" i="7"/>
  <c r="CA264" i="7"/>
  <c r="CB264" i="7"/>
  <c r="CC264" i="7"/>
  <c r="CF264" i="7"/>
  <c r="CG264" i="7"/>
  <c r="CH264" i="7"/>
  <c r="CI264" i="7"/>
  <c r="CJ264" i="7"/>
  <c r="CK264" i="7"/>
  <c r="CL264" i="7"/>
  <c r="CO264" i="7"/>
  <c r="CP264" i="7"/>
  <c r="CQ264" i="7"/>
  <c r="CR264" i="7"/>
  <c r="CS264" i="7"/>
  <c r="CT264" i="7"/>
  <c r="CU264" i="7"/>
  <c r="CX264" i="7"/>
  <c r="CY264" i="7"/>
  <c r="CZ264" i="7"/>
  <c r="DA264" i="7"/>
  <c r="DB264" i="7"/>
  <c r="DC264" i="7"/>
  <c r="DD264" i="7"/>
  <c r="DG264" i="7"/>
  <c r="DH264" i="7"/>
  <c r="DI264" i="7"/>
  <c r="DJ264" i="7"/>
  <c r="DK264" i="7"/>
  <c r="DL264" i="7"/>
  <c r="DM264" i="7"/>
  <c r="L265" i="7"/>
  <c r="AF265" i="7"/>
  <c r="AR265" i="7"/>
  <c r="H2" i="1"/>
  <c r="I2" i="1"/>
  <c r="J2" i="1"/>
  <c r="K2" i="1"/>
  <c r="L2" i="1"/>
  <c r="M2" i="1"/>
  <c r="N2" i="1"/>
  <c r="Q2" i="1"/>
  <c r="D3" i="1"/>
  <c r="E3" i="1"/>
  <c r="F3" i="1"/>
  <c r="K3" i="1"/>
  <c r="R3" i="1"/>
  <c r="W3" i="1" s="1"/>
  <c r="S3" i="1"/>
  <c r="T3" i="1"/>
  <c r="X3" i="1"/>
  <c r="Y3" i="1"/>
  <c r="D4" i="1"/>
  <c r="E4" i="1"/>
  <c r="F4" i="1"/>
  <c r="K4" i="1"/>
  <c r="R4" i="1"/>
  <c r="S4" i="1"/>
  <c r="T4" i="1"/>
  <c r="X4" i="1"/>
  <c r="D5" i="1"/>
  <c r="E5" i="1"/>
  <c r="F5" i="1"/>
  <c r="K5" i="1"/>
  <c r="R5" i="1"/>
  <c r="S5" i="1"/>
  <c r="T5" i="1"/>
  <c r="X5" i="1"/>
  <c r="D6" i="1"/>
  <c r="E6" i="1"/>
  <c r="F6" i="1"/>
  <c r="K6" i="1"/>
  <c r="M6" i="1" s="1"/>
  <c r="L6" i="1" s="1"/>
  <c r="R6" i="1"/>
  <c r="S6" i="1"/>
  <c r="T6" i="1"/>
  <c r="X6" i="1"/>
  <c r="D7" i="1"/>
  <c r="E7" i="1"/>
  <c r="F7" i="1"/>
  <c r="J7" i="1"/>
  <c r="I7" i="1" s="1"/>
  <c r="K7" i="1"/>
  <c r="R7" i="1"/>
  <c r="S7" i="1"/>
  <c r="T7" i="1"/>
  <c r="X7" i="1"/>
  <c r="D8" i="1"/>
  <c r="E8" i="1"/>
  <c r="F8" i="1"/>
  <c r="K8" i="1"/>
  <c r="R8" i="1"/>
  <c r="S8" i="1"/>
  <c r="T8" i="1"/>
  <c r="X8" i="1"/>
  <c r="D9" i="1"/>
  <c r="E9" i="1"/>
  <c r="F9" i="1"/>
  <c r="K9" i="1"/>
  <c r="R9" i="1"/>
  <c r="S9" i="1"/>
  <c r="T9" i="1"/>
  <c r="D10" i="1"/>
  <c r="E10" i="1"/>
  <c r="F10" i="1"/>
  <c r="K10" i="1"/>
  <c r="M10" i="1" s="1"/>
  <c r="L10" i="1" s="1"/>
  <c r="R10" i="1"/>
  <c r="S10" i="1"/>
  <c r="T10" i="1"/>
  <c r="X10" i="1"/>
  <c r="D11" i="1"/>
  <c r="E11" i="1"/>
  <c r="F11" i="1"/>
  <c r="K11" i="1"/>
  <c r="M11" i="1" s="1"/>
  <c r="L11" i="1" s="1"/>
  <c r="R11" i="1"/>
  <c r="S11" i="1"/>
  <c r="T11" i="1"/>
  <c r="X11" i="1"/>
  <c r="D12" i="1"/>
  <c r="E12" i="1"/>
  <c r="F12" i="1"/>
  <c r="R12" i="1"/>
  <c r="S12" i="1"/>
  <c r="T12" i="1"/>
  <c r="X12" i="1"/>
  <c r="D13" i="1"/>
  <c r="E13" i="1"/>
  <c r="F13" i="1"/>
  <c r="R13" i="1"/>
  <c r="S13" i="1"/>
  <c r="T13" i="1"/>
  <c r="X13" i="1"/>
  <c r="D14" i="1"/>
  <c r="E14" i="1"/>
  <c r="F14" i="1"/>
  <c r="K14" i="1"/>
  <c r="M14" i="1" s="1"/>
  <c r="R14" i="1"/>
  <c r="W14" i="1" s="1"/>
  <c r="S14" i="1"/>
  <c r="T14" i="1"/>
  <c r="D15" i="1"/>
  <c r="E15" i="1"/>
  <c r="F15" i="1"/>
  <c r="K15" i="1"/>
  <c r="R15" i="1"/>
  <c r="W15" i="1" s="1"/>
  <c r="S15" i="1"/>
  <c r="T15" i="1"/>
  <c r="X15" i="1"/>
  <c r="D16" i="1"/>
  <c r="E16" i="1"/>
  <c r="F16" i="1"/>
  <c r="K16" i="1"/>
  <c r="M16" i="1" s="1"/>
  <c r="R16" i="1"/>
  <c r="S16" i="1"/>
  <c r="T16" i="1"/>
  <c r="X16" i="1"/>
  <c r="D17" i="1"/>
  <c r="E17" i="1"/>
  <c r="F17" i="1"/>
  <c r="K17" i="1"/>
  <c r="M17" i="1" s="1"/>
  <c r="R17" i="1"/>
  <c r="S17" i="1"/>
  <c r="T17" i="1"/>
  <c r="X17" i="1"/>
  <c r="D18" i="1"/>
  <c r="E18" i="1"/>
  <c r="F18" i="1"/>
  <c r="K18" i="1"/>
  <c r="M18" i="1" s="1"/>
  <c r="R18" i="1"/>
  <c r="S18" i="1"/>
  <c r="T18" i="1"/>
  <c r="X18" i="1"/>
  <c r="D19" i="1"/>
  <c r="E19" i="1"/>
  <c r="F19" i="1"/>
  <c r="K19" i="1"/>
  <c r="R19" i="1"/>
  <c r="W19" i="1" s="1"/>
  <c r="S19" i="1"/>
  <c r="V19" i="1" s="1"/>
  <c r="T19" i="1"/>
  <c r="U19" i="1" s="1"/>
  <c r="X19" i="1"/>
  <c r="Y19" i="1"/>
  <c r="D20" i="1"/>
  <c r="E20" i="1"/>
  <c r="F20" i="1"/>
  <c r="K20" i="1"/>
  <c r="M20" i="1" s="1"/>
  <c r="L20" i="1" s="1"/>
  <c r="R20" i="1"/>
  <c r="S20" i="1"/>
  <c r="T20" i="1"/>
  <c r="D21" i="1"/>
  <c r="E21" i="1"/>
  <c r="F21" i="1"/>
  <c r="K21" i="1"/>
  <c r="R21" i="1"/>
  <c r="S21" i="1"/>
  <c r="T21" i="1"/>
  <c r="D22" i="1"/>
  <c r="E22" i="1"/>
  <c r="F22" i="1"/>
  <c r="N22" i="1"/>
  <c r="Z22" i="1" s="1"/>
  <c r="R22" i="1"/>
  <c r="S22" i="1"/>
  <c r="V22" i="1" s="1"/>
  <c r="T22" i="1"/>
  <c r="X22" i="1"/>
  <c r="Y22" i="1"/>
  <c r="D23" i="1"/>
  <c r="E23" i="1"/>
  <c r="F23" i="1"/>
  <c r="I23" i="1"/>
  <c r="K23" i="1"/>
  <c r="M23" i="1" s="1"/>
  <c r="R23" i="1"/>
  <c r="S23" i="1"/>
  <c r="V23" i="1" s="1"/>
  <c r="T23" i="1"/>
  <c r="U23" i="1" s="1"/>
  <c r="X23" i="1"/>
  <c r="D24" i="1"/>
  <c r="E24" i="1"/>
  <c r="F24" i="1"/>
  <c r="K24" i="1"/>
  <c r="R24" i="1"/>
  <c r="S24" i="1"/>
  <c r="T24" i="1"/>
  <c r="X24" i="1"/>
  <c r="D25" i="1"/>
  <c r="E25" i="1"/>
  <c r="F25" i="1"/>
  <c r="R25" i="1"/>
  <c r="S25" i="1"/>
  <c r="T25" i="1"/>
  <c r="X25" i="1"/>
  <c r="D26" i="1"/>
  <c r="E26" i="1"/>
  <c r="F26" i="1"/>
  <c r="J26" i="1"/>
  <c r="K26" i="1"/>
  <c r="M26" i="1" s="1"/>
  <c r="L26" i="1" s="1"/>
  <c r="R26" i="1"/>
  <c r="S26" i="1"/>
  <c r="T26" i="1"/>
  <c r="D27" i="1"/>
  <c r="E27" i="1"/>
  <c r="F27" i="1"/>
  <c r="I27" i="1"/>
  <c r="K27" i="1"/>
  <c r="M27" i="1" s="1"/>
  <c r="R27" i="1"/>
  <c r="S27" i="1"/>
  <c r="T27" i="1"/>
  <c r="U27" i="1" s="1"/>
  <c r="X27" i="1"/>
  <c r="D28" i="1"/>
  <c r="E28" i="1"/>
  <c r="F28" i="1"/>
  <c r="K28" i="1"/>
  <c r="R28" i="1"/>
  <c r="S28" i="1"/>
  <c r="T28" i="1"/>
  <c r="D29" i="1"/>
  <c r="E29" i="1"/>
  <c r="F29" i="1"/>
  <c r="K29" i="1"/>
  <c r="R29" i="1"/>
  <c r="S29" i="1"/>
  <c r="T29" i="1"/>
  <c r="X29" i="1"/>
  <c r="D30" i="1"/>
  <c r="E30" i="1"/>
  <c r="F30" i="1"/>
  <c r="K30" i="1"/>
  <c r="M30" i="1" s="1"/>
  <c r="L30" i="1" s="1"/>
  <c r="R30" i="1"/>
  <c r="S30" i="1"/>
  <c r="T30" i="1"/>
  <c r="X30" i="1"/>
  <c r="D31" i="1"/>
  <c r="E31" i="1"/>
  <c r="F31" i="1"/>
  <c r="J31" i="1"/>
  <c r="K31" i="1"/>
  <c r="M31" i="1" s="1"/>
  <c r="L31" i="1" s="1"/>
  <c r="R31" i="1"/>
  <c r="W31" i="1" s="1"/>
  <c r="S31" i="1"/>
  <c r="T31" i="1"/>
  <c r="U31" i="1" s="1"/>
  <c r="X31" i="1"/>
  <c r="D32" i="1"/>
  <c r="E32" i="1"/>
  <c r="F32" i="1"/>
  <c r="K32" i="1"/>
  <c r="M32" i="1" s="1"/>
  <c r="R32" i="1"/>
  <c r="S32" i="1"/>
  <c r="T32" i="1"/>
  <c r="X32" i="1"/>
  <c r="D33" i="1"/>
  <c r="E33" i="1"/>
  <c r="F33" i="1"/>
  <c r="K33" i="1"/>
  <c r="M33" i="1" s="1"/>
  <c r="R33" i="1"/>
  <c r="S33" i="1"/>
  <c r="T33" i="1"/>
  <c r="X33" i="1"/>
  <c r="D34" i="1"/>
  <c r="E34" i="1"/>
  <c r="F34" i="1"/>
  <c r="R34" i="1"/>
  <c r="W34" i="1" s="1"/>
  <c r="S34" i="1"/>
  <c r="T34" i="1"/>
  <c r="X34" i="1"/>
  <c r="Y34" i="1"/>
  <c r="D35" i="1"/>
  <c r="E35" i="1"/>
  <c r="F35" i="1"/>
  <c r="K35" i="1"/>
  <c r="N35" i="1" s="1"/>
  <c r="R35" i="1"/>
  <c r="W35" i="1" s="1"/>
  <c r="S35" i="1"/>
  <c r="V35" i="1" s="1"/>
  <c r="T35" i="1"/>
  <c r="U35" i="1" s="1"/>
  <c r="X35" i="1"/>
  <c r="D36" i="1"/>
  <c r="E36" i="1"/>
  <c r="F36" i="1"/>
  <c r="R36" i="1"/>
  <c r="S36" i="1"/>
  <c r="T36" i="1"/>
  <c r="X36" i="1"/>
  <c r="D37" i="1"/>
  <c r="E37" i="1"/>
  <c r="F37" i="1"/>
  <c r="K37" i="1"/>
  <c r="R37" i="1"/>
  <c r="S37" i="1"/>
  <c r="T37" i="1"/>
  <c r="X37" i="1"/>
  <c r="D38" i="1"/>
  <c r="E38" i="1"/>
  <c r="F38" i="1"/>
  <c r="R38" i="1"/>
  <c r="S38" i="1"/>
  <c r="T38" i="1"/>
  <c r="D39" i="1"/>
  <c r="E39" i="1"/>
  <c r="F39" i="1"/>
  <c r="J39" i="1"/>
  <c r="I39" i="1" s="1"/>
  <c r="K39" i="1"/>
  <c r="M39" i="1" s="1"/>
  <c r="L39" i="1" s="1"/>
  <c r="R39" i="1"/>
  <c r="W39" i="1" s="1"/>
  <c r="S39" i="1"/>
  <c r="T39" i="1"/>
  <c r="U39" i="1" s="1"/>
  <c r="X39" i="1"/>
  <c r="Y39" i="1"/>
  <c r="D40" i="1"/>
  <c r="E40" i="1"/>
  <c r="F40" i="1"/>
  <c r="K40" i="1"/>
  <c r="M40" i="1" s="1"/>
  <c r="R40" i="1"/>
  <c r="S40" i="1"/>
  <c r="T40" i="1"/>
  <c r="D41" i="1"/>
  <c r="E41" i="1"/>
  <c r="F41" i="1"/>
  <c r="K41" i="1"/>
  <c r="R41" i="1"/>
  <c r="S41" i="1"/>
  <c r="T41" i="1"/>
  <c r="X41" i="1"/>
  <c r="D42" i="1"/>
  <c r="E42" i="1"/>
  <c r="F42" i="1"/>
  <c r="J42" i="1"/>
  <c r="R42" i="1"/>
  <c r="S42" i="1"/>
  <c r="T42" i="1"/>
  <c r="X42" i="1"/>
  <c r="D43" i="1"/>
  <c r="E43" i="1"/>
  <c r="F43" i="1"/>
  <c r="J43" i="1"/>
  <c r="I43" i="1" s="1"/>
  <c r="K43" i="1"/>
  <c r="N43" i="1" s="1"/>
  <c r="R43" i="1"/>
  <c r="W43" i="1" s="1"/>
  <c r="S43" i="1"/>
  <c r="V43" i="1" s="1"/>
  <c r="T43" i="1"/>
  <c r="X43" i="1"/>
  <c r="Y43" i="1"/>
  <c r="D44" i="1"/>
  <c r="E44" i="1"/>
  <c r="F44" i="1"/>
  <c r="K44" i="1"/>
  <c r="M44" i="1" s="1"/>
  <c r="R44" i="1"/>
  <c r="S44" i="1"/>
  <c r="T44" i="1"/>
  <c r="X44" i="1"/>
  <c r="D45" i="1"/>
  <c r="E45" i="1"/>
  <c r="F45" i="1"/>
  <c r="K45" i="1"/>
  <c r="R45" i="1"/>
  <c r="S45" i="1"/>
  <c r="T45" i="1"/>
  <c r="X45" i="1"/>
  <c r="D46" i="1"/>
  <c r="E46" i="1"/>
  <c r="F46" i="1"/>
  <c r="K46" i="1"/>
  <c r="M46" i="1" s="1"/>
  <c r="L46" i="1" s="1"/>
  <c r="R46" i="1"/>
  <c r="S46" i="1"/>
  <c r="V46" i="1" s="1"/>
  <c r="T46" i="1"/>
  <c r="X46" i="1"/>
  <c r="Y46" i="1"/>
  <c r="D47" i="1"/>
  <c r="E47" i="1"/>
  <c r="F47" i="1"/>
  <c r="J47" i="1"/>
  <c r="I47" i="1" s="1"/>
  <c r="K47" i="1"/>
  <c r="N47" i="1" s="1"/>
  <c r="Z47" i="1" s="1"/>
  <c r="R47" i="1"/>
  <c r="W47" i="1" s="1"/>
  <c r="S47" i="1"/>
  <c r="V47" i="1" s="1"/>
  <c r="T47" i="1"/>
  <c r="U47" i="1" s="1"/>
  <c r="X47" i="1"/>
  <c r="Y47" i="1"/>
  <c r="D48" i="1"/>
  <c r="E48" i="1"/>
  <c r="F48" i="1"/>
  <c r="K48" i="1"/>
  <c r="M48" i="1" s="1"/>
  <c r="L48" i="1" s="1"/>
  <c r="R48" i="1"/>
  <c r="S48" i="1"/>
  <c r="T48" i="1"/>
  <c r="X48" i="1"/>
  <c r="D49" i="1"/>
  <c r="E49" i="1"/>
  <c r="F49" i="1"/>
  <c r="R49" i="1"/>
  <c r="S49" i="1"/>
  <c r="T49" i="1"/>
  <c r="X49" i="1"/>
  <c r="D50" i="1"/>
  <c r="E50" i="1"/>
  <c r="F50" i="1"/>
  <c r="J50" i="1"/>
  <c r="I50" i="1" s="1"/>
  <c r="K50" i="1"/>
  <c r="R50" i="1"/>
  <c r="W50" i="1" s="1"/>
  <c r="S50" i="1"/>
  <c r="V50" i="1" s="1"/>
  <c r="T50" i="1"/>
  <c r="X50" i="1"/>
  <c r="Y50" i="1"/>
  <c r="D51" i="1"/>
  <c r="E51" i="1"/>
  <c r="F51" i="1"/>
  <c r="J51" i="1"/>
  <c r="I51" i="1" s="1"/>
  <c r="K51" i="1"/>
  <c r="M51" i="1" s="1"/>
  <c r="R51" i="1"/>
  <c r="W51" i="1" s="1"/>
  <c r="S51" i="1"/>
  <c r="V51" i="1" s="1"/>
  <c r="T51" i="1"/>
  <c r="U51" i="1" s="1"/>
  <c r="X51" i="1"/>
  <c r="Y51" i="1"/>
  <c r="D52" i="1"/>
  <c r="E52" i="1"/>
  <c r="F52" i="1"/>
  <c r="K52" i="1"/>
  <c r="M52" i="1" s="1"/>
  <c r="L52" i="1" s="1"/>
  <c r="R52" i="1"/>
  <c r="S52" i="1"/>
  <c r="T52" i="1"/>
  <c r="D53" i="1"/>
  <c r="E53" i="1"/>
  <c r="F53" i="1"/>
  <c r="R53" i="1"/>
  <c r="S53" i="1"/>
  <c r="T53" i="1"/>
  <c r="X53" i="1"/>
  <c r="D54" i="1"/>
  <c r="E54" i="1"/>
  <c r="F54" i="1"/>
  <c r="K54" i="1"/>
  <c r="M54" i="1" s="1"/>
  <c r="R54" i="1"/>
  <c r="W54" i="1" s="1"/>
  <c r="S54" i="1"/>
  <c r="V54" i="1" s="1"/>
  <c r="T54" i="1"/>
  <c r="X54" i="1"/>
  <c r="Y54" i="1"/>
  <c r="D55" i="1"/>
  <c r="E55" i="1"/>
  <c r="F55" i="1"/>
  <c r="J55" i="1"/>
  <c r="I55" i="1" s="1"/>
  <c r="K55" i="1"/>
  <c r="N55" i="1" s="1"/>
  <c r="R55" i="1"/>
  <c r="W55" i="1" s="1"/>
  <c r="S55" i="1"/>
  <c r="V55" i="1" s="1"/>
  <c r="T55" i="1"/>
  <c r="U55" i="1" s="1"/>
  <c r="Y55" i="1"/>
  <c r="D56" i="1"/>
  <c r="E56" i="1"/>
  <c r="F56" i="1"/>
  <c r="K56" i="1"/>
  <c r="R56" i="1"/>
  <c r="S56" i="1"/>
  <c r="T56" i="1"/>
  <c r="X56" i="1"/>
  <c r="D57" i="1"/>
  <c r="E57" i="1"/>
  <c r="F57" i="1"/>
  <c r="K57" i="1"/>
  <c r="M57" i="1" s="1"/>
  <c r="R57" i="1"/>
  <c r="S57" i="1"/>
  <c r="T57" i="1"/>
  <c r="X57" i="1"/>
  <c r="D58" i="1"/>
  <c r="E58" i="1"/>
  <c r="F58" i="1"/>
  <c r="K58" i="1"/>
  <c r="R58" i="1"/>
  <c r="W58" i="1" s="1"/>
  <c r="S58" i="1"/>
  <c r="V58" i="1" s="1"/>
  <c r="T58" i="1"/>
  <c r="X58" i="1"/>
  <c r="Y58" i="1"/>
  <c r="D59" i="1"/>
  <c r="E59" i="1"/>
  <c r="F59" i="1"/>
  <c r="J59" i="1"/>
  <c r="I59" i="1" s="1"/>
  <c r="K59" i="1"/>
  <c r="M59" i="1" s="1"/>
  <c r="R59" i="1"/>
  <c r="W59" i="1" s="1"/>
  <c r="S59" i="1"/>
  <c r="V59" i="1" s="1"/>
  <c r="T59" i="1"/>
  <c r="U59" i="1" s="1"/>
  <c r="X59" i="1"/>
  <c r="Y59" i="1"/>
  <c r="D60" i="1"/>
  <c r="E60" i="1"/>
  <c r="F60" i="1"/>
  <c r="K60" i="1"/>
  <c r="R60" i="1"/>
  <c r="S60" i="1"/>
  <c r="T60" i="1"/>
  <c r="D61" i="1"/>
  <c r="E61" i="1"/>
  <c r="F61" i="1"/>
  <c r="K61" i="1"/>
  <c r="M61" i="1" s="1"/>
  <c r="R61" i="1"/>
  <c r="S61" i="1"/>
  <c r="T61" i="1"/>
  <c r="X61" i="1"/>
  <c r="D62" i="1"/>
  <c r="E62" i="1"/>
  <c r="F62" i="1"/>
  <c r="R62" i="1"/>
  <c r="S62" i="1"/>
  <c r="T62" i="1"/>
  <c r="X62" i="1"/>
  <c r="D63" i="1"/>
  <c r="E63" i="1"/>
  <c r="F63" i="1"/>
  <c r="K63" i="1"/>
  <c r="N63" i="1" s="1"/>
  <c r="Z63" i="1" s="1"/>
  <c r="R63" i="1"/>
  <c r="W63" i="1" s="1"/>
  <c r="S63" i="1"/>
  <c r="V63" i="1" s="1"/>
  <c r="T63" i="1"/>
  <c r="U63" i="1" s="1"/>
  <c r="X63" i="1"/>
  <c r="Y63" i="1"/>
  <c r="D64" i="1"/>
  <c r="E64" i="1"/>
  <c r="F64" i="1"/>
  <c r="K64" i="1"/>
  <c r="M64" i="1" s="1"/>
  <c r="R64" i="1"/>
  <c r="S64" i="1"/>
  <c r="T64" i="1"/>
  <c r="X64" i="1"/>
  <c r="D65" i="1"/>
  <c r="E65" i="1"/>
  <c r="F65" i="1"/>
  <c r="K65" i="1"/>
  <c r="R65" i="1"/>
  <c r="S65" i="1"/>
  <c r="T65" i="1"/>
  <c r="X65" i="1"/>
  <c r="D66" i="1"/>
  <c r="E66" i="1"/>
  <c r="F66" i="1"/>
  <c r="K66" i="1"/>
  <c r="M66" i="1" s="1"/>
  <c r="L66" i="1" s="1"/>
  <c r="R66" i="1"/>
  <c r="S66" i="1"/>
  <c r="T66" i="1"/>
  <c r="X66" i="1"/>
  <c r="D67" i="1"/>
  <c r="E67" i="1"/>
  <c r="F67" i="1"/>
  <c r="J67" i="1"/>
  <c r="I67" i="1" s="1"/>
  <c r="K67" i="1"/>
  <c r="N67" i="1" s="1"/>
  <c r="Z67" i="1" s="1"/>
  <c r="R67" i="1"/>
  <c r="W67" i="1" s="1"/>
  <c r="S67" i="1"/>
  <c r="T67" i="1"/>
  <c r="U67" i="1" s="1"/>
  <c r="X67" i="1"/>
  <c r="Y67" i="1"/>
  <c r="D68" i="1"/>
  <c r="E68" i="1"/>
  <c r="F68" i="1"/>
  <c r="K68" i="1"/>
  <c r="M68" i="1" s="1"/>
  <c r="R68" i="1"/>
  <c r="S68" i="1"/>
  <c r="T68" i="1"/>
  <c r="X68" i="1"/>
  <c r="D69" i="1"/>
  <c r="E69" i="1"/>
  <c r="F69" i="1"/>
  <c r="R69" i="1"/>
  <c r="S69" i="1"/>
  <c r="T69" i="1"/>
  <c r="X69" i="1"/>
  <c r="D70" i="1"/>
  <c r="E70" i="1"/>
  <c r="F70" i="1"/>
  <c r="I70" i="1"/>
  <c r="K70" i="1"/>
  <c r="R70" i="1"/>
  <c r="S70" i="1"/>
  <c r="T70" i="1"/>
  <c r="X70" i="1"/>
  <c r="D71" i="1"/>
  <c r="E71" i="1"/>
  <c r="F71" i="1"/>
  <c r="J71" i="1"/>
  <c r="I71" i="1" s="1"/>
  <c r="K71" i="1"/>
  <c r="N71" i="1" s="1"/>
  <c r="Z71" i="1" s="1"/>
  <c r="R71" i="1"/>
  <c r="W71" i="1" s="1"/>
  <c r="S71" i="1"/>
  <c r="V71" i="1" s="1"/>
  <c r="T71" i="1"/>
  <c r="X71" i="1"/>
  <c r="Y71" i="1"/>
  <c r="D72" i="1"/>
  <c r="E72" i="1"/>
  <c r="F72" i="1"/>
  <c r="K72" i="1"/>
  <c r="R72" i="1"/>
  <c r="S72" i="1"/>
  <c r="T72" i="1"/>
  <c r="X72" i="1"/>
  <c r="D73" i="1"/>
  <c r="E73" i="1"/>
  <c r="F73" i="1"/>
  <c r="K73" i="1"/>
  <c r="R73" i="1"/>
  <c r="S73" i="1"/>
  <c r="T73" i="1"/>
  <c r="X73" i="1"/>
  <c r="D74" i="1"/>
  <c r="E74" i="1"/>
  <c r="F74" i="1"/>
  <c r="J74" i="1"/>
  <c r="I74" i="1" s="1"/>
  <c r="K74" i="1"/>
  <c r="M74" i="1" s="1"/>
  <c r="R74" i="1"/>
  <c r="S74" i="1"/>
  <c r="T74" i="1"/>
  <c r="X74" i="1"/>
  <c r="Y74" i="1"/>
  <c r="D75" i="1"/>
  <c r="E75" i="1"/>
  <c r="F75" i="1"/>
  <c r="J75" i="1"/>
  <c r="I75" i="1" s="1"/>
  <c r="K75" i="1"/>
  <c r="R75" i="1"/>
  <c r="W75" i="1" s="1"/>
  <c r="S75" i="1"/>
  <c r="V75" i="1" s="1"/>
  <c r="T75" i="1"/>
  <c r="U75" i="1" s="1"/>
  <c r="X75" i="1"/>
  <c r="Y75" i="1"/>
  <c r="D76" i="1"/>
  <c r="E76" i="1"/>
  <c r="F76" i="1"/>
  <c r="K76" i="1"/>
  <c r="M76" i="1" s="1"/>
  <c r="R76" i="1"/>
  <c r="S76" i="1"/>
  <c r="T76" i="1"/>
  <c r="D77" i="1"/>
  <c r="E77" i="1"/>
  <c r="F77" i="1"/>
  <c r="K77" i="1"/>
  <c r="R77" i="1"/>
  <c r="S77" i="1"/>
  <c r="V77" i="1" s="1"/>
  <c r="T77" i="1"/>
  <c r="X77" i="1"/>
  <c r="D78" i="1"/>
  <c r="E78" i="1"/>
  <c r="F78" i="1"/>
  <c r="J78" i="1"/>
  <c r="I78" i="1" s="1"/>
  <c r="K78" i="1"/>
  <c r="M78" i="1" s="1"/>
  <c r="R78" i="1"/>
  <c r="S78" i="1"/>
  <c r="V78" i="1" s="1"/>
  <c r="T78" i="1"/>
  <c r="X78" i="1"/>
  <c r="Y78" i="1"/>
  <c r="D79" i="1"/>
  <c r="E79" i="1"/>
  <c r="F79" i="1"/>
  <c r="J79" i="1"/>
  <c r="I79" i="1" s="1"/>
  <c r="K79" i="1"/>
  <c r="R79" i="1"/>
  <c r="W79" i="1" s="1"/>
  <c r="S79" i="1"/>
  <c r="V79" i="1" s="1"/>
  <c r="T79" i="1"/>
  <c r="U79" i="1" s="1"/>
  <c r="X79" i="1"/>
  <c r="Y79" i="1"/>
  <c r="D80" i="1"/>
  <c r="E80" i="1"/>
  <c r="F80" i="1"/>
  <c r="K80" i="1"/>
  <c r="M80" i="1" s="1"/>
  <c r="R80" i="1"/>
  <c r="S80" i="1"/>
  <c r="T80" i="1"/>
  <c r="X80" i="1"/>
  <c r="D81" i="1"/>
  <c r="E81" i="1"/>
  <c r="F81" i="1"/>
  <c r="K81" i="1"/>
  <c r="R81" i="1"/>
  <c r="S81" i="1"/>
  <c r="V81" i="1" s="1"/>
  <c r="T81" i="1"/>
  <c r="X81" i="1"/>
  <c r="D82" i="1"/>
  <c r="E82" i="1"/>
  <c r="F82" i="1"/>
  <c r="J82" i="1"/>
  <c r="R82" i="1"/>
  <c r="S82" i="1"/>
  <c r="T82" i="1"/>
  <c r="U82" i="1" s="1"/>
  <c r="X82" i="1"/>
  <c r="D83" i="1"/>
  <c r="E83" i="1"/>
  <c r="F83" i="1"/>
  <c r="J83" i="1"/>
  <c r="I83" i="1" s="1"/>
  <c r="K83" i="1"/>
  <c r="M83" i="1" s="1"/>
  <c r="L83" i="1" s="1"/>
  <c r="R83" i="1"/>
  <c r="W83" i="1" s="1"/>
  <c r="S83" i="1"/>
  <c r="V83" i="1" s="1"/>
  <c r="T83" i="1"/>
  <c r="X83" i="1"/>
  <c r="Y83" i="1"/>
  <c r="D84" i="1"/>
  <c r="E84" i="1"/>
  <c r="F84" i="1"/>
  <c r="K84" i="1"/>
  <c r="M84" i="1" s="1"/>
  <c r="L84" i="1" s="1"/>
  <c r="R84" i="1"/>
  <c r="S84" i="1"/>
  <c r="T84" i="1"/>
  <c r="X84" i="1"/>
  <c r="D85" i="1"/>
  <c r="E85" i="1"/>
  <c r="F85" i="1"/>
  <c r="J85" i="1"/>
  <c r="I85" i="1" s="1"/>
  <c r="K85" i="1"/>
  <c r="M85" i="1" s="1"/>
  <c r="R85" i="1"/>
  <c r="W85" i="1" s="1"/>
  <c r="S85" i="1"/>
  <c r="T85" i="1"/>
  <c r="U85" i="1" s="1"/>
  <c r="X85" i="1"/>
  <c r="Y85" i="1"/>
  <c r="D86" i="1"/>
  <c r="E86" i="1"/>
  <c r="F86" i="1"/>
  <c r="K86" i="1"/>
  <c r="N86" i="1" s="1"/>
  <c r="R86" i="1"/>
  <c r="S86" i="1"/>
  <c r="T86" i="1"/>
  <c r="U86" i="1" s="1"/>
  <c r="X86" i="1"/>
  <c r="D87" i="1"/>
  <c r="E87" i="1"/>
  <c r="F87" i="1"/>
  <c r="J87" i="1"/>
  <c r="I87" i="1" s="1"/>
  <c r="K87" i="1"/>
  <c r="M87" i="1" s="1"/>
  <c r="R87" i="1"/>
  <c r="W87" i="1" s="1"/>
  <c r="S87" i="1"/>
  <c r="V87" i="1" s="1"/>
  <c r="T87" i="1"/>
  <c r="U87" i="1" s="1"/>
  <c r="X87" i="1"/>
  <c r="Y87" i="1"/>
  <c r="D88" i="1"/>
  <c r="E88" i="1"/>
  <c r="F88" i="1"/>
  <c r="K88" i="1"/>
  <c r="R88" i="1"/>
  <c r="S88" i="1"/>
  <c r="T88" i="1"/>
  <c r="X88" i="1"/>
  <c r="D89" i="1"/>
  <c r="E89" i="1"/>
  <c r="F89" i="1"/>
  <c r="K89" i="1"/>
  <c r="M89" i="1" s="1"/>
  <c r="L89" i="1" s="1"/>
  <c r="R89" i="1"/>
  <c r="S89" i="1"/>
  <c r="V89" i="1" s="1"/>
  <c r="T89" i="1"/>
  <c r="X89" i="1"/>
  <c r="D90" i="1"/>
  <c r="E90" i="1"/>
  <c r="F90" i="1"/>
  <c r="K90" i="1"/>
  <c r="N90" i="1" s="1"/>
  <c r="Z90" i="1" s="1"/>
  <c r="R90" i="1"/>
  <c r="S90" i="1"/>
  <c r="T90" i="1"/>
  <c r="U90" i="1" s="1"/>
  <c r="X90" i="1"/>
  <c r="D91" i="1"/>
  <c r="E91" i="1"/>
  <c r="F91" i="1"/>
  <c r="J91" i="1"/>
  <c r="Q91" i="1" s="1"/>
  <c r="N91" i="1"/>
  <c r="Z91" i="1" s="1"/>
  <c r="R91" i="1"/>
  <c r="S91" i="1"/>
  <c r="V91" i="1" s="1"/>
  <c r="T91" i="1"/>
  <c r="U91" i="1" s="1"/>
  <c r="X91" i="1"/>
  <c r="Y91" i="1"/>
  <c r="D92" i="1"/>
  <c r="E92" i="1"/>
  <c r="F92" i="1"/>
  <c r="K92" i="1"/>
  <c r="M92" i="1" s="1"/>
  <c r="L92" i="1" s="1"/>
  <c r="R92" i="1"/>
  <c r="S92" i="1"/>
  <c r="T92" i="1"/>
  <c r="X92" i="1"/>
  <c r="D93" i="1"/>
  <c r="E93" i="1"/>
  <c r="F93" i="1"/>
  <c r="J93" i="1"/>
  <c r="I93" i="1" s="1"/>
  <c r="K93" i="1"/>
  <c r="M93" i="1" s="1"/>
  <c r="R93" i="1"/>
  <c r="W93" i="1" s="1"/>
  <c r="S93" i="1"/>
  <c r="V93" i="1" s="1"/>
  <c r="T93" i="1"/>
  <c r="U93" i="1" s="1"/>
  <c r="X93" i="1"/>
  <c r="Y93" i="1"/>
  <c r="D94" i="1"/>
  <c r="E94" i="1"/>
  <c r="F94" i="1"/>
  <c r="K94" i="1"/>
  <c r="N94" i="1" s="1"/>
  <c r="Z94" i="1" s="1"/>
  <c r="R94" i="1"/>
  <c r="W94" i="1" s="1"/>
  <c r="S94" i="1"/>
  <c r="T94" i="1"/>
  <c r="X94" i="1"/>
  <c r="D95" i="1"/>
  <c r="E95" i="1"/>
  <c r="F95" i="1"/>
  <c r="J95" i="1"/>
  <c r="I95" i="1" s="1"/>
  <c r="K95" i="1"/>
  <c r="M95" i="1" s="1"/>
  <c r="R95" i="1"/>
  <c r="W95" i="1" s="1"/>
  <c r="S95" i="1"/>
  <c r="V95" i="1" s="1"/>
  <c r="T95" i="1"/>
  <c r="U95" i="1" s="1"/>
  <c r="X95" i="1"/>
  <c r="Y95" i="1"/>
  <c r="D96" i="1"/>
  <c r="E96" i="1"/>
  <c r="F96" i="1"/>
  <c r="K96" i="1"/>
  <c r="M96" i="1" s="1"/>
  <c r="R96" i="1"/>
  <c r="S96" i="1"/>
  <c r="T96" i="1"/>
  <c r="X96" i="1"/>
  <c r="D97" i="1"/>
  <c r="E97" i="1"/>
  <c r="F97" i="1"/>
  <c r="K97" i="1"/>
  <c r="N97" i="1" s="1"/>
  <c r="Z97" i="1" s="1"/>
  <c r="R97" i="1"/>
  <c r="S97" i="1"/>
  <c r="V97" i="1" s="1"/>
  <c r="T97" i="1"/>
  <c r="X97" i="1"/>
  <c r="D98" i="1"/>
  <c r="E98" i="1"/>
  <c r="F98" i="1"/>
  <c r="J98" i="1"/>
  <c r="R98" i="1"/>
  <c r="S98" i="1"/>
  <c r="T98" i="1"/>
  <c r="D99" i="1"/>
  <c r="E99" i="1"/>
  <c r="F99" i="1"/>
  <c r="K99" i="1"/>
  <c r="M99" i="1" s="1"/>
  <c r="Q99" i="1" s="1"/>
  <c r="R99" i="1"/>
  <c r="W99" i="1" s="1"/>
  <c r="S99" i="1"/>
  <c r="V99" i="1" s="1"/>
  <c r="T99" i="1"/>
  <c r="U99" i="1" s="1"/>
  <c r="X99" i="1"/>
  <c r="Y99" i="1"/>
  <c r="D100" i="1"/>
  <c r="E100" i="1"/>
  <c r="F100" i="1"/>
  <c r="R100" i="1"/>
  <c r="S100" i="1"/>
  <c r="T100" i="1"/>
  <c r="AB100" i="1" s="1"/>
  <c r="X100" i="1"/>
  <c r="D101" i="1"/>
  <c r="E101" i="1"/>
  <c r="F101" i="1"/>
  <c r="J101" i="1"/>
  <c r="K101" i="1"/>
  <c r="M101" i="1" s="1"/>
  <c r="L101" i="1" s="1"/>
  <c r="R101" i="1"/>
  <c r="S101" i="1"/>
  <c r="T101" i="1"/>
  <c r="U101" i="1" s="1"/>
  <c r="X101" i="1"/>
  <c r="D102" i="1"/>
  <c r="E102" i="1"/>
  <c r="F102" i="1"/>
  <c r="N102" i="1"/>
  <c r="Z102" i="1" s="1"/>
  <c r="R102" i="1"/>
  <c r="W102" i="1" s="1"/>
  <c r="S102" i="1"/>
  <c r="T102" i="1"/>
  <c r="X102" i="1"/>
  <c r="D103" i="1"/>
  <c r="E103" i="1"/>
  <c r="F103" i="1"/>
  <c r="K103" i="1"/>
  <c r="N103" i="1" s="1"/>
  <c r="Z103" i="1" s="1"/>
  <c r="R103" i="1"/>
  <c r="S103" i="1"/>
  <c r="T103" i="1"/>
  <c r="X103" i="1"/>
  <c r="Y103" i="1"/>
  <c r="D104" i="1"/>
  <c r="E104" i="1"/>
  <c r="F104" i="1"/>
  <c r="K104" i="1"/>
  <c r="R104" i="1"/>
  <c r="S104" i="1"/>
  <c r="T104" i="1"/>
  <c r="X104" i="1"/>
  <c r="D105" i="1"/>
  <c r="E105" i="1"/>
  <c r="F105" i="1"/>
  <c r="J105" i="1"/>
  <c r="I105" i="1" s="1"/>
  <c r="K105" i="1"/>
  <c r="M105" i="1" s="1"/>
  <c r="L105" i="1" s="1"/>
  <c r="R105" i="1"/>
  <c r="W105" i="1" s="1"/>
  <c r="S105" i="1"/>
  <c r="T105" i="1"/>
  <c r="U105" i="1" s="1"/>
  <c r="X105" i="1"/>
  <c r="Y105" i="1"/>
  <c r="D106" i="1"/>
  <c r="E106" i="1"/>
  <c r="F106" i="1"/>
  <c r="K106" i="1"/>
  <c r="M106" i="1" s="1"/>
  <c r="R106" i="1"/>
  <c r="S106" i="1"/>
  <c r="V106" i="1" s="1"/>
  <c r="T106" i="1"/>
  <c r="X106" i="1"/>
  <c r="D107" i="1"/>
  <c r="E107" i="1"/>
  <c r="F107" i="1"/>
  <c r="K107" i="1"/>
  <c r="M107" i="1" s="1"/>
  <c r="L107" i="1" s="1"/>
  <c r="R107" i="1"/>
  <c r="W107" i="1" s="1"/>
  <c r="S107" i="1"/>
  <c r="V107" i="1" s="1"/>
  <c r="T107" i="1"/>
  <c r="U107" i="1" s="1"/>
  <c r="X107" i="1"/>
  <c r="Y107" i="1"/>
  <c r="D108" i="1"/>
  <c r="E108" i="1"/>
  <c r="F108" i="1"/>
  <c r="R108" i="1"/>
  <c r="S108" i="1"/>
  <c r="T108" i="1"/>
  <c r="X108" i="1"/>
  <c r="D109" i="1"/>
  <c r="E109" i="1"/>
  <c r="F109" i="1"/>
  <c r="K109" i="1"/>
  <c r="R109" i="1"/>
  <c r="W109" i="1" s="1"/>
  <c r="S109" i="1"/>
  <c r="V109" i="1" s="1"/>
  <c r="T109" i="1"/>
  <c r="U109" i="1" s="1"/>
  <c r="X109" i="1"/>
  <c r="Y109" i="1"/>
  <c r="D110" i="1"/>
  <c r="E110" i="1"/>
  <c r="F110" i="1"/>
  <c r="J110" i="1"/>
  <c r="I110" i="1" s="1"/>
  <c r="K110" i="1"/>
  <c r="M110" i="1" s="1"/>
  <c r="L110" i="1" s="1"/>
  <c r="R110" i="1"/>
  <c r="W110" i="1" s="1"/>
  <c r="S110" i="1"/>
  <c r="T110" i="1"/>
  <c r="X110" i="1"/>
  <c r="Y110" i="1"/>
  <c r="D111" i="1"/>
  <c r="E111" i="1"/>
  <c r="F111" i="1"/>
  <c r="K111" i="1"/>
  <c r="N111" i="1" s="1"/>
  <c r="R111" i="1"/>
  <c r="W111" i="1" s="1"/>
  <c r="S111" i="1"/>
  <c r="V111" i="1" s="1"/>
  <c r="T111" i="1"/>
  <c r="U111" i="1" s="1"/>
  <c r="X111" i="1"/>
  <c r="Y111" i="1"/>
  <c r="D112" i="1"/>
  <c r="E112" i="1"/>
  <c r="F112" i="1"/>
  <c r="K112" i="1"/>
  <c r="M112" i="1" s="1"/>
  <c r="Q112" i="1" s="1"/>
  <c r="R112" i="1"/>
  <c r="S112" i="1"/>
  <c r="T112" i="1"/>
  <c r="X112" i="1"/>
  <c r="D113" i="1"/>
  <c r="E113" i="1"/>
  <c r="F113" i="1"/>
  <c r="J113" i="1"/>
  <c r="Q113" i="1" s="1"/>
  <c r="N113" i="1"/>
  <c r="Z113" i="1" s="1"/>
  <c r="R113" i="1"/>
  <c r="S113" i="1"/>
  <c r="V113" i="1" s="1"/>
  <c r="T113" i="1"/>
  <c r="U113" i="1" s="1"/>
  <c r="X113" i="1"/>
  <c r="D114" i="1"/>
  <c r="E114" i="1"/>
  <c r="F114" i="1"/>
  <c r="R114" i="1"/>
  <c r="S114" i="1"/>
  <c r="V114" i="1" s="1"/>
  <c r="T114" i="1"/>
  <c r="U114" i="1" s="1"/>
  <c r="X114" i="1"/>
  <c r="D115" i="1"/>
  <c r="E115" i="1"/>
  <c r="F115" i="1"/>
  <c r="J115" i="1"/>
  <c r="I115" i="1" s="1"/>
  <c r="K115" i="1"/>
  <c r="M115" i="1" s="1"/>
  <c r="L115" i="1" s="1"/>
  <c r="R115" i="1"/>
  <c r="S115" i="1"/>
  <c r="V115" i="1" s="1"/>
  <c r="T115" i="1"/>
  <c r="U115" i="1" s="1"/>
  <c r="X115" i="1"/>
  <c r="Y115" i="1"/>
  <c r="D116" i="1"/>
  <c r="E116" i="1"/>
  <c r="F116" i="1"/>
  <c r="K116" i="1"/>
  <c r="M116" i="1" s="1"/>
  <c r="R116" i="1"/>
  <c r="S116" i="1"/>
  <c r="T116" i="1"/>
  <c r="X116" i="1"/>
  <c r="D117" i="1"/>
  <c r="E117" i="1"/>
  <c r="F117" i="1"/>
  <c r="K117" i="1"/>
  <c r="N117" i="1" s="1"/>
  <c r="Z117" i="1" s="1"/>
  <c r="R117" i="1"/>
  <c r="S117" i="1"/>
  <c r="V117" i="1" s="1"/>
  <c r="T117" i="1"/>
  <c r="X117" i="1"/>
  <c r="D118" i="1"/>
  <c r="E118" i="1"/>
  <c r="F118" i="1"/>
  <c r="N118" i="1"/>
  <c r="Z118" i="1" s="1"/>
  <c r="R118" i="1"/>
  <c r="W118" i="1" s="1"/>
  <c r="S118" i="1"/>
  <c r="T118" i="1"/>
  <c r="U118" i="1" s="1"/>
  <c r="X118" i="1"/>
  <c r="Y118" i="1"/>
  <c r="D119" i="1"/>
  <c r="E119" i="1"/>
  <c r="F119" i="1"/>
  <c r="K119" i="1"/>
  <c r="N119" i="1" s="1"/>
  <c r="Z119" i="1" s="1"/>
  <c r="R119" i="1"/>
  <c r="S119" i="1"/>
  <c r="V119" i="1" s="1"/>
  <c r="T119" i="1"/>
  <c r="U119" i="1" s="1"/>
  <c r="X119" i="1"/>
  <c r="Y119" i="1"/>
  <c r="D120" i="1"/>
  <c r="E120" i="1"/>
  <c r="F120" i="1"/>
  <c r="K120" i="1"/>
  <c r="M120" i="1" s="1"/>
  <c r="L120" i="1" s="1"/>
  <c r="R120" i="1"/>
  <c r="S120" i="1"/>
  <c r="T120" i="1"/>
  <c r="X120" i="1"/>
  <c r="D121" i="1"/>
  <c r="E121" i="1"/>
  <c r="F121" i="1"/>
  <c r="K121" i="1"/>
  <c r="R121" i="1"/>
  <c r="S121" i="1"/>
  <c r="V121" i="1" s="1"/>
  <c r="T121" i="1"/>
  <c r="U121" i="1" s="1"/>
  <c r="X121" i="1"/>
  <c r="D122" i="1"/>
  <c r="E122" i="1"/>
  <c r="F122" i="1"/>
  <c r="K122" i="1"/>
  <c r="M122" i="1" s="1"/>
  <c r="Q122" i="1" s="1"/>
  <c r="R122" i="1"/>
  <c r="S122" i="1"/>
  <c r="T122" i="1"/>
  <c r="U122" i="1" s="1"/>
  <c r="X122" i="1"/>
  <c r="Y122" i="1"/>
  <c r="D123" i="1"/>
  <c r="E123" i="1"/>
  <c r="F123" i="1"/>
  <c r="K123" i="1"/>
  <c r="N123" i="1" s="1"/>
  <c r="Z123" i="1" s="1"/>
  <c r="R123" i="1"/>
  <c r="W123" i="1" s="1"/>
  <c r="S123" i="1"/>
  <c r="V123" i="1" s="1"/>
  <c r="T123" i="1"/>
  <c r="X123" i="1"/>
  <c r="Y123" i="1"/>
  <c r="D124" i="1"/>
  <c r="E124" i="1"/>
  <c r="F124" i="1"/>
  <c r="K124" i="1"/>
  <c r="M124" i="1" s="1"/>
  <c r="Q124" i="1" s="1"/>
  <c r="R124" i="1"/>
  <c r="S124" i="1"/>
  <c r="T124" i="1"/>
  <c r="X124" i="1"/>
  <c r="D125" i="1"/>
  <c r="E125" i="1"/>
  <c r="F125" i="1"/>
  <c r="K125" i="1"/>
  <c r="M125" i="1" s="1"/>
  <c r="R125" i="1"/>
  <c r="W125" i="1" s="1"/>
  <c r="S125" i="1"/>
  <c r="V125" i="1" s="1"/>
  <c r="T125" i="1"/>
  <c r="U125" i="1" s="1"/>
  <c r="X125" i="1"/>
  <c r="Y125" i="1"/>
  <c r="D126" i="1"/>
  <c r="E126" i="1"/>
  <c r="F126" i="1"/>
  <c r="K126" i="1"/>
  <c r="M126" i="1" s="1"/>
  <c r="R126" i="1"/>
  <c r="W126" i="1" s="1"/>
  <c r="S126" i="1"/>
  <c r="T126" i="1"/>
  <c r="U126" i="1" s="1"/>
  <c r="X126" i="1"/>
  <c r="Y126" i="1"/>
  <c r="D127" i="1"/>
  <c r="E127" i="1"/>
  <c r="F127" i="1"/>
  <c r="J127" i="1"/>
  <c r="I127" i="1" s="1"/>
  <c r="N127" i="1"/>
  <c r="R127" i="1"/>
  <c r="W127" i="1" s="1"/>
  <c r="S127" i="1"/>
  <c r="V127" i="1" s="1"/>
  <c r="T127" i="1"/>
  <c r="U127" i="1" s="1"/>
  <c r="X127" i="1"/>
  <c r="D128" i="1"/>
  <c r="E128" i="1"/>
  <c r="F128" i="1"/>
  <c r="K128" i="1"/>
  <c r="M128" i="1" s="1"/>
  <c r="R128" i="1"/>
  <c r="S128" i="1"/>
  <c r="T128" i="1"/>
  <c r="X128" i="1"/>
  <c r="D129" i="1"/>
  <c r="E129" i="1"/>
  <c r="F129" i="1"/>
  <c r="K129" i="1"/>
  <c r="N129" i="1" s="1"/>
  <c r="R129" i="1"/>
  <c r="W129" i="1" s="1"/>
  <c r="S129" i="1"/>
  <c r="V129" i="1" s="1"/>
  <c r="T129" i="1"/>
  <c r="X129" i="1"/>
  <c r="Y129" i="1"/>
  <c r="D130" i="1"/>
  <c r="E130" i="1"/>
  <c r="F130" i="1"/>
  <c r="K130" i="1"/>
  <c r="M130" i="1" s="1"/>
  <c r="R130" i="1"/>
  <c r="W130" i="1" s="1"/>
  <c r="S130" i="1"/>
  <c r="T130" i="1"/>
  <c r="U130" i="1" s="1"/>
  <c r="X130" i="1"/>
  <c r="D131" i="1"/>
  <c r="E131" i="1"/>
  <c r="F131" i="1"/>
  <c r="J131" i="1"/>
  <c r="I131" i="1" s="1"/>
  <c r="N131" i="1"/>
  <c r="Z131" i="1" s="1"/>
  <c r="R131" i="1"/>
  <c r="W131" i="1" s="1"/>
  <c r="S131" i="1"/>
  <c r="V131" i="1" s="1"/>
  <c r="T131" i="1"/>
  <c r="U131" i="1" s="1"/>
  <c r="X131" i="1"/>
  <c r="Y131" i="1"/>
  <c r="D132" i="1"/>
  <c r="E132" i="1"/>
  <c r="F132" i="1"/>
  <c r="K132" i="1"/>
  <c r="M132" i="1" s="1"/>
  <c r="R132" i="1"/>
  <c r="S132" i="1"/>
  <c r="T132" i="1"/>
  <c r="X132" i="1"/>
  <c r="D133" i="1"/>
  <c r="E133" i="1"/>
  <c r="F133" i="1"/>
  <c r="K133" i="1"/>
  <c r="M133" i="1" s="1"/>
  <c r="R133" i="1"/>
  <c r="W133" i="1" s="1"/>
  <c r="S133" i="1"/>
  <c r="V133" i="1" s="1"/>
  <c r="T133" i="1"/>
  <c r="X133" i="1"/>
  <c r="Y133" i="1"/>
  <c r="D134" i="1"/>
  <c r="E134" i="1"/>
  <c r="F134" i="1"/>
  <c r="K134" i="1"/>
  <c r="M134" i="1" s="1"/>
  <c r="R134" i="1"/>
  <c r="W134" i="1" s="1"/>
  <c r="S134" i="1"/>
  <c r="V134" i="1" s="1"/>
  <c r="T134" i="1"/>
  <c r="U134" i="1" s="1"/>
  <c r="X134" i="1"/>
  <c r="D135" i="1"/>
  <c r="E135" i="1"/>
  <c r="F135" i="1"/>
  <c r="J135" i="1"/>
  <c r="Q135" i="1" s="1"/>
  <c r="N135" i="1"/>
  <c r="R135" i="1"/>
  <c r="W135" i="1" s="1"/>
  <c r="S135" i="1"/>
  <c r="T135" i="1"/>
  <c r="U135" i="1" s="1"/>
  <c r="Y135" i="1"/>
  <c r="D136" i="1"/>
  <c r="E136" i="1"/>
  <c r="F136" i="1"/>
  <c r="R136" i="1"/>
  <c r="W136" i="1" s="1"/>
  <c r="S136" i="1"/>
  <c r="V136" i="1" s="1"/>
  <c r="T136" i="1"/>
  <c r="X136" i="1"/>
  <c r="Y136" i="1"/>
  <c r="D137" i="1"/>
  <c r="E137" i="1"/>
  <c r="F137" i="1"/>
  <c r="K137" i="1"/>
  <c r="M137" i="1" s="1"/>
  <c r="R137" i="1"/>
  <c r="W137" i="1" s="1"/>
  <c r="S137" i="1"/>
  <c r="V137" i="1" s="1"/>
  <c r="T137" i="1"/>
  <c r="X137" i="1"/>
  <c r="Y137" i="1"/>
  <c r="D138" i="1"/>
  <c r="E138" i="1"/>
  <c r="F138" i="1"/>
  <c r="K138" i="1"/>
  <c r="M138" i="1" s="1"/>
  <c r="R138" i="1"/>
  <c r="W138" i="1" s="1"/>
  <c r="S138" i="1"/>
  <c r="V138" i="1" s="1"/>
  <c r="T138" i="1"/>
  <c r="U138" i="1" s="1"/>
  <c r="X138" i="1"/>
  <c r="Y138" i="1"/>
  <c r="D139" i="1"/>
  <c r="E139" i="1"/>
  <c r="F139" i="1"/>
  <c r="K139" i="1"/>
  <c r="M139" i="1" s="1"/>
  <c r="R139" i="1"/>
  <c r="W139" i="1" s="1"/>
  <c r="S139" i="1"/>
  <c r="V139" i="1" s="1"/>
  <c r="T139" i="1"/>
  <c r="U139" i="1" s="1"/>
  <c r="X139" i="1"/>
  <c r="D140" i="1"/>
  <c r="E140" i="1"/>
  <c r="F140" i="1"/>
  <c r="K140" i="1"/>
  <c r="M140" i="1" s="1"/>
  <c r="R140" i="1"/>
  <c r="W140" i="1" s="1"/>
  <c r="S140" i="1"/>
  <c r="V140" i="1" s="1"/>
  <c r="T140" i="1"/>
  <c r="U140" i="1" s="1"/>
  <c r="X140" i="1"/>
  <c r="Y140" i="1"/>
  <c r="D141" i="1"/>
  <c r="E141" i="1"/>
  <c r="F141" i="1"/>
  <c r="K141" i="1"/>
  <c r="M141" i="1" s="1"/>
  <c r="R141" i="1"/>
  <c r="S141" i="1"/>
  <c r="T141" i="1"/>
  <c r="X141" i="1"/>
  <c r="Y141" i="1"/>
  <c r="D142" i="1"/>
  <c r="E142" i="1"/>
  <c r="F142" i="1"/>
  <c r="K142" i="1"/>
  <c r="M142" i="1" s="1"/>
  <c r="R142" i="1"/>
  <c r="W142" i="1" s="1"/>
  <c r="S142" i="1"/>
  <c r="V142" i="1" s="1"/>
  <c r="T142" i="1"/>
  <c r="X142" i="1"/>
  <c r="Y142" i="1"/>
  <c r="D143" i="1"/>
  <c r="E143" i="1"/>
  <c r="F143" i="1"/>
  <c r="J143" i="1"/>
  <c r="I143" i="1" s="1"/>
  <c r="N143" i="1"/>
  <c r="Z143" i="1" s="1"/>
  <c r="R143" i="1"/>
  <c r="W143" i="1" s="1"/>
  <c r="S143" i="1"/>
  <c r="V143" i="1" s="1"/>
  <c r="T143" i="1"/>
  <c r="U143" i="1" s="1"/>
  <c r="X143" i="1"/>
  <c r="Y143" i="1"/>
  <c r="D144" i="1"/>
  <c r="E144" i="1"/>
  <c r="F144" i="1"/>
  <c r="K144" i="1"/>
  <c r="M144" i="1" s="1"/>
  <c r="R144" i="1"/>
  <c r="W144" i="1" s="1"/>
  <c r="S144" i="1"/>
  <c r="T144" i="1"/>
  <c r="X144" i="1"/>
  <c r="Y144" i="1"/>
  <c r="D145" i="1"/>
  <c r="E145" i="1"/>
  <c r="F145" i="1"/>
  <c r="K145" i="1"/>
  <c r="M145" i="1" s="1"/>
  <c r="R145" i="1"/>
  <c r="S145" i="1"/>
  <c r="V145" i="1" s="1"/>
  <c r="T145" i="1"/>
  <c r="U145" i="1" s="1"/>
  <c r="X145" i="1"/>
  <c r="D146" i="1"/>
  <c r="E146" i="1"/>
  <c r="F146" i="1"/>
  <c r="K146" i="1"/>
  <c r="N146" i="1" s="1"/>
  <c r="R146" i="1"/>
  <c r="W146" i="1" s="1"/>
  <c r="S146" i="1"/>
  <c r="V146" i="1" s="1"/>
  <c r="T146" i="1"/>
  <c r="X146" i="1"/>
  <c r="D147" i="1"/>
  <c r="E147" i="1"/>
  <c r="F147" i="1"/>
  <c r="K147" i="1"/>
  <c r="M147" i="1" s="1"/>
  <c r="R147" i="1"/>
  <c r="W147" i="1" s="1"/>
  <c r="S147" i="1"/>
  <c r="V147" i="1" s="1"/>
  <c r="T147" i="1"/>
  <c r="U147" i="1" s="1"/>
  <c r="X147" i="1"/>
  <c r="Y147" i="1"/>
  <c r="D148" i="1"/>
  <c r="E148" i="1"/>
  <c r="F148" i="1"/>
  <c r="K148" i="1"/>
  <c r="M148" i="1" s="1"/>
  <c r="R148" i="1"/>
  <c r="S148" i="1"/>
  <c r="V148" i="1" s="1"/>
  <c r="T148" i="1"/>
  <c r="U148" i="1" s="1"/>
  <c r="X148" i="1"/>
  <c r="D149" i="1"/>
  <c r="E149" i="1"/>
  <c r="F149" i="1"/>
  <c r="K149" i="1"/>
  <c r="M149" i="1" s="1"/>
  <c r="R149" i="1"/>
  <c r="W149" i="1" s="1"/>
  <c r="S149" i="1"/>
  <c r="V149" i="1" s="1"/>
  <c r="T149" i="1"/>
  <c r="X149" i="1"/>
  <c r="Y149" i="1"/>
  <c r="D150" i="1"/>
  <c r="E150" i="1"/>
  <c r="F150" i="1"/>
  <c r="K150" i="1"/>
  <c r="M150" i="1" s="1"/>
  <c r="R150" i="1"/>
  <c r="W150" i="1" s="1"/>
  <c r="S150" i="1"/>
  <c r="V150" i="1" s="1"/>
  <c r="T150" i="1"/>
  <c r="U150" i="1" s="1"/>
  <c r="X150" i="1"/>
  <c r="Y150" i="1"/>
  <c r="D151" i="1"/>
  <c r="E151" i="1"/>
  <c r="F151" i="1"/>
  <c r="K151" i="1"/>
  <c r="N151" i="1" s="1"/>
  <c r="R151" i="1"/>
  <c r="W151" i="1" s="1"/>
  <c r="S151" i="1"/>
  <c r="V151" i="1" s="1"/>
  <c r="T151" i="1"/>
  <c r="U151" i="1" s="1"/>
  <c r="X151" i="1"/>
  <c r="Y151" i="1"/>
  <c r="D152" i="1"/>
  <c r="E152" i="1"/>
  <c r="F152" i="1"/>
  <c r="K152" i="1"/>
  <c r="M152" i="1" s="1"/>
  <c r="L152" i="1" s="1"/>
  <c r="R152" i="1"/>
  <c r="S152" i="1"/>
  <c r="T152" i="1"/>
  <c r="X152" i="1"/>
  <c r="D153" i="1"/>
  <c r="E153" i="1"/>
  <c r="F153" i="1"/>
  <c r="J153" i="1"/>
  <c r="I153" i="1" s="1"/>
  <c r="K153" i="1"/>
  <c r="M153" i="1" s="1"/>
  <c r="R153" i="1"/>
  <c r="S153" i="1"/>
  <c r="V153" i="1" s="1"/>
  <c r="T153" i="1"/>
  <c r="U153" i="1" s="1"/>
  <c r="X153" i="1"/>
  <c r="D154" i="1"/>
  <c r="E154" i="1"/>
  <c r="F154" i="1"/>
  <c r="K154" i="1"/>
  <c r="M154" i="1" s="1"/>
  <c r="R154" i="1"/>
  <c r="W154" i="1" s="1"/>
  <c r="S154" i="1"/>
  <c r="V154" i="1" s="1"/>
  <c r="T154" i="1"/>
  <c r="Y154" i="1"/>
  <c r="D155" i="1"/>
  <c r="E155" i="1"/>
  <c r="F155" i="1"/>
  <c r="K155" i="1"/>
  <c r="N155" i="1" s="1"/>
  <c r="Z155" i="1" s="1"/>
  <c r="R155" i="1"/>
  <c r="W155" i="1" s="1"/>
  <c r="S155" i="1"/>
  <c r="V155" i="1" s="1"/>
  <c r="T155" i="1"/>
  <c r="X155" i="1"/>
  <c r="Y155" i="1"/>
  <c r="D156" i="1"/>
  <c r="E156" i="1"/>
  <c r="F156" i="1"/>
  <c r="K156" i="1"/>
  <c r="M156" i="1" s="1"/>
  <c r="R156" i="1"/>
  <c r="S156" i="1"/>
  <c r="T156" i="1"/>
  <c r="U156" i="1" s="1"/>
  <c r="D157" i="1"/>
  <c r="E157" i="1"/>
  <c r="F157" i="1"/>
  <c r="K157" i="1"/>
  <c r="M157" i="1" s="1"/>
  <c r="R157" i="1"/>
  <c r="W157" i="1" s="1"/>
  <c r="S157" i="1"/>
  <c r="V157" i="1" s="1"/>
  <c r="T157" i="1"/>
  <c r="U157" i="1" s="1"/>
  <c r="X157" i="1"/>
  <c r="Y157" i="1"/>
  <c r="D158" i="1"/>
  <c r="E158" i="1"/>
  <c r="F158" i="1"/>
  <c r="K158" i="1"/>
  <c r="M158" i="1" s="1"/>
  <c r="R158" i="1"/>
  <c r="W158" i="1" s="1"/>
  <c r="S158" i="1"/>
  <c r="V158" i="1" s="1"/>
  <c r="T158" i="1"/>
  <c r="U158" i="1" s="1"/>
  <c r="X158" i="1"/>
  <c r="D159" i="1"/>
  <c r="E159" i="1"/>
  <c r="F159" i="1"/>
  <c r="K159" i="1"/>
  <c r="N159" i="1" s="1"/>
  <c r="Z159" i="1" s="1"/>
  <c r="R159" i="1"/>
  <c r="W159" i="1" s="1"/>
  <c r="S159" i="1"/>
  <c r="V159" i="1" s="1"/>
  <c r="T159" i="1"/>
  <c r="U159" i="1" s="1"/>
  <c r="X159" i="1"/>
  <c r="Y159" i="1"/>
  <c r="D160" i="1"/>
  <c r="E160" i="1"/>
  <c r="F160" i="1"/>
  <c r="K160" i="1"/>
  <c r="M160" i="1" s="1"/>
  <c r="R160" i="1"/>
  <c r="W160" i="1" s="1"/>
  <c r="S160" i="1"/>
  <c r="V160" i="1" s="1"/>
  <c r="T160" i="1"/>
  <c r="X160" i="1"/>
  <c r="Y160" i="1"/>
  <c r="D161" i="1"/>
  <c r="E161" i="1"/>
  <c r="F161" i="1"/>
  <c r="K161" i="1"/>
  <c r="M161" i="1" s="1"/>
  <c r="R161" i="1"/>
  <c r="S161" i="1"/>
  <c r="T161" i="1"/>
  <c r="X161" i="1"/>
  <c r="Y161" i="1"/>
  <c r="D162" i="1"/>
  <c r="E162" i="1"/>
  <c r="F162" i="1"/>
  <c r="K162" i="1"/>
  <c r="M162" i="1" s="1"/>
  <c r="L162" i="1" s="1"/>
  <c r="R162" i="1"/>
  <c r="W162" i="1" s="1"/>
  <c r="S162" i="1"/>
  <c r="V162" i="1" s="1"/>
  <c r="T162" i="1"/>
  <c r="U162" i="1" s="1"/>
  <c r="X162" i="1"/>
  <c r="Y162" i="1"/>
  <c r="D163" i="1"/>
  <c r="E163" i="1"/>
  <c r="F163" i="1"/>
  <c r="K163" i="1"/>
  <c r="N163" i="1" s="1"/>
  <c r="Z163" i="1" s="1"/>
  <c r="R163" i="1"/>
  <c r="W163" i="1" s="1"/>
  <c r="S163" i="1"/>
  <c r="V163" i="1" s="1"/>
  <c r="T163" i="1"/>
  <c r="U163" i="1" s="1"/>
  <c r="X163" i="1"/>
  <c r="Y163" i="1"/>
  <c r="D164" i="1"/>
  <c r="E164" i="1"/>
  <c r="F164" i="1"/>
  <c r="J164" i="1"/>
  <c r="I164" i="1" s="1"/>
  <c r="R164" i="1"/>
  <c r="W164" i="1" s="1"/>
  <c r="S164" i="1"/>
  <c r="T164" i="1"/>
  <c r="X164" i="1"/>
  <c r="E165" i="1"/>
  <c r="J165" i="1"/>
  <c r="I165" i="1" s="1"/>
  <c r="N165" i="1"/>
  <c r="P165" i="1" s="1"/>
  <c r="R165" i="1"/>
  <c r="S165" i="1"/>
  <c r="T165" i="1"/>
  <c r="X165" i="1"/>
  <c r="Y165" i="1"/>
  <c r="D166" i="1"/>
  <c r="E166" i="1"/>
  <c r="F166" i="1"/>
  <c r="K166" i="1"/>
  <c r="R166" i="1"/>
  <c r="W166" i="1" s="1"/>
  <c r="S166" i="1"/>
  <c r="V166" i="1" s="1"/>
  <c r="T166" i="1"/>
  <c r="U166" i="1" s="1"/>
  <c r="X166" i="1"/>
  <c r="Y166" i="1"/>
  <c r="D167" i="1"/>
  <c r="E167" i="1"/>
  <c r="F167" i="1"/>
  <c r="K167" i="1"/>
  <c r="M167" i="1" s="1"/>
  <c r="R167" i="1"/>
  <c r="W167" i="1" s="1"/>
  <c r="S167" i="1"/>
  <c r="V167" i="1" s="1"/>
  <c r="T167" i="1"/>
  <c r="U167" i="1" s="1"/>
  <c r="X167" i="1"/>
  <c r="Y167" i="1"/>
  <c r="D168" i="1"/>
  <c r="E168" i="1"/>
  <c r="F168" i="1"/>
  <c r="K168" i="1"/>
  <c r="M168" i="1" s="1"/>
  <c r="R168" i="1"/>
  <c r="S168" i="1"/>
  <c r="V168" i="1" s="1"/>
  <c r="T168" i="1"/>
  <c r="X168" i="1"/>
  <c r="D169" i="1"/>
  <c r="E169" i="1"/>
  <c r="F169" i="1"/>
  <c r="K169" i="1"/>
  <c r="M169" i="1" s="1"/>
  <c r="R169" i="1"/>
  <c r="W169" i="1" s="1"/>
  <c r="S169" i="1"/>
  <c r="V169" i="1" s="1"/>
  <c r="T169" i="1"/>
  <c r="U169" i="1" s="1"/>
  <c r="X169" i="1"/>
  <c r="D170" i="1"/>
  <c r="E170" i="1"/>
  <c r="F170" i="1"/>
  <c r="K170" i="1"/>
  <c r="M170" i="1" s="1"/>
  <c r="R170" i="1"/>
  <c r="W170" i="1" s="1"/>
  <c r="S170" i="1"/>
  <c r="V170" i="1" s="1"/>
  <c r="T170" i="1"/>
  <c r="U170" i="1" s="1"/>
  <c r="X170" i="1"/>
  <c r="Y170" i="1"/>
  <c r="D171" i="1"/>
  <c r="E171" i="1"/>
  <c r="F171" i="1"/>
  <c r="K171" i="1"/>
  <c r="M171" i="1" s="1"/>
  <c r="R171" i="1"/>
  <c r="W171" i="1" s="1"/>
  <c r="S171" i="1"/>
  <c r="V171" i="1" s="1"/>
  <c r="T171" i="1"/>
  <c r="U171" i="1" s="1"/>
  <c r="X171" i="1"/>
  <c r="Y171" i="1"/>
  <c r="D172" i="1"/>
  <c r="E172" i="1"/>
  <c r="F172" i="1"/>
  <c r="K172" i="1"/>
  <c r="M172" i="1" s="1"/>
  <c r="R172" i="1"/>
  <c r="W172" i="1" s="1"/>
  <c r="S172" i="1"/>
  <c r="V172" i="1" s="1"/>
  <c r="T172" i="1"/>
  <c r="U172" i="1" s="1"/>
  <c r="X172" i="1"/>
  <c r="Y172" i="1"/>
  <c r="I176" i="1"/>
  <c r="AO215" i="1"/>
  <c r="AO216" i="1"/>
  <c r="AO217" i="1"/>
  <c r="AO218" i="1"/>
  <c r="AO219" i="1"/>
  <c r="AO220" i="1"/>
  <c r="AO221" i="1"/>
  <c r="AO222" i="1"/>
  <c r="AO223" i="1"/>
  <c r="AO224" i="1"/>
  <c r="AO225" i="1"/>
  <c r="AO226" i="1"/>
  <c r="AO227" i="1"/>
  <c r="AO228" i="1"/>
  <c r="AO229" i="1"/>
  <c r="AO230" i="1"/>
  <c r="AO231" i="1"/>
  <c r="AO232" i="1"/>
  <c r="AO233" i="1"/>
  <c r="AO234" i="1"/>
  <c r="AO235" i="1"/>
  <c r="AO236" i="1"/>
  <c r="AO237" i="1"/>
  <c r="AO238" i="1"/>
  <c r="AO239" i="1"/>
  <c r="AO240" i="1"/>
  <c r="AO241" i="1"/>
  <c r="AO242" i="1"/>
  <c r="AO243" i="1"/>
  <c r="AO244" i="1"/>
  <c r="AO245" i="1"/>
  <c r="AO246" i="1"/>
  <c r="AO247" i="1"/>
  <c r="AO248" i="1"/>
  <c r="AO249" i="1"/>
  <c r="AO250" i="1"/>
  <c r="AO251" i="1"/>
  <c r="AO252" i="1"/>
  <c r="AO253" i="1"/>
  <c r="AO254" i="1"/>
  <c r="AO255" i="1"/>
  <c r="AO256" i="1"/>
  <c r="AO257" i="1"/>
  <c r="AO258" i="1"/>
  <c r="AO259" i="1"/>
  <c r="AO260" i="1"/>
  <c r="AO261" i="1"/>
  <c r="AO262" i="1"/>
  <c r="AO263" i="1"/>
  <c r="AO264" i="1"/>
  <c r="AO265" i="1"/>
  <c r="AO266" i="1"/>
  <c r="AO267" i="1"/>
  <c r="AO268" i="1"/>
  <c r="R5" i="8"/>
  <c r="R6" i="8"/>
  <c r="R7" i="8"/>
  <c r="X7" i="8"/>
  <c r="Y7" i="8"/>
  <c r="R8" i="8"/>
  <c r="Z8" i="8"/>
  <c r="R9" i="8"/>
  <c r="Z9" i="8"/>
  <c r="R10" i="8"/>
  <c r="Z10" i="8"/>
  <c r="R11" i="8"/>
  <c r="X11" i="8"/>
  <c r="Y11" i="8"/>
  <c r="Z11" i="8"/>
  <c r="R12" i="8"/>
  <c r="X12" i="8"/>
  <c r="Y12" i="8"/>
  <c r="Z12" i="8"/>
  <c r="R13" i="8"/>
  <c r="Z13" i="8"/>
  <c r="R14" i="8"/>
  <c r="X14" i="8"/>
  <c r="Y14" i="8"/>
  <c r="R15" i="8"/>
  <c r="R16" i="8"/>
  <c r="R17" i="8"/>
  <c r="R18" i="8"/>
  <c r="R19" i="8"/>
  <c r="R20" i="8"/>
  <c r="R21" i="8"/>
  <c r="R22" i="8"/>
  <c r="R23" i="8"/>
  <c r="R24" i="8"/>
  <c r="R25" i="8"/>
  <c r="R26" i="8"/>
  <c r="R27" i="8"/>
  <c r="R28" i="8"/>
  <c r="R29" i="8"/>
  <c r="R30" i="8"/>
  <c r="R31" i="8"/>
  <c r="R32" i="8"/>
  <c r="R33" i="8"/>
  <c r="R34" i="8"/>
  <c r="R35" i="8"/>
  <c r="R36" i="8"/>
  <c r="R37" i="8"/>
  <c r="R38" i="8"/>
  <c r="R39" i="8"/>
  <c r="R40" i="8"/>
  <c r="R41" i="8"/>
  <c r="R42" i="8"/>
  <c r="R43" i="8"/>
  <c r="R44" i="8"/>
  <c r="R45" i="8"/>
  <c r="R46" i="8"/>
  <c r="R47" i="8"/>
  <c r="R48" i="8"/>
  <c r="R49" i="8"/>
  <c r="R50" i="8"/>
  <c r="R51" i="8"/>
  <c r="R52" i="8"/>
  <c r="R53" i="8"/>
  <c r="R54" i="8"/>
  <c r="R55" i="8"/>
  <c r="R56" i="8"/>
  <c r="R57" i="8"/>
  <c r="R58" i="8"/>
  <c r="R59" i="8"/>
  <c r="R60" i="8"/>
  <c r="R163" i="8"/>
  <c r="R164" i="8"/>
  <c r="R165" i="8"/>
  <c r="R166" i="8"/>
  <c r="R167" i="8"/>
  <c r="M3" i="1" l="1"/>
  <c r="K174" i="1"/>
  <c r="BB25" i="1" s="1"/>
  <c r="AW24" i="1" s="1"/>
  <c r="W120" i="1"/>
  <c r="Y146" i="1"/>
  <c r="V13" i="1"/>
  <c r="Y25" i="1"/>
  <c r="W25" i="1"/>
  <c r="Y89" i="1"/>
  <c r="W89" i="1"/>
  <c r="U81" i="1"/>
  <c r="J81" i="1"/>
  <c r="I81" i="1" s="1"/>
  <c r="W77" i="1"/>
  <c r="Y73" i="1"/>
  <c r="W73" i="1"/>
  <c r="U41" i="1"/>
  <c r="J41" i="1"/>
  <c r="U128" i="1"/>
  <c r="V124" i="1"/>
  <c r="V116" i="1"/>
  <c r="U96" i="1"/>
  <c r="D175" i="1"/>
  <c r="Y11" i="1"/>
  <c r="W11" i="1"/>
  <c r="W7" i="1"/>
  <c r="N170" i="1"/>
  <c r="Z170" i="1" s="1"/>
  <c r="J40" i="1"/>
  <c r="I40" i="1" s="1"/>
  <c r="AC165" i="1"/>
  <c r="V132" i="1"/>
  <c r="W116" i="1"/>
  <c r="U92" i="1"/>
  <c r="U76" i="1"/>
  <c r="J68" i="1"/>
  <c r="I68" i="1" s="1"/>
  <c r="N56" i="1"/>
  <c r="J32" i="1"/>
  <c r="I32" i="1" s="1"/>
  <c r="W128" i="1"/>
  <c r="W124" i="1"/>
  <c r="W168" i="1"/>
  <c r="U164" i="1"/>
  <c r="U160" i="1"/>
  <c r="V156" i="1"/>
  <c r="W152" i="1"/>
  <c r="W132" i="1"/>
  <c r="V120" i="1"/>
  <c r="Y100" i="1"/>
  <c r="W100" i="1"/>
  <c r="V88" i="1"/>
  <c r="V80" i="1"/>
  <c r="W64" i="1"/>
  <c r="U56" i="1"/>
  <c r="V108" i="1"/>
  <c r="J100" i="1"/>
  <c r="W92" i="1"/>
  <c r="Y88" i="1"/>
  <c r="W88" i="1"/>
  <c r="AB165" i="1"/>
  <c r="N158" i="1"/>
  <c r="Z158" i="1" s="1"/>
  <c r="AA158" i="1" s="1"/>
  <c r="M155" i="1"/>
  <c r="Q127" i="1"/>
  <c r="N121" i="1"/>
  <c r="Z121" i="1" s="1"/>
  <c r="AA121" i="1" s="1"/>
  <c r="U117" i="1"/>
  <c r="AD113" i="1"/>
  <c r="W101" i="1"/>
  <c r="U97" i="1"/>
  <c r="J97" i="1"/>
  <c r="I97" i="1" s="1"/>
  <c r="W81" i="1"/>
  <c r="N77" i="1"/>
  <c r="Z77" i="1" s="1"/>
  <c r="AA77" i="1" s="1"/>
  <c r="N53" i="1"/>
  <c r="Z53" i="1" s="1"/>
  <c r="AA53" i="1" s="1"/>
  <c r="U15" i="1"/>
  <c r="J15" i="1"/>
  <c r="I15" i="1" s="1"/>
  <c r="V11" i="1"/>
  <c r="V7" i="1"/>
  <c r="W49" i="1"/>
  <c r="U33" i="1"/>
  <c r="J33" i="1"/>
  <c r="I33" i="1" s="1"/>
  <c r="Q143" i="1"/>
  <c r="AA123" i="1"/>
  <c r="I113" i="1"/>
  <c r="Y69" i="1"/>
  <c r="N65" i="1"/>
  <c r="Z65" i="1" s="1"/>
  <c r="AA65" i="1" s="1"/>
  <c r="AA63" i="1"/>
  <c r="I91" i="1"/>
  <c r="N168" i="1"/>
  <c r="P168" i="1" s="1"/>
  <c r="Q165" i="1"/>
  <c r="AC135" i="1"/>
  <c r="P127" i="1"/>
  <c r="V69" i="1"/>
  <c r="Y57" i="1"/>
  <c r="W57" i="1"/>
  <c r="V45" i="1"/>
  <c r="N21" i="1"/>
  <c r="Z21" i="1" s="1"/>
  <c r="M159" i="1"/>
  <c r="L159" i="1" s="1"/>
  <c r="V37" i="1"/>
  <c r="AA22" i="1"/>
  <c r="U7" i="1"/>
  <c r="Y29" i="1"/>
  <c r="W29" i="1"/>
  <c r="W9" i="1"/>
  <c r="Q13" i="1"/>
  <c r="I13" i="1"/>
  <c r="AA119" i="1"/>
  <c r="AA164" i="1"/>
  <c r="W153" i="1"/>
  <c r="W145" i="1"/>
  <c r="U137" i="1"/>
  <c r="AA136" i="1"/>
  <c r="U133" i="1"/>
  <c r="Q131" i="1"/>
  <c r="W121" i="1"/>
  <c r="W117" i="1"/>
  <c r="N109" i="1"/>
  <c r="Z109" i="1" s="1"/>
  <c r="AA109" i="1" s="1"/>
  <c r="V105" i="1"/>
  <c r="V101" i="1"/>
  <c r="W97" i="1"/>
  <c r="V85" i="1"/>
  <c r="U77" i="1"/>
  <c r="N73" i="1"/>
  <c r="Z73" i="1" s="1"/>
  <c r="AA73" i="1" s="1"/>
  <c r="U65" i="1"/>
  <c r="J65" i="1"/>
  <c r="I65" i="1" s="1"/>
  <c r="U61" i="1"/>
  <c r="J61" i="1"/>
  <c r="I61" i="1" s="1"/>
  <c r="Q59" i="1"/>
  <c r="Q57" i="1"/>
  <c r="U53" i="1"/>
  <c r="J53" i="1"/>
  <c r="I53" i="1" s="1"/>
  <c r="N49" i="1"/>
  <c r="AB49" i="1" s="1"/>
  <c r="Y45" i="1"/>
  <c r="W45" i="1"/>
  <c r="V41" i="1"/>
  <c r="Y37" i="1"/>
  <c r="W37" i="1"/>
  <c r="V33" i="1"/>
  <c r="V31" i="1"/>
  <c r="Y27" i="1"/>
  <c r="N25" i="1"/>
  <c r="P25" i="1" s="1"/>
  <c r="W23" i="1"/>
  <c r="U21" i="1"/>
  <c r="U17" i="1"/>
  <c r="J17" i="1"/>
  <c r="I17" i="1" s="1"/>
  <c r="Y13" i="1"/>
  <c r="U11" i="1"/>
  <c r="Y9" i="1"/>
  <c r="N7" i="1"/>
  <c r="AB7" i="1" s="1"/>
  <c r="U5" i="1"/>
  <c r="J5" i="1"/>
  <c r="I5" i="1" s="1"/>
  <c r="AA117" i="1"/>
  <c r="U73" i="1"/>
  <c r="W69" i="1"/>
  <c r="N69" i="1"/>
  <c r="Z69" i="1" s="1"/>
  <c r="AA69" i="1" s="1"/>
  <c r="V61" i="1"/>
  <c r="U57" i="1"/>
  <c r="U49" i="1"/>
  <c r="N45" i="1"/>
  <c r="Z45" i="1" s="1"/>
  <c r="AA45" i="1" s="1"/>
  <c r="W41" i="1"/>
  <c r="N37" i="1"/>
  <c r="AD37" i="1" s="1"/>
  <c r="AC35" i="1"/>
  <c r="W33" i="1"/>
  <c r="U29" i="1"/>
  <c r="V21" i="1"/>
  <c r="V17" i="1"/>
  <c r="N13" i="1"/>
  <c r="Z13" i="1" s="1"/>
  <c r="AA13" i="1" s="1"/>
  <c r="U9" i="1"/>
  <c r="V5" i="1"/>
  <c r="Z165" i="1"/>
  <c r="AA165" i="1" s="1"/>
  <c r="Z127" i="1"/>
  <c r="AA127" i="1" s="1"/>
  <c r="Y23" i="1"/>
  <c r="Z135" i="1"/>
  <c r="I135" i="1"/>
  <c r="P113" i="1"/>
  <c r="AA90" i="1"/>
  <c r="V73" i="1"/>
  <c r="U69" i="1"/>
  <c r="W65" i="1"/>
  <c r="W61" i="1"/>
  <c r="V57" i="1"/>
  <c r="W53" i="1"/>
  <c r="AC49" i="1"/>
  <c r="U45" i="1"/>
  <c r="N41" i="1"/>
  <c r="Z41" i="1" s="1"/>
  <c r="AA41" i="1" s="1"/>
  <c r="U37" i="1"/>
  <c r="V29" i="1"/>
  <c r="V25" i="1"/>
  <c r="W21" i="1"/>
  <c r="W17" i="1"/>
  <c r="U13" i="1"/>
  <c r="V9" i="1"/>
  <c r="W5" i="1"/>
  <c r="AA163" i="1"/>
  <c r="AA170" i="1"/>
  <c r="AC129" i="1"/>
  <c r="AD119" i="1"/>
  <c r="AA67" i="1"/>
  <c r="AA91" i="1"/>
  <c r="AA113" i="1"/>
  <c r="N172" i="1"/>
  <c r="Z172" i="1" s="1"/>
  <c r="AA172" i="1" s="1"/>
  <c r="AA159" i="1"/>
  <c r="N140" i="1"/>
  <c r="AC140" i="1" s="1"/>
  <c r="AB135" i="1"/>
  <c r="W119" i="1"/>
  <c r="M119" i="1"/>
  <c r="Q119" i="1" s="1"/>
  <c r="M117" i="1"/>
  <c r="Q117" i="1" s="1"/>
  <c r="N105" i="1"/>
  <c r="AD105" i="1" s="1"/>
  <c r="AA103" i="1"/>
  <c r="AA100" i="1"/>
  <c r="AA94" i="1"/>
  <c r="M90" i="1"/>
  <c r="L90" i="1" s="1"/>
  <c r="M86" i="1"/>
  <c r="L86" i="1" s="1"/>
  <c r="AA47" i="1"/>
  <c r="AA143" i="1"/>
  <c r="AA155" i="1"/>
  <c r="N152" i="1"/>
  <c r="Z152" i="1" s="1"/>
  <c r="AA152" i="1" s="1"/>
  <c r="AA118" i="1"/>
  <c r="P111" i="1"/>
  <c r="AA97" i="1"/>
  <c r="N83" i="1"/>
  <c r="AC83" i="1" s="1"/>
  <c r="AA71" i="1"/>
  <c r="M37" i="1"/>
  <c r="L37" i="1" s="1"/>
  <c r="M21" i="1"/>
  <c r="L21" i="1" s="1"/>
  <c r="AA102" i="1"/>
  <c r="AA131" i="1"/>
  <c r="N154" i="1"/>
  <c r="AC154" i="1" s="1"/>
  <c r="M151" i="1"/>
  <c r="L151" i="1" s="1"/>
  <c r="N78" i="1"/>
  <c r="AB78" i="1" s="1"/>
  <c r="N27" i="1"/>
  <c r="Z27" i="1" s="1"/>
  <c r="AA27" i="1" s="1"/>
  <c r="N147" i="1"/>
  <c r="Z147" i="1" s="1"/>
  <c r="AA147" i="1" s="1"/>
  <c r="AC63" i="1"/>
  <c r="N59" i="1"/>
  <c r="Z59" i="1" s="1"/>
  <c r="AA59" i="1" s="1"/>
  <c r="M45" i="1"/>
  <c r="L45" i="1" s="1"/>
  <c r="M43" i="1"/>
  <c r="Q43" i="1" s="1"/>
  <c r="N33" i="1"/>
  <c r="Z33" i="1" s="1"/>
  <c r="AA33" i="1" s="1"/>
  <c r="N11" i="1"/>
  <c r="Z11" i="1" s="1"/>
  <c r="AA11" i="1" s="1"/>
  <c r="Q160" i="1"/>
  <c r="L160" i="1"/>
  <c r="Z35" i="1"/>
  <c r="AA35" i="1" s="1"/>
  <c r="Z151" i="1"/>
  <c r="AA151" i="1" s="1"/>
  <c r="P170" i="1"/>
  <c r="AB113" i="1"/>
  <c r="M163" i="1"/>
  <c r="Q163" i="1" s="1"/>
  <c r="AC152" i="1"/>
  <c r="AC151" i="1"/>
  <c r="M146" i="1"/>
  <c r="AD131" i="1"/>
  <c r="N115" i="1"/>
  <c r="Z115" i="1" s="1"/>
  <c r="AA115" i="1" s="1"/>
  <c r="AC86" i="1"/>
  <c r="M35" i="1"/>
  <c r="L35" i="1" s="1"/>
  <c r="P155" i="1"/>
  <c r="AC146" i="1"/>
  <c r="AB127" i="1"/>
  <c r="N107" i="1"/>
  <c r="P107" i="1" s="1"/>
  <c r="N51" i="1"/>
  <c r="Z51" i="1" s="1"/>
  <c r="AA51" i="1" s="1"/>
  <c r="AC43" i="1"/>
  <c r="Z111" i="1"/>
  <c r="AA111" i="1" s="1"/>
  <c r="Z146" i="1"/>
  <c r="AA146" i="1" s="1"/>
  <c r="Z56" i="1"/>
  <c r="AA56" i="1" s="1"/>
  <c r="Z55" i="1"/>
  <c r="Z129" i="1"/>
  <c r="AA129" i="1" s="1"/>
  <c r="AB155" i="1"/>
  <c r="AC159" i="1"/>
  <c r="AB136" i="1"/>
  <c r="M129" i="1"/>
  <c r="Q129" i="1" s="1"/>
  <c r="AC119" i="1"/>
  <c r="AB117" i="1"/>
  <c r="M94" i="1"/>
  <c r="L94" i="1" s="1"/>
  <c r="N93" i="1"/>
  <c r="Z93" i="1" s="1"/>
  <c r="AA93" i="1" s="1"/>
  <c r="AB90" i="1"/>
  <c r="N85" i="1"/>
  <c r="AD85" i="1" s="1"/>
  <c r="Q83" i="1"/>
  <c r="N57" i="1"/>
  <c r="AD57" i="1" s="1"/>
  <c r="N23" i="1"/>
  <c r="AB23" i="1" s="1"/>
  <c r="Z43" i="1"/>
  <c r="AA43" i="1" s="1"/>
  <c r="Z86" i="1"/>
  <c r="AA86" i="1" s="1"/>
  <c r="Y169" i="1"/>
  <c r="Y145" i="1"/>
  <c r="Y139" i="1"/>
  <c r="X135" i="1"/>
  <c r="Y127" i="1"/>
  <c r="X76" i="1"/>
  <c r="X60" i="1"/>
  <c r="X55" i="1"/>
  <c r="X52" i="1"/>
  <c r="Y49" i="1"/>
  <c r="X40" i="1"/>
  <c r="Y21" i="1"/>
  <c r="X9" i="1"/>
  <c r="Y128" i="1"/>
  <c r="X28" i="1"/>
  <c r="X21" i="1"/>
  <c r="X20" i="1"/>
  <c r="Y38" i="1"/>
  <c r="L155" i="1"/>
  <c r="Q155" i="1"/>
  <c r="L154" i="1"/>
  <c r="Q154" i="1"/>
  <c r="L137" i="1"/>
  <c r="Q137" i="1"/>
  <c r="L130" i="1"/>
  <c r="Q130" i="1"/>
  <c r="L17" i="1"/>
  <c r="N169" i="1"/>
  <c r="P169" i="1" s="1"/>
  <c r="L128" i="1"/>
  <c r="Q128" i="1"/>
  <c r="L147" i="1"/>
  <c r="Q147" i="1"/>
  <c r="L140" i="1"/>
  <c r="Q140" i="1"/>
  <c r="L134" i="1"/>
  <c r="Q134" i="1"/>
  <c r="AC71" i="1"/>
  <c r="AD71" i="1"/>
  <c r="P71" i="1"/>
  <c r="N171" i="1"/>
  <c r="AB171" i="1" s="1"/>
  <c r="N166" i="1"/>
  <c r="Z166" i="1" s="1"/>
  <c r="AA166" i="1" s="1"/>
  <c r="M166" i="1"/>
  <c r="L163" i="1"/>
  <c r="L141" i="1"/>
  <c r="Q141" i="1"/>
  <c r="P97" i="1"/>
  <c r="N87" i="1"/>
  <c r="AC87" i="1" s="1"/>
  <c r="P83" i="1"/>
  <c r="M77" i="1"/>
  <c r="M73" i="1"/>
  <c r="M71" i="1"/>
  <c r="L71" i="1" s="1"/>
  <c r="M67" i="1"/>
  <c r="L67" i="1" s="1"/>
  <c r="AB53" i="1"/>
  <c r="M47" i="1"/>
  <c r="M41" i="1"/>
  <c r="L41" i="1" s="1"/>
  <c r="N17" i="1"/>
  <c r="AD17" i="1" s="1"/>
  <c r="M7" i="1"/>
  <c r="N40" i="1"/>
  <c r="AB40" i="1" s="1"/>
  <c r="N68" i="1"/>
  <c r="Z68" i="1" s="1"/>
  <c r="AA68" i="1" s="1"/>
  <c r="V96" i="1"/>
  <c r="AC100" i="1"/>
  <c r="W104" i="1"/>
  <c r="N112" i="1"/>
  <c r="Z112" i="1" s="1"/>
  <c r="AA112" i="1" s="1"/>
  <c r="U116" i="1"/>
  <c r="N124" i="1"/>
  <c r="Z124" i="1" s="1"/>
  <c r="AA124" i="1" s="1"/>
  <c r="U136" i="1"/>
  <c r="W148" i="1"/>
  <c r="V152" i="1"/>
  <c r="W156" i="1"/>
  <c r="Q162" i="1"/>
  <c r="U155" i="1"/>
  <c r="Q152" i="1"/>
  <c r="P143" i="1"/>
  <c r="V135" i="1"/>
  <c r="L124" i="1"/>
  <c r="M123" i="1"/>
  <c r="L123" i="1" s="1"/>
  <c r="L117" i="1"/>
  <c r="AC113" i="1"/>
  <c r="AB91" i="1"/>
  <c r="AB27" i="1"/>
  <c r="N141" i="1"/>
  <c r="Z141" i="1" s="1"/>
  <c r="AA141" i="1" s="1"/>
  <c r="N137" i="1"/>
  <c r="AC137" i="1" s="1"/>
  <c r="N101" i="1"/>
  <c r="AB101" i="1" s="1"/>
  <c r="N89" i="1"/>
  <c r="Z89" i="1" s="1"/>
  <c r="AA89" i="1" s="1"/>
  <c r="Q89" i="1"/>
  <c r="D173" i="1"/>
  <c r="L59" i="1"/>
  <c r="AD49" i="1"/>
  <c r="N74" i="1"/>
  <c r="Z74" i="1" s="1"/>
  <c r="AA74" i="1" s="1"/>
  <c r="U106" i="1"/>
  <c r="N110" i="1"/>
  <c r="AD110" i="1" s="1"/>
  <c r="V118" i="1"/>
  <c r="N122" i="1"/>
  <c r="Z122" i="1" s="1"/>
  <c r="AA122" i="1" s="1"/>
  <c r="V130" i="1"/>
  <c r="U146" i="1"/>
  <c r="U154" i="1"/>
  <c r="N162" i="1"/>
  <c r="Z162" i="1" s="1"/>
  <c r="AA162" i="1" s="1"/>
  <c r="AC155" i="1"/>
  <c r="AD152" i="1"/>
  <c r="AB147" i="1"/>
  <c r="AC127" i="1"/>
  <c r="L122" i="1"/>
  <c r="AD121" i="1"/>
  <c r="P118" i="1"/>
  <c r="M109" i="1"/>
  <c r="L109" i="1" s="1"/>
  <c r="AD103" i="1"/>
  <c r="AC102" i="1"/>
  <c r="N80" i="1"/>
  <c r="M65" i="1"/>
  <c r="N61" i="1"/>
  <c r="Z61" i="1" s="1"/>
  <c r="AA61" i="1" s="1"/>
  <c r="L57" i="1"/>
  <c r="AC56" i="1"/>
  <c r="L33" i="1"/>
  <c r="AD25" i="1"/>
  <c r="N3" i="1"/>
  <c r="AC3" i="1" s="1"/>
  <c r="N31" i="1"/>
  <c r="Z31" i="1" s="1"/>
  <c r="AA31" i="1" s="1"/>
  <c r="P164" i="1"/>
  <c r="AD164" i="1"/>
  <c r="I46" i="1"/>
  <c r="Q46" i="1"/>
  <c r="I62" i="1"/>
  <c r="Q62" i="1"/>
  <c r="I114" i="1"/>
  <c r="Q114" i="1"/>
  <c r="AC115" i="1"/>
  <c r="Q101" i="1"/>
  <c r="I101" i="1"/>
  <c r="AC94" i="1"/>
  <c r="P94" i="1"/>
  <c r="AB77" i="1"/>
  <c r="I69" i="1"/>
  <c r="Q69" i="1"/>
  <c r="AC55" i="1"/>
  <c r="P55" i="1"/>
  <c r="I41" i="1"/>
  <c r="I26" i="1"/>
  <c r="Q26" i="1"/>
  <c r="U4" i="1"/>
  <c r="J4" i="1"/>
  <c r="I4" i="1" s="1"/>
  <c r="U8" i="1"/>
  <c r="J8" i="1"/>
  <c r="I8" i="1" s="1"/>
  <c r="J12" i="1"/>
  <c r="U12" i="1"/>
  <c r="N12" i="1"/>
  <c r="Z12" i="1" s="1"/>
  <c r="AA12" i="1" s="1"/>
  <c r="V12" i="1"/>
  <c r="Y12" i="1"/>
  <c r="Y16" i="1"/>
  <c r="W16" i="1"/>
  <c r="U16" i="1"/>
  <c r="J16" i="1"/>
  <c r="I16" i="1" s="1"/>
  <c r="J20" i="1"/>
  <c r="I20" i="1" s="1"/>
  <c r="U20" i="1"/>
  <c r="Y20" i="1"/>
  <c r="W20" i="1"/>
  <c r="Y24" i="1"/>
  <c r="W24" i="1"/>
  <c r="J24" i="1"/>
  <c r="I24" i="1" s="1"/>
  <c r="W28" i="1"/>
  <c r="J28" i="1"/>
  <c r="I28" i="1" s="1"/>
  <c r="Y28" i="1"/>
  <c r="N32" i="1"/>
  <c r="AD32" i="1" s="1"/>
  <c r="U32" i="1"/>
  <c r="J36" i="1"/>
  <c r="U36" i="1"/>
  <c r="N36" i="1"/>
  <c r="W36" i="1"/>
  <c r="Y36" i="1"/>
  <c r="N44" i="1"/>
  <c r="V44" i="1"/>
  <c r="J44" i="1"/>
  <c r="I44" i="1" s="1"/>
  <c r="Y44" i="1"/>
  <c r="W48" i="1"/>
  <c r="V48" i="1"/>
  <c r="J48" i="1"/>
  <c r="I48" i="1" s="1"/>
  <c r="Y48" i="1"/>
  <c r="J52" i="1"/>
  <c r="I52" i="1" s="1"/>
  <c r="Y52" i="1"/>
  <c r="U52" i="1"/>
  <c r="W56" i="1"/>
  <c r="J56" i="1"/>
  <c r="I56" i="1" s="1"/>
  <c r="J60" i="1"/>
  <c r="I60" i="1" s="1"/>
  <c r="Y60" i="1"/>
  <c r="U60" i="1"/>
  <c r="J64" i="1"/>
  <c r="I64" i="1" s="1"/>
  <c r="Y64" i="1"/>
  <c r="N64" i="1"/>
  <c r="AD64" i="1" s="1"/>
  <c r="V64" i="1"/>
  <c r="N76" i="1"/>
  <c r="AB76" i="1" s="1"/>
  <c r="V76" i="1"/>
  <c r="Y76" i="1"/>
  <c r="Y84" i="1"/>
  <c r="J84" i="1"/>
  <c r="I84" i="1" s="1"/>
  <c r="V84" i="1"/>
  <c r="V92" i="1"/>
  <c r="Y92" i="1"/>
  <c r="N108" i="1"/>
  <c r="Z108" i="1" s="1"/>
  <c r="AA108" i="1" s="1"/>
  <c r="Y108" i="1"/>
  <c r="J120" i="1"/>
  <c r="N120" i="1"/>
  <c r="AD120" i="1" s="1"/>
  <c r="Y120" i="1"/>
  <c r="U168" i="1"/>
  <c r="AD165" i="1"/>
  <c r="Y164" i="1"/>
  <c r="V164" i="1"/>
  <c r="N160" i="1"/>
  <c r="AC160" i="1" s="1"/>
  <c r="AB159" i="1"/>
  <c r="AD155" i="1"/>
  <c r="AB152" i="1"/>
  <c r="AB151" i="1"/>
  <c r="AB146" i="1"/>
  <c r="V144" i="1"/>
  <c r="AC136" i="1"/>
  <c r="J136" i="1"/>
  <c r="P136" i="1"/>
  <c r="U132" i="1"/>
  <c r="P131" i="1"/>
  <c r="AC131" i="1"/>
  <c r="V128" i="1"/>
  <c r="N128" i="1"/>
  <c r="P128" i="1" s="1"/>
  <c r="U120" i="1"/>
  <c r="AC118" i="1"/>
  <c r="J118" i="1"/>
  <c r="Y116" i="1"/>
  <c r="V110" i="1"/>
  <c r="U108" i="1"/>
  <c r="Q108" i="1"/>
  <c r="AC105" i="1"/>
  <c r="Y104" i="1"/>
  <c r="V104" i="1"/>
  <c r="J104" i="1"/>
  <c r="I104" i="1" s="1"/>
  <c r="AB103" i="1"/>
  <c r="AC103" i="1"/>
  <c r="U102" i="1"/>
  <c r="P100" i="1"/>
  <c r="W96" i="1"/>
  <c r="U94" i="1"/>
  <c r="N92" i="1"/>
  <c r="AB86" i="1"/>
  <c r="U84" i="1"/>
  <c r="N84" i="1"/>
  <c r="V74" i="1"/>
  <c r="V72" i="1"/>
  <c r="W70" i="1"/>
  <c r="W66" i="1"/>
  <c r="U62" i="1"/>
  <c r="AD55" i="1"/>
  <c r="W52" i="1"/>
  <c r="I31" i="1"/>
  <c r="Q31" i="1"/>
  <c r="Y30" i="1"/>
  <c r="V30" i="1"/>
  <c r="V28" i="1"/>
  <c r="N20" i="1"/>
  <c r="AD20" i="1" s="1"/>
  <c r="W8" i="1"/>
  <c r="W4" i="1"/>
  <c r="AB129" i="1"/>
  <c r="P129" i="1"/>
  <c r="AC117" i="1"/>
  <c r="AD117" i="1"/>
  <c r="I100" i="1"/>
  <c r="Q100" i="1"/>
  <c r="W76" i="1"/>
  <c r="V68" i="1"/>
  <c r="U64" i="1"/>
  <c r="Y56" i="1"/>
  <c r="V56" i="1"/>
  <c r="I49" i="1"/>
  <c r="Q49" i="1"/>
  <c r="I42" i="1"/>
  <c r="Q42" i="1"/>
  <c r="V40" i="1"/>
  <c r="V32" i="1"/>
  <c r="I25" i="1"/>
  <c r="Q25" i="1"/>
  <c r="AB22" i="1"/>
  <c r="AC22" i="1"/>
  <c r="J6" i="1"/>
  <c r="N6" i="1"/>
  <c r="Z6" i="1" s="1"/>
  <c r="AA6" i="1" s="1"/>
  <c r="U6" i="1"/>
  <c r="U10" i="1"/>
  <c r="J10" i="1"/>
  <c r="N10" i="1"/>
  <c r="Z10" i="1" s="1"/>
  <c r="AA10" i="1" s="1"/>
  <c r="J14" i="1"/>
  <c r="I14" i="1" s="1"/>
  <c r="N14" i="1"/>
  <c r="U14" i="1"/>
  <c r="Y14" i="1"/>
  <c r="V14" i="1"/>
  <c r="V18" i="1"/>
  <c r="Y18" i="1"/>
  <c r="J18" i="1"/>
  <c r="I18" i="1" s="1"/>
  <c r="N18" i="1"/>
  <c r="P18" i="1" s="1"/>
  <c r="U18" i="1"/>
  <c r="U22" i="1"/>
  <c r="J22" i="1"/>
  <c r="Y26" i="1"/>
  <c r="W26" i="1"/>
  <c r="V34" i="1"/>
  <c r="N34" i="1"/>
  <c r="Z34" i="1" s="1"/>
  <c r="AA34" i="1" s="1"/>
  <c r="J34" i="1"/>
  <c r="J38" i="1"/>
  <c r="N38" i="1"/>
  <c r="Z38" i="1" s="1"/>
  <c r="AA38" i="1" s="1"/>
  <c r="W42" i="1"/>
  <c r="N42" i="1"/>
  <c r="AC42" i="1" s="1"/>
  <c r="Y42" i="1"/>
  <c r="U42" i="1"/>
  <c r="U58" i="1"/>
  <c r="J58" i="1"/>
  <c r="I58" i="1" s="1"/>
  <c r="N62" i="1"/>
  <c r="Z62" i="1" s="1"/>
  <c r="AA62" i="1" s="1"/>
  <c r="Y62" i="1"/>
  <c r="V62" i="1"/>
  <c r="J66" i="1"/>
  <c r="N66" i="1"/>
  <c r="Z66" i="1" s="1"/>
  <c r="AA66" i="1" s="1"/>
  <c r="Y66" i="1"/>
  <c r="V66" i="1"/>
  <c r="W82" i="1"/>
  <c r="N82" i="1"/>
  <c r="Y82" i="1"/>
  <c r="Y86" i="1"/>
  <c r="V86" i="1"/>
  <c r="Y90" i="1"/>
  <c r="J90" i="1"/>
  <c r="I90" i="1" s="1"/>
  <c r="V90" i="1"/>
  <c r="V94" i="1"/>
  <c r="Y94" i="1"/>
  <c r="N98" i="1"/>
  <c r="Z98" i="1" s="1"/>
  <c r="AA98" i="1" s="1"/>
  <c r="Y98" i="1"/>
  <c r="W98" i="1"/>
  <c r="J102" i="1"/>
  <c r="Y102" i="1"/>
  <c r="V102" i="1"/>
  <c r="W106" i="1"/>
  <c r="J106" i="1"/>
  <c r="I106" i="1" s="1"/>
  <c r="Y106" i="1"/>
  <c r="N114" i="1"/>
  <c r="Z114" i="1" s="1"/>
  <c r="AA114" i="1" s="1"/>
  <c r="Y114" i="1"/>
  <c r="N126" i="1"/>
  <c r="Z126" i="1" s="1"/>
  <c r="AA126" i="1" s="1"/>
  <c r="V126" i="1"/>
  <c r="N130" i="1"/>
  <c r="Z130" i="1" s="1"/>
  <c r="AA130" i="1" s="1"/>
  <c r="Y130" i="1"/>
  <c r="N134" i="1"/>
  <c r="Y134" i="1"/>
  <c r="Q164" i="1"/>
  <c r="AD143" i="1"/>
  <c r="AB140" i="1"/>
  <c r="P137" i="1"/>
  <c r="P135" i="1"/>
  <c r="I98" i="1"/>
  <c r="Q98" i="1"/>
  <c r="Y96" i="1"/>
  <c r="AD94" i="1"/>
  <c r="AC91" i="1"/>
  <c r="I82" i="1"/>
  <c r="Q82" i="1"/>
  <c r="Y72" i="1"/>
  <c r="Y70" i="1"/>
  <c r="V70" i="1"/>
  <c r="U66" i="1"/>
  <c r="W62" i="1"/>
  <c r="W60" i="1"/>
  <c r="P53" i="1"/>
  <c r="U48" i="1"/>
  <c r="N46" i="1"/>
  <c r="Z46" i="1" s="1"/>
  <c r="AA46" i="1" s="1"/>
  <c r="W44" i="1"/>
  <c r="V38" i="1"/>
  <c r="W30" i="1"/>
  <c r="U28" i="1"/>
  <c r="V10" i="1"/>
  <c r="Y8" i="1"/>
  <c r="V6" i="1"/>
  <c r="Y4" i="1"/>
  <c r="U124" i="1"/>
  <c r="V122" i="1"/>
  <c r="P119" i="1"/>
  <c r="Q115" i="1"/>
  <c r="U110" i="1"/>
  <c r="U104" i="1"/>
  <c r="N104" i="1"/>
  <c r="AB104" i="1" s="1"/>
  <c r="P103" i="1"/>
  <c r="V100" i="1"/>
  <c r="Q96" i="1"/>
  <c r="P91" i="1"/>
  <c r="W90" i="1"/>
  <c r="W86" i="1"/>
  <c r="W84" i="1"/>
  <c r="V82" i="1"/>
  <c r="W80" i="1"/>
  <c r="W78" i="1"/>
  <c r="W74" i="1"/>
  <c r="U72" i="1"/>
  <c r="U68" i="1"/>
  <c r="V60" i="1"/>
  <c r="I45" i="1"/>
  <c r="Q37" i="1"/>
  <c r="I37" i="1"/>
  <c r="U34" i="1"/>
  <c r="W32" i="1"/>
  <c r="U26" i="1"/>
  <c r="V16" i="1"/>
  <c r="W6" i="1"/>
  <c r="W108" i="1"/>
  <c r="P102" i="1"/>
  <c r="V98" i="1"/>
  <c r="U88" i="1"/>
  <c r="U80" i="1"/>
  <c r="U78" i="1"/>
  <c r="U74" i="1"/>
  <c r="W72" i="1"/>
  <c r="U70" i="1"/>
  <c r="W68" i="1"/>
  <c r="V52" i="1"/>
  <c r="U46" i="1"/>
  <c r="V42" i="1"/>
  <c r="U24" i="1"/>
  <c r="W10" i="1"/>
  <c r="U54" i="1"/>
  <c r="AD53" i="1"/>
  <c r="U50" i="1"/>
  <c r="N50" i="1"/>
  <c r="W46" i="1"/>
  <c r="U44" i="1"/>
  <c r="AB42" i="1"/>
  <c r="W40" i="1"/>
  <c r="N39" i="1"/>
  <c r="U38" i="1"/>
  <c r="Y31" i="1"/>
  <c r="U30" i="1"/>
  <c r="Q30" i="1"/>
  <c r="V27" i="1"/>
  <c r="W27" i="1"/>
  <c r="N26" i="1"/>
  <c r="Z26" i="1" s="1"/>
  <c r="AA26" i="1" s="1"/>
  <c r="P22" i="1"/>
  <c r="V15" i="1"/>
  <c r="V4" i="1"/>
  <c r="U40" i="1"/>
  <c r="W38" i="1"/>
  <c r="V36" i="1"/>
  <c r="N30" i="1"/>
  <c r="Z30" i="1" s="1"/>
  <c r="AA30" i="1" s="1"/>
  <c r="V26" i="1"/>
  <c r="V24" i="1"/>
  <c r="V20" i="1"/>
  <c r="W18" i="1"/>
  <c r="N16" i="1"/>
  <c r="AD16" i="1" s="1"/>
  <c r="P12" i="1"/>
  <c r="V8" i="1"/>
  <c r="V3" i="1"/>
  <c r="U3" i="1"/>
  <c r="Q156" i="1"/>
  <c r="L156" i="1"/>
  <c r="L169" i="1"/>
  <c r="Q169" i="1"/>
  <c r="L153" i="1"/>
  <c r="Q153" i="1"/>
  <c r="L145" i="1"/>
  <c r="Q145" i="1"/>
  <c r="L106" i="1"/>
  <c r="L157" i="1"/>
  <c r="Q157" i="1"/>
  <c r="L116" i="1"/>
  <c r="Q116" i="1"/>
  <c r="L172" i="1"/>
  <c r="Q172" i="1"/>
  <c r="Q174" i="1" s="1"/>
  <c r="L168" i="1"/>
  <c r="Q168" i="1"/>
  <c r="L158" i="1"/>
  <c r="Q158" i="1"/>
  <c r="Q148" i="1"/>
  <c r="L148" i="1"/>
  <c r="L150" i="1"/>
  <c r="Q150" i="1"/>
  <c r="L138" i="1"/>
  <c r="Q138" i="1"/>
  <c r="L132" i="1"/>
  <c r="Q132" i="1"/>
  <c r="L170" i="1"/>
  <c r="Q170" i="1"/>
  <c r="L167" i="1"/>
  <c r="Q167" i="1"/>
  <c r="L149" i="1"/>
  <c r="Q149" i="1"/>
  <c r="L144" i="1"/>
  <c r="Q144" i="1"/>
  <c r="L133" i="1"/>
  <c r="Q133" i="1"/>
  <c r="L125" i="1"/>
  <c r="Q125" i="1"/>
  <c r="P123" i="1"/>
  <c r="AB123" i="1"/>
  <c r="AC123" i="1"/>
  <c r="AD123" i="1"/>
  <c r="L171" i="1"/>
  <c r="Q171" i="1"/>
  <c r="AD166" i="1"/>
  <c r="P166" i="1"/>
  <c r="AB163" i="1"/>
  <c r="AC163" i="1"/>
  <c r="P163" i="1"/>
  <c r="AD163" i="1"/>
  <c r="L161" i="1"/>
  <c r="Q161" i="1"/>
  <c r="L142" i="1"/>
  <c r="Q142" i="1"/>
  <c r="L139" i="1"/>
  <c r="Q139" i="1"/>
  <c r="L126" i="1"/>
  <c r="Q126" i="1"/>
  <c r="L95" i="1"/>
  <c r="Q95" i="1"/>
  <c r="L93" i="1"/>
  <c r="Q93" i="1"/>
  <c r="AC170" i="1"/>
  <c r="AC168" i="1"/>
  <c r="N167" i="1"/>
  <c r="Z167" i="1" s="1"/>
  <c r="AA167" i="1" s="1"/>
  <c r="P159" i="1"/>
  <c r="N153" i="1"/>
  <c r="Z153" i="1" s="1"/>
  <c r="AA153" i="1" s="1"/>
  <c r="N150" i="1"/>
  <c r="Z150" i="1" s="1"/>
  <c r="AA150" i="1" s="1"/>
  <c r="N149" i="1"/>
  <c r="Z149" i="1" s="1"/>
  <c r="AA149" i="1" s="1"/>
  <c r="N145" i="1"/>
  <c r="Z145" i="1" s="1"/>
  <c r="AA145" i="1" s="1"/>
  <c r="AC143" i="1"/>
  <c r="N142" i="1"/>
  <c r="Z142" i="1" s="1"/>
  <c r="AA142" i="1" s="1"/>
  <c r="W115" i="1"/>
  <c r="AB97" i="1"/>
  <c r="P93" i="1"/>
  <c r="M79" i="1"/>
  <c r="N79" i="1"/>
  <c r="Z79" i="1" s="1"/>
  <c r="AA79" i="1" s="1"/>
  <c r="M72" i="1"/>
  <c r="N72" i="1"/>
  <c r="Z72" i="1" s="1"/>
  <c r="AA72" i="1" s="1"/>
  <c r="V53" i="1"/>
  <c r="AC53" i="1"/>
  <c r="M28" i="1"/>
  <c r="N28" i="1"/>
  <c r="M4" i="1"/>
  <c r="N4" i="1"/>
  <c r="Z4" i="1" s="1"/>
  <c r="AA4" i="1" s="1"/>
  <c r="AB170" i="1"/>
  <c r="AC164" i="1"/>
  <c r="N161" i="1"/>
  <c r="Z161" i="1" s="1"/>
  <c r="AA161" i="1" s="1"/>
  <c r="AD159" i="1"/>
  <c r="N157" i="1"/>
  <c r="Z157" i="1" s="1"/>
  <c r="AA157" i="1" s="1"/>
  <c r="N144" i="1"/>
  <c r="Z144" i="1" s="1"/>
  <c r="AA144" i="1" s="1"/>
  <c r="N139" i="1"/>
  <c r="Z139" i="1" s="1"/>
  <c r="AA139" i="1" s="1"/>
  <c r="N133" i="1"/>
  <c r="Z133" i="1" s="1"/>
  <c r="AA133" i="1" s="1"/>
  <c r="W122" i="1"/>
  <c r="AB111" i="1"/>
  <c r="AC93" i="1"/>
  <c r="L85" i="1"/>
  <c r="Q85" i="1"/>
  <c r="L80" i="1"/>
  <c r="Q80" i="1"/>
  <c r="AC74" i="1"/>
  <c r="P74" i="1"/>
  <c r="AB164" i="1"/>
  <c r="AD158" i="1"/>
  <c r="N156" i="1"/>
  <c r="AA156" i="1" s="1"/>
  <c r="P154" i="1"/>
  <c r="AD151" i="1"/>
  <c r="P151" i="1"/>
  <c r="N148" i="1"/>
  <c r="Z148" i="1" s="1"/>
  <c r="AA148" i="1" s="1"/>
  <c r="AD146" i="1"/>
  <c r="P146" i="1"/>
  <c r="AB143" i="1"/>
  <c r="AD140" i="1"/>
  <c r="P140" i="1"/>
  <c r="N138" i="1"/>
  <c r="Z138" i="1" s="1"/>
  <c r="AA138" i="1" s="1"/>
  <c r="AD136" i="1"/>
  <c r="AD135" i="1"/>
  <c r="N132" i="1"/>
  <c r="Z132" i="1" s="1"/>
  <c r="AA132" i="1" s="1"/>
  <c r="AD129" i="1"/>
  <c r="N125" i="1"/>
  <c r="Z125" i="1" s="1"/>
  <c r="AA125" i="1" s="1"/>
  <c r="M121" i="1"/>
  <c r="AB119" i="1"/>
  <c r="AD118" i="1"/>
  <c r="P117" i="1"/>
  <c r="N116" i="1"/>
  <c r="Z116" i="1" s="1"/>
  <c r="AA116" i="1" s="1"/>
  <c r="W113" i="1"/>
  <c r="L112" i="1"/>
  <c r="Q110" i="1"/>
  <c r="Q107" i="1"/>
  <c r="M103" i="1"/>
  <c r="AB102" i="1"/>
  <c r="AD100" i="1"/>
  <c r="AC98" i="1"/>
  <c r="U98" i="1"/>
  <c r="Q92" i="1"/>
  <c r="M88" i="1"/>
  <c r="N88" i="1"/>
  <c r="Z88" i="1" s="1"/>
  <c r="AA88" i="1" s="1"/>
  <c r="Q86" i="1"/>
  <c r="AC78" i="1"/>
  <c r="P78" i="1"/>
  <c r="AD78" i="1"/>
  <c r="AB74" i="1"/>
  <c r="L74" i="1"/>
  <c r="Q74" i="1"/>
  <c r="V67" i="1"/>
  <c r="AC67" i="1"/>
  <c r="P47" i="1"/>
  <c r="AD47" i="1"/>
  <c r="AC47" i="1"/>
  <c r="AB47" i="1"/>
  <c r="L44" i="1"/>
  <c r="AD172" i="1"/>
  <c r="AD170" i="1"/>
  <c r="AB131" i="1"/>
  <c r="AD127" i="1"/>
  <c r="AB124" i="1"/>
  <c r="AC121" i="1"/>
  <c r="AD111" i="1"/>
  <c r="M111" i="1"/>
  <c r="N106" i="1"/>
  <c r="Z106" i="1" s="1"/>
  <c r="AA106" i="1" s="1"/>
  <c r="M104" i="1"/>
  <c r="N99" i="1"/>
  <c r="Z99" i="1" s="1"/>
  <c r="AA99" i="1" s="1"/>
  <c r="AD97" i="1"/>
  <c r="M97" i="1"/>
  <c r="N96" i="1"/>
  <c r="Z96" i="1" s="1"/>
  <c r="AA96" i="1" s="1"/>
  <c r="N95" i="1"/>
  <c r="Z95" i="1" s="1"/>
  <c r="AA95" i="1" s="1"/>
  <c r="W91" i="1"/>
  <c r="AD91" i="1"/>
  <c r="AD87" i="1"/>
  <c r="Q84" i="1"/>
  <c r="M81" i="1"/>
  <c r="N81" i="1"/>
  <c r="Z81" i="1" s="1"/>
  <c r="AA81" i="1" s="1"/>
  <c r="L78" i="1"/>
  <c r="Q78" i="1"/>
  <c r="AC76" i="1"/>
  <c r="P76" i="1"/>
  <c r="AD76" i="1"/>
  <c r="U71" i="1"/>
  <c r="AB71" i="1"/>
  <c r="Q68" i="1"/>
  <c r="L68" i="1"/>
  <c r="V65" i="1"/>
  <c r="N60" i="1"/>
  <c r="Z60" i="1" s="1"/>
  <c r="M60" i="1"/>
  <c r="V39" i="1"/>
  <c r="AB118" i="1"/>
  <c r="W114" i="1"/>
  <c r="AC111" i="1"/>
  <c r="AB105" i="1"/>
  <c r="Q105" i="1"/>
  <c r="AD102" i="1"/>
  <c r="P101" i="1"/>
  <c r="L99" i="1"/>
  <c r="AC97" i="1"/>
  <c r="L96" i="1"/>
  <c r="AB94" i="1"/>
  <c r="AC90" i="1"/>
  <c r="P90" i="1"/>
  <c r="AD90" i="1"/>
  <c r="U89" i="1"/>
  <c r="L87" i="1"/>
  <c r="Q87" i="1"/>
  <c r="P85" i="1"/>
  <c r="U83" i="1"/>
  <c r="AB83" i="1"/>
  <c r="AC80" i="1"/>
  <c r="P80" i="1"/>
  <c r="AD80" i="1"/>
  <c r="L76" i="1"/>
  <c r="Q76" i="1"/>
  <c r="M75" i="1"/>
  <c r="N75" i="1"/>
  <c r="Z75" i="1" s="1"/>
  <c r="AA75" i="1" s="1"/>
  <c r="N70" i="1"/>
  <c r="Z70" i="1" s="1"/>
  <c r="AA70" i="1" s="1"/>
  <c r="M70" i="1"/>
  <c r="AC59" i="1"/>
  <c r="P59" i="1"/>
  <c r="AB59" i="1"/>
  <c r="AD59" i="1"/>
  <c r="N58" i="1"/>
  <c r="Z58" i="1" s="1"/>
  <c r="AA58" i="1" s="1"/>
  <c r="M58" i="1"/>
  <c r="L40" i="1"/>
  <c r="L27" i="1"/>
  <c r="Q27" i="1"/>
  <c r="AD86" i="1"/>
  <c r="P86" i="1"/>
  <c r="P77" i="1"/>
  <c r="P73" i="1"/>
  <c r="AD68" i="1"/>
  <c r="AB67" i="1"/>
  <c r="P67" i="1"/>
  <c r="AD67" i="1"/>
  <c r="AB65" i="1"/>
  <c r="L64" i="1"/>
  <c r="M56" i="1"/>
  <c r="AB55" i="1"/>
  <c r="M55" i="1"/>
  <c r="Q52" i="1"/>
  <c r="M50" i="1"/>
  <c r="V49" i="1"/>
  <c r="AC36" i="1"/>
  <c r="M63" i="1"/>
  <c r="L61" i="1"/>
  <c r="AB56" i="1"/>
  <c r="P56" i="1"/>
  <c r="AD56" i="1"/>
  <c r="N54" i="1"/>
  <c r="Z54" i="1" s="1"/>
  <c r="AA54" i="1" s="1"/>
  <c r="N52" i="1"/>
  <c r="Z52" i="1" s="1"/>
  <c r="L51" i="1"/>
  <c r="Q51" i="1"/>
  <c r="Q39" i="1"/>
  <c r="L16" i="1"/>
  <c r="AB63" i="1"/>
  <c r="P63" i="1"/>
  <c r="AD63" i="1"/>
  <c r="Q54" i="1"/>
  <c r="L54" i="1"/>
  <c r="L47" i="1"/>
  <c r="Q47" i="1"/>
  <c r="AC44" i="1"/>
  <c r="P44" i="1"/>
  <c r="AD44" i="1"/>
  <c r="AD43" i="1"/>
  <c r="AB43" i="1"/>
  <c r="P43" i="1"/>
  <c r="AC40" i="1"/>
  <c r="P40" i="1"/>
  <c r="AD40" i="1"/>
  <c r="P37" i="1"/>
  <c r="L32" i="1"/>
  <c r="AC11" i="1"/>
  <c r="P11" i="1"/>
  <c r="AD11" i="1"/>
  <c r="AB11" i="1"/>
  <c r="P45" i="1"/>
  <c r="M29" i="1"/>
  <c r="N29" i="1"/>
  <c r="Z29" i="1" s="1"/>
  <c r="AA29" i="1" s="1"/>
  <c r="U25" i="1"/>
  <c r="P21" i="1"/>
  <c r="M5" i="1"/>
  <c r="N5" i="1"/>
  <c r="M8" i="1"/>
  <c r="N8" i="1"/>
  <c r="Z8" i="1" s="1"/>
  <c r="AA8" i="1" s="1"/>
  <c r="L3" i="1"/>
  <c r="Q3" i="1"/>
  <c r="N48" i="1"/>
  <c r="Z48" i="1" s="1"/>
  <c r="AA48" i="1" s="1"/>
  <c r="AB35" i="1"/>
  <c r="P35" i="1"/>
  <c r="AD35" i="1"/>
  <c r="AD23" i="1"/>
  <c r="AC23" i="1"/>
  <c r="M9" i="1"/>
  <c r="N9" i="1"/>
  <c r="Z9" i="1" s="1"/>
  <c r="AC27" i="1"/>
  <c r="P27" i="1"/>
  <c r="L23" i="1"/>
  <c r="Q23" i="1"/>
  <c r="M19" i="1"/>
  <c r="N19" i="1"/>
  <c r="Z19" i="1" s="1"/>
  <c r="AA19" i="1" s="1"/>
  <c r="L14" i="1"/>
  <c r="AB33" i="1"/>
  <c r="M24" i="1"/>
  <c r="N24" i="1"/>
  <c r="Z24" i="1" s="1"/>
  <c r="AA24" i="1" s="1"/>
  <c r="W22" i="1"/>
  <c r="AD22" i="1"/>
  <c r="L18" i="1"/>
  <c r="M15" i="1"/>
  <c r="N15" i="1"/>
  <c r="Z15" i="1" s="1"/>
  <c r="AA15" i="1" s="1"/>
  <c r="W13" i="1"/>
  <c r="W12" i="1"/>
  <c r="AD12" i="1"/>
  <c r="Q11" i="1"/>
  <c r="AC110" i="1" l="1"/>
  <c r="AD65" i="1"/>
  <c r="P23" i="1"/>
  <c r="AB51" i="1"/>
  <c r="P87" i="1"/>
  <c r="P17" i="1"/>
  <c r="AD51" i="1"/>
  <c r="P65" i="1"/>
  <c r="P68" i="1"/>
  <c r="AB121" i="1"/>
  <c r="AC65" i="1"/>
  <c r="P112" i="1"/>
  <c r="AC166" i="1"/>
  <c r="P121" i="1"/>
  <c r="P51" i="1"/>
  <c r="P172" i="1"/>
  <c r="Z78" i="1"/>
  <c r="AA78" i="1" s="1"/>
  <c r="Z37" i="1"/>
  <c r="AA37" i="1" s="1"/>
  <c r="D176" i="1"/>
  <c r="P42" i="1"/>
  <c r="AC7" i="1"/>
  <c r="AC37" i="1"/>
  <c r="AD154" i="1"/>
  <c r="Q14" i="1"/>
  <c r="AB154" i="1"/>
  <c r="AC18" i="1"/>
  <c r="Q32" i="1"/>
  <c r="Q40" i="1"/>
  <c r="AB109" i="1"/>
  <c r="AD168" i="1"/>
  <c r="AB172" i="1"/>
  <c r="AC172" i="1"/>
  <c r="AD41" i="1"/>
  <c r="AD21" i="1"/>
  <c r="Q94" i="1"/>
  <c r="P64" i="1"/>
  <c r="AD147" i="1"/>
  <c r="P147" i="1"/>
  <c r="AC147" i="1"/>
  <c r="Z140" i="1"/>
  <c r="AA140" i="1" s="1"/>
  <c r="AC85" i="1"/>
  <c r="AC64" i="1"/>
  <c r="AD115" i="1"/>
  <c r="AC77" i="1"/>
  <c r="P115" i="1"/>
  <c r="Q17" i="1"/>
  <c r="Z168" i="1"/>
  <c r="AA168" i="1" s="1"/>
  <c r="Z7" i="1"/>
  <c r="AA7" i="1" s="1"/>
  <c r="Z105" i="1"/>
  <c r="AA105" i="1" s="1"/>
  <c r="AD7" i="1"/>
  <c r="AA9" i="1"/>
  <c r="AC17" i="1"/>
  <c r="P41" i="1"/>
  <c r="AC21" i="1"/>
  <c r="Q16" i="1"/>
  <c r="AD77" i="1"/>
  <c r="AD169" i="1"/>
  <c r="AB107" i="1"/>
  <c r="AB115" i="1"/>
  <c r="P7" i="1"/>
  <c r="AD27" i="1"/>
  <c r="AB41" i="1"/>
  <c r="AB21" i="1"/>
  <c r="AB25" i="1"/>
  <c r="AB37" i="1"/>
  <c r="AA52" i="1"/>
  <c r="Q67" i="1"/>
  <c r="AB168" i="1"/>
  <c r="AC169" i="1"/>
  <c r="Q45" i="1"/>
  <c r="P109" i="1"/>
  <c r="AD109" i="1"/>
  <c r="Q65" i="1"/>
  <c r="Q33" i="1"/>
  <c r="AB169" i="1"/>
  <c r="P105" i="1"/>
  <c r="AC109" i="1"/>
  <c r="Z5" i="1"/>
  <c r="AA5" i="1" s="1"/>
  <c r="N175" i="1"/>
  <c r="Z28" i="1"/>
  <c r="AA28" i="1" s="1"/>
  <c r="Z23" i="1"/>
  <c r="AA23" i="1" s="1"/>
  <c r="AD3" i="1"/>
  <c r="Q20" i="1"/>
  <c r="AB45" i="1"/>
  <c r="AD73" i="1"/>
  <c r="AB110" i="1"/>
  <c r="AD33" i="1"/>
  <c r="Q61" i="1"/>
  <c r="AB73" i="1"/>
  <c r="AB158" i="1"/>
  <c r="AC158" i="1"/>
  <c r="P33" i="1"/>
  <c r="AD171" i="1"/>
  <c r="L65" i="1"/>
  <c r="AB57" i="1"/>
  <c r="AB69" i="1"/>
  <c r="L129" i="1"/>
  <c r="AD13" i="1"/>
  <c r="P57" i="1"/>
  <c r="AA60" i="1"/>
  <c r="P13" i="1"/>
  <c r="Q53" i="1"/>
  <c r="AC73" i="1"/>
  <c r="Q21" i="1"/>
  <c r="AD45" i="1"/>
  <c r="Q123" i="1"/>
  <c r="AB93" i="1"/>
  <c r="Q109" i="1"/>
  <c r="P158" i="1"/>
  <c r="AC171" i="1"/>
  <c r="AD93" i="1"/>
  <c r="AC33" i="1"/>
  <c r="Q35" i="1"/>
  <c r="L119" i="1"/>
  <c r="Q159" i="1"/>
  <c r="P126" i="1"/>
  <c r="AC124" i="1"/>
  <c r="Z154" i="1"/>
  <c r="AA154" i="1" s="1"/>
  <c r="P69" i="1"/>
  <c r="P124" i="1"/>
  <c r="L43" i="1"/>
  <c r="Q106" i="1"/>
  <c r="AB6" i="1"/>
  <c r="Q18" i="1"/>
  <c r="AC16" i="1"/>
  <c r="AC112" i="1"/>
  <c r="Q90" i="1"/>
  <c r="Q44" i="1"/>
  <c r="AD74" i="1"/>
  <c r="P162" i="1"/>
  <c r="AC128" i="1"/>
  <c r="Q48" i="1"/>
  <c r="AC122" i="1"/>
  <c r="AA135" i="1"/>
  <c r="AC13" i="1"/>
  <c r="Q151" i="1"/>
  <c r="Z49" i="1"/>
  <c r="AA49" i="1" s="1"/>
  <c r="Q71" i="1"/>
  <c r="P152" i="1"/>
  <c r="P16" i="1"/>
  <c r="AB166" i="1"/>
  <c r="AC34" i="1"/>
  <c r="AB137" i="1"/>
  <c r="AB98" i="1"/>
  <c r="Q64" i="1"/>
  <c r="P108" i="1"/>
  <c r="AD83" i="1"/>
  <c r="AC69" i="1"/>
  <c r="AB162" i="1"/>
  <c r="Z83" i="1"/>
  <c r="AA83" i="1" s="1"/>
  <c r="AD104" i="1"/>
  <c r="AB82" i="1"/>
  <c r="Z82" i="1"/>
  <c r="AA82" i="1" s="1"/>
  <c r="AC41" i="1"/>
  <c r="AD69" i="1"/>
  <c r="AD42" i="1"/>
  <c r="Z42" i="1"/>
  <c r="AA42" i="1" s="1"/>
  <c r="AC25" i="1"/>
  <c r="Z25" i="1"/>
  <c r="AA25" i="1" s="1"/>
  <c r="AD36" i="1"/>
  <c r="Z36" i="1"/>
  <c r="AA36" i="1" s="1"/>
  <c r="AC45" i="1"/>
  <c r="AB13" i="1"/>
  <c r="P49" i="1"/>
  <c r="AA55" i="1"/>
  <c r="AC104" i="1"/>
  <c r="AC20" i="1"/>
  <c r="AD124" i="1"/>
  <c r="AD162" i="1"/>
  <c r="AB61" i="1"/>
  <c r="P61" i="1"/>
  <c r="P122" i="1"/>
  <c r="AC162" i="1"/>
  <c r="N174" i="1"/>
  <c r="P31" i="1"/>
  <c r="AC31" i="1"/>
  <c r="AC61" i="1"/>
  <c r="AA21" i="1"/>
  <c r="AB122" i="1"/>
  <c r="AD122" i="1"/>
  <c r="AB68" i="1"/>
  <c r="AC51" i="1"/>
  <c r="AC39" i="1"/>
  <c r="Z39" i="1"/>
  <c r="AA39" i="1" s="1"/>
  <c r="P104" i="1"/>
  <c r="Z104" i="1"/>
  <c r="AA104" i="1" s="1"/>
  <c r="AD134" i="1"/>
  <c r="Z134" i="1"/>
  <c r="AA134" i="1" s="1"/>
  <c r="AB92" i="1"/>
  <c r="Z92" i="1"/>
  <c r="AA92" i="1" s="1"/>
  <c r="AB64" i="1"/>
  <c r="Z64" i="1"/>
  <c r="AA64" i="1" s="1"/>
  <c r="AC101" i="1"/>
  <c r="Z101" i="1"/>
  <c r="AA101" i="1" s="1"/>
  <c r="AB17" i="1"/>
  <c r="Z17" i="1"/>
  <c r="AA17" i="1" s="1"/>
  <c r="P171" i="1"/>
  <c r="Z171" i="1"/>
  <c r="AA171" i="1" s="1"/>
  <c r="AB85" i="1"/>
  <c r="Z85" i="1"/>
  <c r="AA85" i="1" s="1"/>
  <c r="Z169" i="1"/>
  <c r="AA169" i="1" s="1"/>
  <c r="AC107" i="1"/>
  <c r="Z107" i="1"/>
  <c r="AA107" i="1" s="1"/>
  <c r="AD107" i="1"/>
  <c r="AD84" i="1"/>
  <c r="Z84" i="1"/>
  <c r="AA84" i="1" s="1"/>
  <c r="P160" i="1"/>
  <c r="Z160" i="1"/>
  <c r="AA160" i="1" s="1"/>
  <c r="P32" i="1"/>
  <c r="Z32" i="1"/>
  <c r="AA32" i="1" s="1"/>
  <c r="AB3" i="1"/>
  <c r="Z3" i="1"/>
  <c r="AD137" i="1"/>
  <c r="Z137" i="1"/>
  <c r="AA137" i="1" s="1"/>
  <c r="Z40" i="1"/>
  <c r="AA40" i="1" s="1"/>
  <c r="AC50" i="1"/>
  <c r="Z50" i="1"/>
  <c r="AA50" i="1" s="1"/>
  <c r="AD46" i="1"/>
  <c r="AB39" i="1"/>
  <c r="AB14" i="1"/>
  <c r="Z14" i="1"/>
  <c r="AA14" i="1" s="1"/>
  <c r="AB44" i="1"/>
  <c r="Z44" i="1"/>
  <c r="AA44" i="1" s="1"/>
  <c r="P110" i="1"/>
  <c r="Z110" i="1"/>
  <c r="AA110" i="1" s="1"/>
  <c r="AB87" i="1"/>
  <c r="Z87" i="1"/>
  <c r="AA87" i="1" s="1"/>
  <c r="AC57" i="1"/>
  <c r="Z57" i="1"/>
  <c r="AA57" i="1" s="1"/>
  <c r="Z76" i="1"/>
  <c r="AA76" i="1" s="1"/>
  <c r="AB16" i="1"/>
  <c r="Z16" i="1"/>
  <c r="AA16" i="1" s="1"/>
  <c r="AB10" i="1"/>
  <c r="AB18" i="1"/>
  <c r="Z18" i="1"/>
  <c r="AA18" i="1" s="1"/>
  <c r="P120" i="1"/>
  <c r="Z120" i="1"/>
  <c r="AA120" i="1" s="1"/>
  <c r="Q41" i="1"/>
  <c r="AD61" i="1"/>
  <c r="AC68" i="1"/>
  <c r="AB80" i="1"/>
  <c r="Z80" i="1"/>
  <c r="AA80" i="1" s="1"/>
  <c r="Z20" i="1"/>
  <c r="AA20" i="1" s="1"/>
  <c r="Z128" i="1"/>
  <c r="AA128" i="1" s="1"/>
  <c r="L146" i="1"/>
  <c r="Q146" i="1"/>
  <c r="L77" i="1"/>
  <c r="Q77" i="1"/>
  <c r="P3" i="1"/>
  <c r="AD39" i="1"/>
  <c r="P84" i="1"/>
  <c r="AD18" i="1"/>
  <c r="AD101" i="1"/>
  <c r="AD112" i="1"/>
  <c r="AB112" i="1"/>
  <c r="P39" i="1"/>
  <c r="AC89" i="1"/>
  <c r="AD89" i="1"/>
  <c r="P89" i="1"/>
  <c r="AB141" i="1"/>
  <c r="AC141" i="1"/>
  <c r="P141" i="1"/>
  <c r="AD141" i="1"/>
  <c r="L166" i="1"/>
  <c r="Q166" i="1"/>
  <c r="O7" i="1"/>
  <c r="O17" i="1"/>
  <c r="AD31" i="1"/>
  <c r="AB31" i="1"/>
  <c r="AB89" i="1"/>
  <c r="L7" i="1"/>
  <c r="Q7" i="1"/>
  <c r="L73" i="1"/>
  <c r="Q73" i="1"/>
  <c r="O10" i="1"/>
  <c r="O11" i="1"/>
  <c r="AD30" i="1"/>
  <c r="P30" i="1"/>
  <c r="AD26" i="1"/>
  <c r="P26" i="1"/>
  <c r="AC130" i="1"/>
  <c r="AD130" i="1"/>
  <c r="P130" i="1"/>
  <c r="AB114" i="1"/>
  <c r="AC114" i="1"/>
  <c r="Q102" i="1"/>
  <c r="I102" i="1"/>
  <c r="AB32" i="1"/>
  <c r="AC32" i="1"/>
  <c r="AC26" i="1"/>
  <c r="AB20" i="1"/>
  <c r="AC14" i="1"/>
  <c r="AB130" i="1"/>
  <c r="AB128" i="1"/>
  <c r="AB160" i="1"/>
  <c r="P36" i="1"/>
  <c r="AC46" i="1"/>
  <c r="P46" i="1"/>
  <c r="AB46" i="1"/>
  <c r="AD114" i="1"/>
  <c r="Q66" i="1"/>
  <c r="I66" i="1"/>
  <c r="I34" i="1"/>
  <c r="Q34" i="1"/>
  <c r="AB108" i="1"/>
  <c r="AC108" i="1"/>
  <c r="AD108" i="1"/>
  <c r="AB12" i="1"/>
  <c r="AC12" i="1"/>
  <c r="P82" i="1"/>
  <c r="AD82" i="1"/>
  <c r="AC66" i="1"/>
  <c r="AD66" i="1"/>
  <c r="P66" i="1"/>
  <c r="AB66" i="1"/>
  <c r="AC62" i="1"/>
  <c r="AB62" i="1"/>
  <c r="AD62" i="1"/>
  <c r="P62" i="1"/>
  <c r="Q38" i="1"/>
  <c r="I38" i="1"/>
  <c r="I118" i="1"/>
  <c r="Q118" i="1"/>
  <c r="AC30" i="1"/>
  <c r="AB26" i="1"/>
  <c r="AD14" i="1"/>
  <c r="AD128" i="1"/>
  <c r="AD160" i="1"/>
  <c r="AD50" i="1"/>
  <c r="P50" i="1"/>
  <c r="AB34" i="1"/>
  <c r="AD34" i="1"/>
  <c r="P34" i="1"/>
  <c r="Q22" i="1"/>
  <c r="I22" i="1"/>
  <c r="AC10" i="1"/>
  <c r="AD10" i="1"/>
  <c r="P10" i="1"/>
  <c r="AC6" i="1"/>
  <c r="AD6" i="1"/>
  <c r="P6" i="1"/>
  <c r="AC92" i="1"/>
  <c r="P92" i="1"/>
  <c r="AD92" i="1"/>
  <c r="P114" i="1"/>
  <c r="Q136" i="1"/>
  <c r="I136" i="1"/>
  <c r="AC120" i="1"/>
  <c r="AB120" i="1"/>
  <c r="Q36" i="1"/>
  <c r="I36" i="1"/>
  <c r="AB36" i="1"/>
  <c r="AC134" i="1"/>
  <c r="AB134" i="1"/>
  <c r="AC126" i="1"/>
  <c r="AB126" i="1"/>
  <c r="AB30" i="1"/>
  <c r="O30" i="1"/>
  <c r="O31" i="1"/>
  <c r="P20" i="1"/>
  <c r="P14" i="1"/>
  <c r="AB50" i="1"/>
  <c r="AC82" i="1"/>
  <c r="AD126" i="1"/>
  <c r="P134" i="1"/>
  <c r="P98" i="1"/>
  <c r="AD98" i="1"/>
  <c r="AD38" i="1"/>
  <c r="P38" i="1"/>
  <c r="AB38" i="1"/>
  <c r="AC38" i="1"/>
  <c r="Q10" i="1"/>
  <c r="I10" i="1"/>
  <c r="Q6" i="1"/>
  <c r="I6" i="1"/>
  <c r="AC84" i="1"/>
  <c r="AB84" i="1"/>
  <c r="I120" i="1"/>
  <c r="Q120" i="1"/>
  <c r="Q12" i="1"/>
  <c r="I12" i="1"/>
  <c r="AD48" i="1"/>
  <c r="P48" i="1"/>
  <c r="AB48" i="1"/>
  <c r="AC48" i="1"/>
  <c r="L103" i="1"/>
  <c r="Q103" i="1"/>
  <c r="L72" i="1"/>
  <c r="Q72" i="1"/>
  <c r="P142" i="1"/>
  <c r="AB142" i="1"/>
  <c r="AC142" i="1"/>
  <c r="AD142" i="1"/>
  <c r="AC167" i="1"/>
  <c r="P167" i="1"/>
  <c r="AD167" i="1"/>
  <c r="AB167" i="1"/>
  <c r="AB15" i="1"/>
  <c r="AC15" i="1"/>
  <c r="AD15" i="1"/>
  <c r="P15" i="1"/>
  <c r="O22" i="1"/>
  <c r="O12" i="1"/>
  <c r="O3" i="1"/>
  <c r="Q19" i="1"/>
  <c r="L19" i="1"/>
  <c r="P52" i="1"/>
  <c r="AD52" i="1"/>
  <c r="AB52" i="1"/>
  <c r="AC52" i="1"/>
  <c r="L63" i="1"/>
  <c r="Q63" i="1"/>
  <c r="L50" i="1"/>
  <c r="Q50" i="1"/>
  <c r="L58" i="1"/>
  <c r="Q58" i="1"/>
  <c r="L70" i="1"/>
  <c r="Q70" i="1"/>
  <c r="AB60" i="1"/>
  <c r="P60" i="1"/>
  <c r="AD60" i="1"/>
  <c r="AC60" i="1"/>
  <c r="L81" i="1"/>
  <c r="Q81" i="1"/>
  <c r="AB88" i="1"/>
  <c r="AC88" i="1"/>
  <c r="P88" i="1"/>
  <c r="AD88" i="1"/>
  <c r="L121" i="1"/>
  <c r="Q121" i="1"/>
  <c r="P132" i="1"/>
  <c r="AD132" i="1"/>
  <c r="AB132" i="1"/>
  <c r="AC132" i="1"/>
  <c r="AB156" i="1"/>
  <c r="AC156" i="1"/>
  <c r="AD156" i="1"/>
  <c r="P156" i="1"/>
  <c r="P144" i="1"/>
  <c r="AB144" i="1"/>
  <c r="AD144" i="1"/>
  <c r="AC144" i="1"/>
  <c r="L28" i="1"/>
  <c r="Q28" i="1"/>
  <c r="L79" i="1"/>
  <c r="Q79" i="1"/>
  <c r="P145" i="1"/>
  <c r="AD145" i="1"/>
  <c r="AB145" i="1"/>
  <c r="AC145" i="1"/>
  <c r="L8" i="1"/>
  <c r="Q8" i="1"/>
  <c r="Q24" i="1"/>
  <c r="L24" i="1"/>
  <c r="O20" i="1"/>
  <c r="Q15" i="1"/>
  <c r="L15" i="1"/>
  <c r="O16" i="1"/>
  <c r="O21" i="1"/>
  <c r="P8" i="1"/>
  <c r="AD8" i="1"/>
  <c r="AB8" i="1"/>
  <c r="AC8" i="1"/>
  <c r="AC54" i="1"/>
  <c r="P54" i="1"/>
  <c r="AB54" i="1"/>
  <c r="AD54" i="1"/>
  <c r="L56" i="1"/>
  <c r="Q56" i="1"/>
  <c r="P58" i="1"/>
  <c r="AD58" i="1"/>
  <c r="AB58" i="1"/>
  <c r="AC58" i="1"/>
  <c r="AB70" i="1"/>
  <c r="AC70" i="1"/>
  <c r="AD70" i="1"/>
  <c r="P70" i="1"/>
  <c r="P95" i="1"/>
  <c r="AD95" i="1"/>
  <c r="AB95" i="1"/>
  <c r="AC95" i="1"/>
  <c r="AC99" i="1"/>
  <c r="AD99" i="1"/>
  <c r="P99" i="1"/>
  <c r="AB99" i="1"/>
  <c r="P106" i="1"/>
  <c r="AD106" i="1"/>
  <c r="AB106" i="1"/>
  <c r="AC106" i="1"/>
  <c r="Q88" i="1"/>
  <c r="L88" i="1"/>
  <c r="P138" i="1"/>
  <c r="AD138" i="1"/>
  <c r="AB138" i="1"/>
  <c r="AC138" i="1"/>
  <c r="P157" i="1"/>
  <c r="AD157" i="1"/>
  <c r="AC157" i="1"/>
  <c r="AB157" i="1"/>
  <c r="P4" i="1"/>
  <c r="AD4" i="1"/>
  <c r="O14" i="1"/>
  <c r="O19" i="1"/>
  <c r="O23" i="1"/>
  <c r="O37" i="1"/>
  <c r="O38" i="1"/>
  <c r="O43" i="1"/>
  <c r="O46" i="1"/>
  <c r="O51" i="1"/>
  <c r="AB4" i="1"/>
  <c r="O15" i="1"/>
  <c r="O18" i="1"/>
  <c r="O24" i="1"/>
  <c r="O25" i="1"/>
  <c r="O40" i="1"/>
  <c r="O44" i="1"/>
  <c r="O4" i="1"/>
  <c r="AC4" i="1"/>
  <c r="O28" i="1"/>
  <c r="O39" i="1"/>
  <c r="O45" i="1"/>
  <c r="O50" i="1"/>
  <c r="O52" i="1"/>
  <c r="O57" i="1"/>
  <c r="O61" i="1"/>
  <c r="O62" i="1"/>
  <c r="O64" i="1"/>
  <c r="O68" i="1"/>
  <c r="O9" i="1"/>
  <c r="O8" i="1"/>
  <c r="O35" i="1"/>
  <c r="O36" i="1"/>
  <c r="O41" i="1"/>
  <c r="O42" i="1"/>
  <c r="O53" i="1"/>
  <c r="O54" i="1"/>
  <c r="O55" i="1"/>
  <c r="O59" i="1"/>
  <c r="O66" i="1"/>
  <c r="O71" i="1"/>
  <c r="O33" i="1"/>
  <c r="O49" i="1"/>
  <c r="O65" i="1"/>
  <c r="O67" i="1"/>
  <c r="O74" i="1"/>
  <c r="O76" i="1"/>
  <c r="O78" i="1"/>
  <c r="O80" i="1"/>
  <c r="O85" i="1"/>
  <c r="O87" i="1"/>
  <c r="O5" i="1"/>
  <c r="O29" i="1"/>
  <c r="O47" i="1"/>
  <c r="O48" i="1"/>
  <c r="O58" i="1"/>
  <c r="O60" i="1"/>
  <c r="O69" i="1"/>
  <c r="O73" i="1"/>
  <c r="O77" i="1"/>
  <c r="O84" i="1"/>
  <c r="O86" i="1"/>
  <c r="O90" i="1"/>
  <c r="O91" i="1"/>
  <c r="O32" i="1"/>
  <c r="O34" i="1"/>
  <c r="O63" i="1"/>
  <c r="O70" i="1"/>
  <c r="O72" i="1"/>
  <c r="O83" i="1"/>
  <c r="O89" i="1"/>
  <c r="O92" i="1"/>
  <c r="O94" i="1"/>
  <c r="O101" i="1"/>
  <c r="O102" i="1"/>
  <c r="O105" i="1"/>
  <c r="O107" i="1"/>
  <c r="O108" i="1"/>
  <c r="O110" i="1"/>
  <c r="O117" i="1"/>
  <c r="O118" i="1"/>
  <c r="O120" i="1"/>
  <c r="O79" i="1"/>
  <c r="O82" i="1"/>
  <c r="O88" i="1"/>
  <c r="O93" i="1"/>
  <c r="O98" i="1"/>
  <c r="O100" i="1"/>
  <c r="O109" i="1"/>
  <c r="O112" i="1"/>
  <c r="O126" i="1"/>
  <c r="O127" i="1"/>
  <c r="O133" i="1"/>
  <c r="O139" i="1"/>
  <c r="O75" i="1"/>
  <c r="O114" i="1"/>
  <c r="O115" i="1"/>
  <c r="O119" i="1"/>
  <c r="O122" i="1"/>
  <c r="O128" i="1"/>
  <c r="O134" i="1"/>
  <c r="O135" i="1"/>
  <c r="O136" i="1"/>
  <c r="O140" i="1"/>
  <c r="O146" i="1"/>
  <c r="O151" i="1"/>
  <c r="O154" i="1"/>
  <c r="O158" i="1"/>
  <c r="O165" i="1"/>
  <c r="O167" i="1"/>
  <c r="O81" i="1"/>
  <c r="O95" i="1"/>
  <c r="O96" i="1"/>
  <c r="O97" i="1"/>
  <c r="O99" i="1"/>
  <c r="O104" i="1"/>
  <c r="O106" i="1"/>
  <c r="O111" i="1"/>
  <c r="O124" i="1"/>
  <c r="O129" i="1"/>
  <c r="O130" i="1"/>
  <c r="O131" i="1"/>
  <c r="O137" i="1"/>
  <c r="O141" i="1"/>
  <c r="O147" i="1"/>
  <c r="O152" i="1"/>
  <c r="O155" i="1"/>
  <c r="O159" i="1"/>
  <c r="O162" i="1"/>
  <c r="O103" i="1"/>
  <c r="O113" i="1"/>
  <c r="O116" i="1"/>
  <c r="O121" i="1"/>
  <c r="O123" i="1"/>
  <c r="O132" i="1"/>
  <c r="O143" i="1"/>
  <c r="O148" i="1"/>
  <c r="O156" i="1"/>
  <c r="O160" i="1"/>
  <c r="N173" i="1"/>
  <c r="P173" i="1" s="1"/>
  <c r="O150" i="1"/>
  <c r="O153" i="1"/>
  <c r="O157" i="1"/>
  <c r="O56" i="1"/>
  <c r="O125" i="1"/>
  <c r="O138" i="1"/>
  <c r="O163" i="1"/>
  <c r="O164" i="1"/>
  <c r="O166" i="1"/>
  <c r="O142" i="1"/>
  <c r="O144" i="1"/>
  <c r="O145" i="1"/>
  <c r="O149" i="1"/>
  <c r="O161" i="1"/>
  <c r="AB72" i="1"/>
  <c r="AC72" i="1"/>
  <c r="P72" i="1"/>
  <c r="AD72" i="1"/>
  <c r="P149" i="1"/>
  <c r="AB149" i="1"/>
  <c r="AC149" i="1"/>
  <c r="AD149" i="1"/>
  <c r="AB9" i="1"/>
  <c r="P9" i="1"/>
  <c r="AD9" i="1"/>
  <c r="AC9" i="1"/>
  <c r="AB5" i="1"/>
  <c r="P5" i="1"/>
  <c r="AD5" i="1"/>
  <c r="AC5" i="1"/>
  <c r="AB29" i="1"/>
  <c r="P29" i="1"/>
  <c r="AD29" i="1"/>
  <c r="AC29" i="1"/>
  <c r="P75" i="1"/>
  <c r="AD75" i="1"/>
  <c r="AB75" i="1"/>
  <c r="AC75" i="1"/>
  <c r="AC96" i="1"/>
  <c r="AD96" i="1"/>
  <c r="P96" i="1"/>
  <c r="AB96" i="1"/>
  <c r="P125" i="1"/>
  <c r="AD125" i="1"/>
  <c r="AB125" i="1"/>
  <c r="AC125" i="1"/>
  <c r="AC133" i="1"/>
  <c r="P133" i="1"/>
  <c r="AD133" i="1"/>
  <c r="AB133" i="1"/>
  <c r="L4" i="1"/>
  <c r="Q4" i="1"/>
  <c r="P150" i="1"/>
  <c r="AD150" i="1"/>
  <c r="AB150" i="1"/>
  <c r="AC150" i="1"/>
  <c r="AB24" i="1"/>
  <c r="AC24" i="1"/>
  <c r="P24" i="1"/>
  <c r="AD24" i="1"/>
  <c r="O26" i="1"/>
  <c r="O6" i="1"/>
  <c r="O27" i="1"/>
  <c r="O13" i="1"/>
  <c r="AB19" i="1"/>
  <c r="AC19" i="1"/>
  <c r="AD19" i="1"/>
  <c r="P19" i="1"/>
  <c r="Q9" i="1"/>
  <c r="L9" i="1"/>
  <c r="Q5" i="1"/>
  <c r="L5" i="1"/>
  <c r="Q29" i="1"/>
  <c r="L29" i="1"/>
  <c r="L55" i="1"/>
  <c r="Q55" i="1"/>
  <c r="L75" i="1"/>
  <c r="Q75" i="1"/>
  <c r="L60" i="1"/>
  <c r="Q60" i="1"/>
  <c r="P81" i="1"/>
  <c r="AD81" i="1"/>
  <c r="AB81" i="1"/>
  <c r="AC81" i="1"/>
  <c r="L97" i="1"/>
  <c r="Q97" i="1"/>
  <c r="L104" i="1"/>
  <c r="Q104" i="1"/>
  <c r="L111" i="1"/>
  <c r="Q111" i="1"/>
  <c r="P116" i="1"/>
  <c r="AD116" i="1"/>
  <c r="AB116" i="1"/>
  <c r="AC116" i="1"/>
  <c r="AD148" i="1"/>
  <c r="AB148" i="1"/>
  <c r="AC148" i="1"/>
  <c r="P148" i="1"/>
  <c r="AC139" i="1"/>
  <c r="P139" i="1"/>
  <c r="AD139" i="1"/>
  <c r="AB139" i="1"/>
  <c r="P161" i="1"/>
  <c r="AC161" i="1"/>
  <c r="AD161" i="1"/>
  <c r="AB161" i="1"/>
  <c r="P28" i="1"/>
  <c r="AD28" i="1"/>
  <c r="AB28" i="1"/>
  <c r="AC28" i="1"/>
  <c r="P79" i="1"/>
  <c r="AD79" i="1"/>
  <c r="AB79" i="1"/>
  <c r="AC79" i="1"/>
  <c r="P153" i="1"/>
  <c r="AD153" i="1"/>
  <c r="AC153" i="1"/>
  <c r="AB153" i="1"/>
  <c r="AW11" i="1" l="1"/>
  <c r="AU4" i="1"/>
  <c r="BA4" i="1"/>
  <c r="AZ11" i="1"/>
  <c r="AV4" i="1"/>
  <c r="BB4" i="1"/>
  <c r="AU11" i="1"/>
  <c r="BA11" i="1"/>
  <c r="AW4" i="1"/>
  <c r="AV11" i="1"/>
  <c r="BB11" i="1"/>
  <c r="AZ4" i="1"/>
  <c r="I174" i="1"/>
  <c r="L174" i="1"/>
  <c r="BB26" i="1" s="1"/>
  <c r="AW26" i="1" s="1"/>
  <c r="AZ26" i="1" s="1"/>
  <c r="BB10" i="1"/>
  <c r="BA10" i="1"/>
  <c r="AZ10" i="1"/>
  <c r="AW10" i="1"/>
  <c r="AZ34" i="1" s="1"/>
  <c r="AV10" i="1"/>
  <c r="AU10" i="1"/>
  <c r="BB3" i="1"/>
  <c r="AA3" i="1"/>
  <c r="AZ5" i="1" s="1"/>
  <c r="BA3" i="1"/>
  <c r="AZ3" i="1"/>
  <c r="AU3" i="1"/>
  <c r="AW3" i="1"/>
  <c r="AV3" i="1"/>
  <c r="K178" i="1"/>
  <c r="L179" i="1"/>
  <c r="L178" i="1"/>
  <c r="AZ36" i="1" l="1"/>
  <c r="BD11" i="1"/>
  <c r="AZ24" i="1" s="1"/>
  <c r="AZ25" i="1" s="1"/>
  <c r="AZ35" i="1"/>
  <c r="AY35" i="1"/>
  <c r="AZ33" i="1"/>
  <c r="BD3" i="1"/>
  <c r="L176" i="1"/>
  <c r="BA16" i="1"/>
  <c r="BB13" i="1"/>
  <c r="BB36" i="1" s="1"/>
  <c r="BA13" i="1"/>
  <c r="AZ13" i="1"/>
  <c r="AW13" i="1"/>
  <c r="BB34" i="1" s="1"/>
  <c r="AV13" i="1"/>
  <c r="AU13" i="1"/>
  <c r="BB12" i="1"/>
  <c r="BA36" i="1" s="1"/>
  <c r="BA12" i="1"/>
  <c r="AZ12" i="1"/>
  <c r="AW12" i="1"/>
  <c r="BA34" i="1" s="1"/>
  <c r="AV12" i="1"/>
  <c r="AU12" i="1"/>
  <c r="AY34" i="1" s="1"/>
  <c r="BB6" i="1"/>
  <c r="BB35" i="1" s="1"/>
  <c r="AZ6" i="1"/>
  <c r="AV6" i="1"/>
  <c r="BB5" i="1"/>
  <c r="BA35" i="1" s="1"/>
  <c r="AV5" i="1"/>
  <c r="BA6" i="1"/>
  <c r="AW6" i="1"/>
  <c r="BB33" i="1" s="1"/>
  <c r="AU6" i="1"/>
  <c r="BA5" i="1"/>
  <c r="AW5" i="1"/>
  <c r="BA33" i="1" s="1"/>
  <c r="AU5" i="1"/>
  <c r="AY33" i="1" s="1"/>
  <c r="L180" i="1"/>
  <c r="BA18" i="1" l="1"/>
  <c r="BD13" i="1"/>
  <c r="AY36" i="1"/>
  <c r="BA19" i="1"/>
  <c r="BD5" i="1"/>
  <c r="BB7" i="1"/>
  <c r="AW14" i="1"/>
  <c r="AW7" i="1"/>
  <c r="E89" i="9" l="1"/>
  <c r="E90" i="9" s="1"/>
  <c r="I17" i="9"/>
  <c r="I2" i="9"/>
</calcChain>
</file>

<file path=xl/comments1.xml><?xml version="1.0" encoding="utf-8"?>
<comments xmlns="http://schemas.openxmlformats.org/spreadsheetml/2006/main">
  <authors>
    <author>Yogev Sharvit</author>
  </authors>
  <commentList>
    <comment ref="BA12" authorId="0" shapeId="0">
      <text>
        <r>
          <rPr>
            <b/>
            <sz val="9"/>
            <color indexed="81"/>
            <rFont val="Tahoma"/>
          </rPr>
          <t>Yogev Sharvit:</t>
        </r>
        <r>
          <rPr>
            <sz val="9"/>
            <color indexed="81"/>
            <rFont val="Tahoma"/>
          </rPr>
          <t xml:space="preserve">
ת"א, רמת גן, אשקלון וחדרה</t>
        </r>
      </text>
    </comment>
  </commentList>
</comments>
</file>

<file path=xl/comments2.xml><?xml version="1.0" encoding="utf-8"?>
<comments xmlns="http://schemas.openxmlformats.org/spreadsheetml/2006/main">
  <authors>
    <author>Yogev Sharvit</author>
  </authors>
  <commentList>
    <comment ref="AL3" authorId="0" shapeId="0">
      <text>
        <r>
          <rPr>
            <b/>
            <sz val="9"/>
            <color indexed="81"/>
            <rFont val="Tahoma"/>
            <family val="2"/>
          </rPr>
          <t>Yogev Sharvit:</t>
        </r>
        <r>
          <rPr>
            <sz val="9"/>
            <color indexed="81"/>
            <rFont val="Tahoma"/>
            <family val="2"/>
          </rPr>
          <t xml:space="preserve">
מעודכן לשנת 2010</t>
        </r>
      </text>
    </comment>
  </commentList>
</comments>
</file>

<file path=xl/sharedStrings.xml><?xml version="1.0" encoding="utf-8"?>
<sst xmlns="http://schemas.openxmlformats.org/spreadsheetml/2006/main" count="15267" uniqueCount="3496">
  <si>
    <t>חוזה</t>
  </si>
  <si>
    <t>שם חוזה</t>
  </si>
  <si>
    <t xml:space="preserve"> מטבע תנאי נטו </t>
  </si>
  <si>
    <t>אבו גוש</t>
  </si>
  <si>
    <t>מודיעין-מכבים-רעות</t>
  </si>
  <si>
    <t>מועצה אזורית אלונה</t>
  </si>
  <si>
    <t>מועצה אזורית אשכול</t>
  </si>
  <si>
    <t>מועצה אזורית באר טוביה</t>
  </si>
  <si>
    <t>מועצה אזורית בקעת בית -שאן</t>
  </si>
  <si>
    <t>מועצה אזורית ברנר</t>
  </si>
  <si>
    <t>מועצה אזורית גולן</t>
  </si>
  <si>
    <t>מועצה אזורית גזר</t>
  </si>
  <si>
    <t>מועצה אזורית גלבוע</t>
  </si>
  <si>
    <t>מועצה אזורית גליל עליון</t>
  </si>
  <si>
    <t>מועצה אזורית גליל תחתון</t>
  </si>
  <si>
    <t>מועצה אזורית גן רווה</t>
  </si>
  <si>
    <t>מועצה אזורית דרום השרון</t>
  </si>
  <si>
    <t>מועצה אזורית זבולון</t>
  </si>
  <si>
    <t>מועצה אזורית חבל איילות</t>
  </si>
  <si>
    <t>מועצה אזורית חבל מודיעין</t>
  </si>
  <si>
    <t>מועצה אזורית חוף אשקלון</t>
  </si>
  <si>
    <t>מועצה אזורית חוף הכרמל  (30)</t>
  </si>
  <si>
    <t>מועצה אזורית חוף הכרמל (100)</t>
  </si>
  <si>
    <t>מועצה אזורית חוף השרון</t>
  </si>
  <si>
    <t>מועצה אזורית יואב</t>
  </si>
  <si>
    <t>מועצה אזורית לב השרון</t>
  </si>
  <si>
    <t>מועצה אזורית לכיש</t>
  </si>
  <si>
    <t>מועצה אזורית מבואות החרמון</t>
  </si>
  <si>
    <t>מועצה אזורית מגידו</t>
  </si>
  <si>
    <t>מועצה אזורית מטה אשר בגליל המערבי (100)</t>
  </si>
  <si>
    <t>מועצה אזורית מטה אשר בגליל המערבי (30)</t>
  </si>
  <si>
    <t>מועצה אזורית מטה יהודה</t>
  </si>
  <si>
    <t>מועצה אזורית מנשה - 30</t>
  </si>
  <si>
    <t>מועצה אזורית מעלה יוסף</t>
  </si>
  <si>
    <t>מועצה אזורית מעלה יוסף - 30</t>
  </si>
  <si>
    <t>מועצה אזורית מרום הגליל</t>
  </si>
  <si>
    <t>מועצה אזורית מרחבים</t>
  </si>
  <si>
    <t>מועצה אזורית משגב</t>
  </si>
  <si>
    <t>מועצה אזורית נחל שורק</t>
  </si>
  <si>
    <t>מועצה אזורית עמק הירדן</t>
  </si>
  <si>
    <t>מועצה אזורית עמק חפר</t>
  </si>
  <si>
    <t>מועצה אזורית עמק יזרעאל</t>
  </si>
  <si>
    <t>מועצה אזורית עמק יזרעאל - 100</t>
  </si>
  <si>
    <t>מועצה אזורית עמק לוד</t>
  </si>
  <si>
    <t>מועצה אזורית רמת נגב</t>
  </si>
  <si>
    <t>מועצה אזורית שדות נגב</t>
  </si>
  <si>
    <t>מועצה אזורית שער הנגב</t>
  </si>
  <si>
    <t>מועצה אזורית שפיר</t>
  </si>
  <si>
    <t>מועצה אזורית תמר</t>
  </si>
  <si>
    <t>מועצה אזורית בני שמעון</t>
  </si>
  <si>
    <t>מועצה מקומית  מצפה רמון</t>
  </si>
  <si>
    <t>מועצה מקומית באר יעקב</t>
  </si>
  <si>
    <t>מועצה מקומית גדרה</t>
  </si>
  <si>
    <t>מועצה מקומית גן יבנה</t>
  </si>
  <si>
    <t>מועצה מקומית גני תקווה</t>
  </si>
  <si>
    <t>מועצה מקומית זיכרון יעקב</t>
  </si>
  <si>
    <t>מועצה מקומית זמר</t>
  </si>
  <si>
    <t>מועצה מקומית ירוחם</t>
  </si>
  <si>
    <t>מועצה מקומית כפר יונה</t>
  </si>
  <si>
    <t>מועצה מקומית מזכרת בתיה</t>
  </si>
  <si>
    <t>מועצה מקומית מטולה</t>
  </si>
  <si>
    <t>מועצה מקומית מיתר</t>
  </si>
  <si>
    <t>מועצה מקומית סביון</t>
  </si>
  <si>
    <t>מועצה מקומית פקיעין</t>
  </si>
  <si>
    <t>מועצה מקומית ראש פינה</t>
  </si>
  <si>
    <t>עיריית בית שאן</t>
  </si>
  <si>
    <t>עיריית בני ברק</t>
  </si>
  <si>
    <t>עיריית חולון</t>
  </si>
  <si>
    <t>עיריית טירת הכרמל</t>
  </si>
  <si>
    <t>עיריית מעלה אדומים</t>
  </si>
  <si>
    <t>עיריית רחובות</t>
  </si>
  <si>
    <t>עיריית רמלה</t>
  </si>
  <si>
    <t>עיריית שדרות</t>
  </si>
  <si>
    <t>ראש העין</t>
  </si>
  <si>
    <t>סה"כ</t>
  </si>
  <si>
    <t>עיר עולים</t>
  </si>
  <si>
    <t>בירה</t>
  </si>
  <si>
    <t>הערות</t>
  </si>
  <si>
    <t>סוג רשות</t>
  </si>
  <si>
    <t>עירייה</t>
  </si>
  <si>
    <t>עיריית חיפה</t>
  </si>
  <si>
    <t>עיריית ראשון לציון</t>
  </si>
  <si>
    <t>עיריית פתח תקוה</t>
  </si>
  <si>
    <t>עיריית קריית אונו</t>
  </si>
  <si>
    <t>עיריית ירושלים</t>
  </si>
  <si>
    <t>עיריית רמת גן</t>
  </si>
  <si>
    <t>עיריית אילת</t>
  </si>
  <si>
    <t>עיריית צפת</t>
  </si>
  <si>
    <t>עיריית עפולה</t>
  </si>
  <si>
    <t>עיריית דימונה</t>
  </si>
  <si>
    <t>עיריית נצרת עילית</t>
  </si>
  <si>
    <t>עיריית נתניה</t>
  </si>
  <si>
    <t>עיריית אשדוד</t>
  </si>
  <si>
    <t>עיריית חדרה</t>
  </si>
  <si>
    <t>עיריית נס ציונה</t>
  </si>
  <si>
    <t>עיריית קריית שמונה</t>
  </si>
  <si>
    <t>עיריית בת ים</t>
  </si>
  <si>
    <t>עיריית טבריה</t>
  </si>
  <si>
    <t>עיריית הרצליה</t>
  </si>
  <si>
    <t>עיריית נהריה</t>
  </si>
  <si>
    <t>עיריית עכו</t>
  </si>
  <si>
    <t>עיריית כפר סבא</t>
  </si>
  <si>
    <t>עיריית אשקלון</t>
  </si>
  <si>
    <t>עיריית כרמיאל</t>
  </si>
  <si>
    <t>מועצה מקומית אבו גוש</t>
  </si>
  <si>
    <t>מועצה מקומית יוקנעם המושבה</t>
  </si>
  <si>
    <t>עיריית ראש העין</t>
  </si>
  <si>
    <t>עיריית מודיעין-מכבים-רעות</t>
  </si>
  <si>
    <t>מועצה אזורית חבל יבנה</t>
  </si>
  <si>
    <t>עיריית קריית מוצקין</t>
  </si>
  <si>
    <t>עיריית נשר</t>
  </si>
  <si>
    <t>מועצה מקומית פרדס חנה</t>
  </si>
  <si>
    <t>עיריית קריית מלאכי</t>
  </si>
  <si>
    <t>עיריית רמת השרון</t>
  </si>
  <si>
    <t>עיריית ערד</t>
  </si>
  <si>
    <t>עיריית יקנעם עילית</t>
  </si>
  <si>
    <t>מעודכן לתאריך: 15/12/14</t>
  </si>
  <si>
    <t>הערות ועידכונים ניתן לשלוח לדינה סילבר dinasi@moin.gov.il</t>
  </si>
  <si>
    <t>בחירות 2013</t>
  </si>
  <si>
    <t>כולל יו"ש</t>
  </si>
  <si>
    <t>רקע אפור= רשות שהיא ועדה מקומית</t>
  </si>
  <si>
    <t>שם ישוב בחירות</t>
  </si>
  <si>
    <t>שם משפחה</t>
  </si>
  <si>
    <t>שם פרטי</t>
  </si>
  <si>
    <t>חדש/ ממשיך</t>
  </si>
  <si>
    <t>סמל רשות</t>
  </si>
  <si>
    <t>קוד למס</t>
  </si>
  <si>
    <t>מחוז</t>
  </si>
  <si>
    <t>שם רשות</t>
  </si>
  <si>
    <t>מספור לחדש</t>
  </si>
  <si>
    <t>ראש הרשות</t>
  </si>
  <si>
    <t>מהנדס רשות</t>
  </si>
  <si>
    <t>כתובת</t>
  </si>
  <si>
    <t>טלפונים</t>
  </si>
  <si>
    <t>פקס</t>
  </si>
  <si>
    <t xml:space="preserve">מס' ישות
שע"ם </t>
  </si>
  <si>
    <t>מועצה</t>
  </si>
  <si>
    <t>מגזר</t>
  </si>
  <si>
    <t>דוא"ל</t>
  </si>
  <si>
    <t>נייד ראש מועצה</t>
  </si>
  <si>
    <t>מהנדס</t>
  </si>
  <si>
    <t>אתר אינטרנט</t>
  </si>
  <si>
    <t>רשות שהיא ועדה מקומית</t>
  </si>
  <si>
    <t>ועדה מקומית</t>
  </si>
  <si>
    <t>קוד ועדה מקומית</t>
  </si>
  <si>
    <t>אופקים</t>
  </si>
  <si>
    <t>דנינו</t>
  </si>
  <si>
    <t>יצחק איציק</t>
  </si>
  <si>
    <t>חדש</t>
  </si>
  <si>
    <t>דרום</t>
  </si>
  <si>
    <t>דנינו יצחק איציק</t>
  </si>
  <si>
    <t>בליישטיין חזי</t>
  </si>
  <si>
    <t>שד' הרצל  1    אופקים 80300</t>
  </si>
  <si>
    <t>08-9928578</t>
  </si>
  <si>
    <t>08-9925246</t>
  </si>
  <si>
    <t>עיריה</t>
  </si>
  <si>
    <t>נבחרת</t>
  </si>
  <si>
    <t>יהודי</t>
  </si>
  <si>
    <t>denau@ofaqim.muni.il</t>
  </si>
  <si>
    <t>http://www.ofaqim.muni.il/</t>
  </si>
  <si>
    <t>אילת</t>
  </si>
  <si>
    <t>יצחק הלוי</t>
  </si>
  <si>
    <t>מאיר</t>
  </si>
  <si>
    <t>ממשיך</t>
  </si>
  <si>
    <t>יצחק הלוי מאיר</t>
  </si>
  <si>
    <t>יוחאי אברני</t>
  </si>
  <si>
    <t>רח' חטיבת הנגב ת"ד 14 אילת 88100</t>
  </si>
  <si>
    <t>08-6367112</t>
  </si>
  <si>
    <t>08-6367158</t>
  </si>
  <si>
    <t>meir@eilat.muni.il</t>
  </si>
  <si>
    <t>http://www.eilat.muni.il/</t>
  </si>
  <si>
    <t>-</t>
  </si>
  <si>
    <t>אל קסום</t>
  </si>
  <si>
    <t>איציק תומר</t>
  </si>
  <si>
    <t>דימטרי רבינוביץ</t>
  </si>
  <si>
    <t xml:space="preserve"> שד' יצחק רגר 11, מגדל 7 קומה ג' ת"ד 533 באר שבע 84100</t>
  </si>
  <si>
    <t>08-6202534</t>
  </si>
  <si>
    <t>08-6208922</t>
  </si>
  <si>
    <t>מועצה אזורית</t>
  </si>
  <si>
    <t>ועדה ממונה ראשונה</t>
  </si>
  <si>
    <t>ערבי</t>
  </si>
  <si>
    <t>itzik@alqasoum.org.il
dimitri@alqasoum.org.il</t>
  </si>
  <si>
    <t>050-6282626</t>
  </si>
  <si>
    <t>אין אתר</t>
  </si>
  <si>
    <t/>
  </si>
  <si>
    <t>אבו בסמה</t>
  </si>
  <si>
    <t>אשדוד</t>
  </si>
  <si>
    <t>לסרי</t>
  </si>
  <si>
    <t>יחיאל</t>
  </si>
  <si>
    <t>לסרי יחיאל</t>
  </si>
  <si>
    <t>שלמה נער</t>
  </si>
  <si>
    <t>רח' הגדוד העברי 10   ת.ד. 28 אשדוד 77100</t>
  </si>
  <si>
    <t>08-8545003</t>
  </si>
  <si>
    <t>08-8545026</t>
  </si>
  <si>
    <t>yl@ashdod.muni.il</t>
  </si>
  <si>
    <t>http://www.ashdod.muni.il/</t>
  </si>
  <si>
    <t>אשכול</t>
  </si>
  <si>
    <t>ילין חיים</t>
  </si>
  <si>
    <t>מוטי לבאן</t>
  </si>
  <si>
    <t>ד.נ. הנגב          קיבוץ מגן 85465</t>
  </si>
  <si>
    <t>08-9929111</t>
  </si>
  <si>
    <t>08-9982384</t>
  </si>
  <si>
    <t>lishka@erc.org.il</t>
  </si>
  <si>
    <t>http://www.eshkol.info/154-he/Eschol.aspx</t>
  </si>
  <si>
    <t>נגב מערבי</t>
  </si>
  <si>
    <t>אשקלון</t>
  </si>
  <si>
    <t>שמעוני</t>
  </si>
  <si>
    <t>איתמר</t>
  </si>
  <si>
    <t>שמעוני איתמר</t>
  </si>
  <si>
    <t>דוד ירון</t>
  </si>
  <si>
    <t>מרכז נפתי ת.ד.9001      אשקלון 78190</t>
  </si>
  <si>
    <t>08-6792380</t>
  </si>
  <si>
    <t>08-6792508</t>
  </si>
  <si>
    <t>Mayor-ashk@ashkelon.muni.il</t>
  </si>
  <si>
    <t>http://www.ashkelon.muni.il/</t>
  </si>
  <si>
    <t>באר טוביה</t>
  </si>
  <si>
    <t>דרור שור</t>
  </si>
  <si>
    <t xml:space="preserve">  דרור איווניר</t>
  </si>
  <si>
    <t>אזור התעשיה , באר טוביה 83815</t>
  </si>
  <si>
    <t>08-8509800</t>
  </si>
  <si>
    <t>08-8583677</t>
  </si>
  <si>
    <t>Dror1@ beer-tuvia.org.il</t>
  </si>
  <si>
    <t>050-5330044</t>
  </si>
  <si>
    <t>http://www.beer-tuvia.org.il/</t>
  </si>
  <si>
    <t>באר שבע</t>
  </si>
  <si>
    <t>דנילוביץ'</t>
  </si>
  <si>
    <t>רוביק</t>
  </si>
  <si>
    <t>דנילוביץ' רוביק</t>
  </si>
  <si>
    <t xml:space="preserve">דימטרי פיגלאנסקי </t>
  </si>
  <si>
    <t>ככר מנחם בגין ת.ד. 5 באר שבע 84100</t>
  </si>
  <si>
    <t>08-6463666</t>
  </si>
  <si>
    <t>08-6236689</t>
  </si>
  <si>
    <t>ruvikd@br7.org.il</t>
  </si>
  <si>
    <t>http://www.beer-sheva.muni.il/openning.asp?Lang=1</t>
  </si>
  <si>
    <t>בני שמעון</t>
  </si>
  <si>
    <t>מורן סיגל</t>
  </si>
  <si>
    <t xml:space="preserve">ולדימיר פיצ'קר </t>
  </si>
  <si>
    <t>צומת בית קמה 
ד.נ. הנגב 85300</t>
  </si>
  <si>
    <t>08-9915811</t>
  </si>
  <si>
    <t>08-9915831</t>
  </si>
  <si>
    <t>sigal@bns.org.il</t>
  </si>
  <si>
    <t>http://bns.org.il</t>
  </si>
  <si>
    <t>דימונה</t>
  </si>
  <si>
    <t>ביטון</t>
  </si>
  <si>
    <t>בנימין</t>
  </si>
  <si>
    <t>ביטון בנימין</t>
  </si>
  <si>
    <t>היקלי אבי</t>
  </si>
  <si>
    <t>מרכז מסחרי , ת.ד. 1  דימונה 86100</t>
  </si>
  <si>
    <t>08-6563111</t>
  </si>
  <si>
    <t>08-6550105</t>
  </si>
  <si>
    <t>Mayor@dimona.muni.il</t>
  </si>
  <si>
    <t>http://www.dimona.muni.il/Pages/default.aspx</t>
  </si>
  <si>
    <t>הערבה התיכונה</t>
  </si>
  <si>
    <t>אייל בלום</t>
  </si>
  <si>
    <t>אילנה בהגן</t>
  </si>
  <si>
    <t>מרכז ספיר          ד.נ. ערבה 86825</t>
  </si>
  <si>
    <t>08-6592201</t>
  </si>
  <si>
    <t>08-6581487</t>
  </si>
  <si>
    <t>ezra@arava.co.il</t>
  </si>
  <si>
    <t>052-3665919</t>
  </si>
  <si>
    <t>http://www.arava.co.il/</t>
  </si>
  <si>
    <t>ערבה תיכונה</t>
  </si>
  <si>
    <t>חבל אילות</t>
  </si>
  <si>
    <t>גת אהוד עמיאל</t>
  </si>
  <si>
    <t>יונתן פרג'ון</t>
  </si>
  <si>
    <t xml:space="preserve">ד.נ. חבל  אילות         יטבתה 88820        </t>
  </si>
  <si>
    <t>08-6355888</t>
  </si>
  <si>
    <t>08-6355800</t>
  </si>
  <si>
    <t>judi@eilot.org.il</t>
  </si>
  <si>
    <t>http://www.eilot.org.il/</t>
  </si>
  <si>
    <t>חוף אשקלון</t>
  </si>
  <si>
    <t>יאיר פרג'ון</t>
  </si>
  <si>
    <t>דודי דרורי</t>
  </si>
  <si>
    <t>מרכז אזורי ת.ד. 90000 אשקלון 78100</t>
  </si>
  <si>
    <t>08-6775555</t>
  </si>
  <si>
    <t>08-6727304</t>
  </si>
  <si>
    <t>rachelb@hof-ashkelon.org.il</t>
  </si>
  <si>
    <t>http://www.hof-ashkelon.org.il/</t>
  </si>
  <si>
    <t>חורה</t>
  </si>
  <si>
    <t>אלנבארי</t>
  </si>
  <si>
    <t>מוחמד</t>
  </si>
  <si>
    <t>אלנבארי מוחמד</t>
  </si>
  <si>
    <t>צביקה גרינברג</t>
  </si>
  <si>
    <t>מרכז אזרחי              חורה 85730</t>
  </si>
  <si>
    <t>08-6510991</t>
  </si>
  <si>
    <t>08-6510985</t>
  </si>
  <si>
    <t>מועצה מקומית</t>
  </si>
  <si>
    <t>mohamdal@netvision.net.il</t>
  </si>
  <si>
    <t>נגב מזרחי</t>
  </si>
  <si>
    <t>יואב</t>
  </si>
  <si>
    <t>מטי צרפתי-הרכבי</t>
  </si>
  <si>
    <t>הרצל אלעני</t>
  </si>
  <si>
    <t>צומת ראם ד.נ. שקמים 79835</t>
  </si>
  <si>
    <t>08-8500777</t>
  </si>
  <si>
    <t>08-8501679</t>
  </si>
  <si>
    <t>lishka@yoav.org.il</t>
  </si>
  <si>
    <t>050-5512243</t>
  </si>
  <si>
    <t>http://www.yoav.org.il/</t>
  </si>
  <si>
    <t>ירוחם</t>
  </si>
  <si>
    <t>ביטון מיכאל</t>
  </si>
  <si>
    <t>אולגה גולדשמיט</t>
  </si>
  <si>
    <t>המועצה המקומית ירוחם</t>
  </si>
  <si>
    <t>08-6598222</t>
  </si>
  <si>
    <t>08-6585234</t>
  </si>
  <si>
    <t>michael@ylc.org.il</t>
  </si>
  <si>
    <t>http://www.yeruham.co.il/HTMLs/Home.aspx</t>
  </si>
  <si>
    <t>כסיפה</t>
  </si>
  <si>
    <t>אבו רביעה</t>
  </si>
  <si>
    <t>סאלם</t>
  </si>
  <si>
    <t>כסייפה</t>
  </si>
  <si>
    <t>אבו רביעה סאלם</t>
  </si>
  <si>
    <t>מוחמד אבו רביעה</t>
  </si>
  <si>
    <t>ת"ד 6421            באר שבע 84162</t>
  </si>
  <si>
    <t>08-9972710</t>
  </si>
  <si>
    <t>08-9972731</t>
  </si>
  <si>
    <t>Lishka1@iula.org.il</t>
  </si>
  <si>
    <t>להבים</t>
  </si>
  <si>
    <t>לוי</t>
  </si>
  <si>
    <t>אליהו</t>
  </si>
  <si>
    <t>לוי אליהו</t>
  </si>
  <si>
    <t>חנה חרמש</t>
  </si>
  <si>
    <t>מ.מ.להבים מרכז מסחרי</t>
  </si>
  <si>
    <t>08-9554777</t>
  </si>
  <si>
    <t>08-9554774</t>
  </si>
  <si>
    <t>lc@ lehavim.muni.il</t>
  </si>
  <si>
    <t>http://www.lehavim.muni.il/</t>
  </si>
  <si>
    <t>לכיש</t>
  </si>
  <si>
    <t>מורביה דן</t>
  </si>
  <si>
    <t>פיני בן יעיש</t>
  </si>
  <si>
    <t>ד.נ. לכיש דרום
נהורה 79340</t>
  </si>
  <si>
    <t>08-6871666</t>
  </si>
  <si>
    <t>08-6848176</t>
  </si>
  <si>
    <t>dani@lachish.org.il</t>
  </si>
  <si>
    <t>http://www.lachish.org.il/</t>
  </si>
  <si>
    <t>לקיה</t>
  </si>
  <si>
    <t>אבו עאיש</t>
  </si>
  <si>
    <t>אבו עאיש סאלם</t>
  </si>
  <si>
    <t>מנסור אלסאנע</t>
  </si>
  <si>
    <t>ת"ד 6126                באר שבע 84160</t>
  </si>
  <si>
    <t>08-6512370</t>
  </si>
  <si>
    <t>08-6512363</t>
  </si>
  <si>
    <t>mm.lakya@iula.org.il</t>
  </si>
  <si>
    <t>מיתר</t>
  </si>
  <si>
    <t>בן גירא</t>
  </si>
  <si>
    <t>אבנר</t>
  </si>
  <si>
    <t>בן גירא אבנר</t>
  </si>
  <si>
    <t>מרים אלחדד קטן</t>
  </si>
  <si>
    <t>הגפן 30 ת"ד 1         מיתר 85025</t>
  </si>
  <si>
    <t>08-6517416</t>
  </si>
  <si>
    <t>08-6517616</t>
  </si>
  <si>
    <t>avnerbg@metar.muni.il</t>
  </si>
  <si>
    <t>http://www.metar.muni.il/default.asp</t>
  </si>
  <si>
    <t>מצפה רמון</t>
  </si>
  <si>
    <t>מרום</t>
  </si>
  <si>
    <t>רוני</t>
  </si>
  <si>
    <t>מרום רוני</t>
  </si>
  <si>
    <t>אהוד ענבר</t>
  </si>
  <si>
    <t>שדרות בן-גוריון מצפה רמון 80650</t>
  </si>
  <si>
    <t>08-6596222</t>
  </si>
  <si>
    <t>08-6588707</t>
  </si>
  <si>
    <t xml:space="preserve"> ronim@mitzpe-ramon.muni.il</t>
  </si>
  <si>
    <t>http://www.negev-net.org.il/HTMLs/article.aspx?C2004=12597</t>
  </si>
  <si>
    <t>מרחבים</t>
  </si>
  <si>
    <t>משה שי חג'ג'</t>
  </si>
  <si>
    <t>אפשטיין מיכאל</t>
  </si>
  <si>
    <t>מיפגש מרחבים  ד.נ. הנגב 84100</t>
  </si>
  <si>
    <t>08-9929480</t>
  </si>
  <si>
    <t>08-9924848</t>
  </si>
  <si>
    <t>avner@merchavim.org.il
shayh@merchavim.org.il</t>
  </si>
  <si>
    <t>054-2134567</t>
  </si>
  <si>
    <t>http://www.merchavim.org.il/</t>
  </si>
  <si>
    <t>נווה מדבר</t>
  </si>
  <si>
    <t>רחמים יונה</t>
  </si>
  <si>
    <t>מוחמד אבו קרינאת</t>
  </si>
  <si>
    <t>08-6202550</t>
  </si>
  <si>
    <t>08-6651181</t>
  </si>
  <si>
    <t>tovar@nevemidbar.org.il,
muhamed@nevemidbar.org.il</t>
  </si>
  <si>
    <t>057-8666660</t>
  </si>
  <si>
    <t>נתיבות</t>
  </si>
  <si>
    <t>זוהר</t>
  </si>
  <si>
    <t>זוהר יחיאל</t>
  </si>
  <si>
    <t>יולי חיימוביץ</t>
  </si>
  <si>
    <t>ככר גוש עציון , ת"ד 1  נתיבות 80200</t>
  </si>
  <si>
    <t>08-9938701</t>
  </si>
  <si>
    <t>08-9944397</t>
  </si>
  <si>
    <t>dina@netivoy.muni.il</t>
  </si>
  <si>
    <t>http://www.netivot.muni.il/</t>
  </si>
  <si>
    <t>עומר</t>
  </si>
  <si>
    <t>בדש</t>
  </si>
  <si>
    <t>פיני</t>
  </si>
  <si>
    <t>בדש פיני</t>
  </si>
  <si>
    <t>אלי כהן</t>
  </si>
  <si>
    <t>רחוב רותם ת"ד 1     עומר 84965</t>
  </si>
  <si>
    <t>08-6291133</t>
  </si>
  <si>
    <t>08-6291110</t>
  </si>
  <si>
    <t>Badash@ladpc.gov.il</t>
  </si>
  <si>
    <t>http://www.omer.muni.il/</t>
  </si>
  <si>
    <t>ערד</t>
  </si>
  <si>
    <t>טלי פלוסקוב</t>
  </si>
  <si>
    <t>ויקי ברנגל</t>
  </si>
  <si>
    <t>מחנה קדמי ,ת"ד 100 ערד 89100</t>
  </si>
  <si>
    <t>08-9951601
/703</t>
  </si>
  <si>
    <t>08-9951685</t>
  </si>
  <si>
    <t>tali_p@arad.muni.il</t>
  </si>
  <si>
    <t>http://www.arad.muni.il/</t>
  </si>
  <si>
    <t>ערערה-בנגב</t>
  </si>
  <si>
    <t>אבו עראר</t>
  </si>
  <si>
    <t>מטאוע</t>
  </si>
  <si>
    <t>ערערה בנגב</t>
  </si>
  <si>
    <t>אבו עראר מטאוע</t>
  </si>
  <si>
    <t>לוטפי אבו ג'אמה</t>
  </si>
  <si>
    <t>ת"ד 6192 
ערערה בנגב 84911</t>
  </si>
  <si>
    <t>08-9958146</t>
  </si>
  <si>
    <t>08-9950747</t>
  </si>
  <si>
    <t>ממונה</t>
  </si>
  <si>
    <t>Galya_harush@walla.co.il</t>
  </si>
  <si>
    <t>קרית גת</t>
  </si>
  <si>
    <t>דהרי</t>
  </si>
  <si>
    <t>אבירם</t>
  </si>
  <si>
    <t>דהרי אבירם</t>
  </si>
  <si>
    <t>משה יצחק</t>
  </si>
  <si>
    <t>ת"ד 1                 קרית גת 82100</t>
  </si>
  <si>
    <t>08-6874511</t>
  </si>
  <si>
    <t>08-6887274</t>
  </si>
  <si>
    <t>aviramd@qiryat-gat.muni.il</t>
  </si>
  <si>
    <t>http://www.qiryat-gat.muni.il/</t>
  </si>
  <si>
    <t>קרית מלאכי</t>
  </si>
  <si>
    <t>זהר</t>
  </si>
  <si>
    <t>אליהו ללו</t>
  </si>
  <si>
    <t>זהר אליהו ללו</t>
  </si>
  <si>
    <t>נבט יצחק</t>
  </si>
  <si>
    <t>מרכז מסחרי ת"ד 1
קרית מלאכי 70900</t>
  </si>
  <si>
    <t>08-8500888</t>
  </si>
  <si>
    <t>08-8586220</t>
  </si>
  <si>
    <t>eliz@k-m.org.il</t>
  </si>
  <si>
    <t>http://www.k-m.org.il/</t>
  </si>
  <si>
    <t>רהט</t>
  </si>
  <si>
    <t>אלקרינאוי</t>
  </si>
  <si>
    <t>טלאל</t>
  </si>
  <si>
    <t>אלקרינאוי טלאל</t>
  </si>
  <si>
    <t>איברהים אבו סהיבאן</t>
  </si>
  <si>
    <t>מרכז מסחרי ת"ד 8   רהט 85357</t>
  </si>
  <si>
    <t>08-9914811</t>
  </si>
  <si>
    <t>08-9919513</t>
  </si>
  <si>
    <t xml:space="preserve"> Tk12075@gmail.com</t>
  </si>
  <si>
    <t>נאות חובב</t>
  </si>
  <si>
    <t>אנדרי אוזן</t>
  </si>
  <si>
    <t>אירית בנדו</t>
  </si>
  <si>
    <t>הנשיאים 17 ת"ד 36 באר שבע 84102</t>
  </si>
  <si>
    <t>08-6543117</t>
  </si>
  <si>
    <t>08-6543131</t>
  </si>
  <si>
    <t>מועצה מקומית
(תעשייתית)</t>
  </si>
  <si>
    <t>gm13@ramat-hovav.muni.il</t>
  </si>
  <si>
    <t>רמת חובב</t>
  </si>
  <si>
    <t>רמת נגב</t>
  </si>
  <si>
    <t>ריפמן שמואל</t>
  </si>
  <si>
    <t>שירה מור יוסף</t>
  </si>
  <si>
    <t>צומת משאבים ד.נ. חלוצה 85515</t>
  </si>
  <si>
    <t>08-6564111</t>
  </si>
  <si>
    <t>08-6564100</t>
  </si>
  <si>
    <t>srifman@rng.org.il</t>
  </si>
  <si>
    <t>http://www.ramat-negev.org.il/</t>
  </si>
  <si>
    <t>שגב-שלום</t>
  </si>
  <si>
    <t>אבו מעמר</t>
  </si>
  <si>
    <t>עאמר</t>
  </si>
  <si>
    <t>שגב שלום</t>
  </si>
  <si>
    <t>אבו מעמר עאמר</t>
  </si>
  <si>
    <t>רחל אבני</t>
  </si>
  <si>
    <t xml:space="preserve"> ת"ד 804    באר שבע 84106</t>
  </si>
  <si>
    <t>08-6287733</t>
  </si>
  <si>
    <t>08-6287880</t>
  </si>
  <si>
    <t>Segev_shalom@ladpc.gov.il</t>
  </si>
  <si>
    <t>שדות נגב</t>
  </si>
  <si>
    <t>עידן תמיר</t>
  </si>
  <si>
    <t>אברהם אבוקרט</t>
  </si>
  <si>
    <t>ד.נ. הנגב
נתיבות 85385</t>
  </si>
  <si>
    <t>08-9938933</t>
  </si>
  <si>
    <t>08-9942203</t>
  </si>
  <si>
    <t>tamir@sdotnegev.org.il</t>
  </si>
  <si>
    <t>http://www.sdotnegev.org.il/</t>
  </si>
  <si>
    <t>שדרות</t>
  </si>
  <si>
    <t>דוידי</t>
  </si>
  <si>
    <t>אלון</t>
  </si>
  <si>
    <t>דוידי אלון</t>
  </si>
  <si>
    <t>יואב לפידות</t>
  </si>
  <si>
    <t>כיכר הנשיא1 שדרות 80100</t>
  </si>
  <si>
    <t>08-6620222</t>
  </si>
  <si>
    <t>08-6897180</t>
  </si>
  <si>
    <t>alond@sederot.muni.il</t>
  </si>
  <si>
    <t>http://www.e-sderot.org.il/</t>
  </si>
  <si>
    <t>שער הנגב</t>
  </si>
  <si>
    <t>שוסטר אלון</t>
  </si>
  <si>
    <t>דניאל סנרמן</t>
  </si>
  <si>
    <t>ד.נ. חוף אשקלון
78100</t>
  </si>
  <si>
    <t>08-6806225</t>
  </si>
  <si>
    <t>08-6806260</t>
  </si>
  <si>
    <t>alon@shaarhanegev.org.il</t>
  </si>
  <si>
    <t>http://www.sng.org.il/</t>
  </si>
  <si>
    <t>שפיר</t>
  </si>
  <si>
    <t>אשר אברג'ל</t>
  </si>
  <si>
    <t>שמעון אוזילבסקי</t>
  </si>
  <si>
    <t>דאר מרכז שפירא
79411</t>
  </si>
  <si>
    <t>08-8508901</t>
  </si>
  <si>
    <t>08-9501790</t>
  </si>
  <si>
    <t>lishka@shafir.org.il</t>
  </si>
  <si>
    <t>http://www.shaffir.org.il/</t>
  </si>
  <si>
    <t>תל שבע</t>
  </si>
  <si>
    <t>אבו רקייק</t>
  </si>
  <si>
    <t>טואמן</t>
  </si>
  <si>
    <t>אבו רקייק טואמן</t>
  </si>
  <si>
    <t>פנחס אזולאי</t>
  </si>
  <si>
    <t xml:space="preserve">ת.ד. 3  תל שבע
עומר 84950  </t>
  </si>
  <si>
    <t>08-6293947</t>
  </si>
  <si>
    <t>08-6467001</t>
  </si>
  <si>
    <t xml:space="preserve"> Tooman2014@gmail.com</t>
  </si>
  <si>
    <t>http://www.negev-net.org.il/HTMLs/article.aspx?C2004=12611</t>
  </si>
  <si>
    <t>תמר</t>
  </si>
  <si>
    <t>ליטבינוף דב</t>
  </si>
  <si>
    <t>גיא דוננפלד</t>
  </si>
  <si>
    <t>נוה-זוהר ד.נ ים המלח 86910</t>
  </si>
  <si>
    <t>08-6688888</t>
  </si>
  <si>
    <t>08-6584527</t>
  </si>
  <si>
    <t>dovl@ma-tamar.co.il</t>
  </si>
  <si>
    <t>http://www.ma-tamar.org.il/</t>
  </si>
  <si>
    <t>אום אל-פחם</t>
  </si>
  <si>
    <t>אגבאריה</t>
  </si>
  <si>
    <t>ח'אלד</t>
  </si>
  <si>
    <t>חיפה</t>
  </si>
  <si>
    <t>אגבאריה ח'אלד</t>
  </si>
  <si>
    <t>סולימאן מחאמיד</t>
  </si>
  <si>
    <t>בניין העירייה    ת.ד. 1090 אום אל פחם 30010</t>
  </si>
  <si>
    <t>04-6119000</t>
  </si>
  <si>
    <t>04-6312765</t>
  </si>
  <si>
    <t>uef2000@gmail.com</t>
  </si>
  <si>
    <t>050-7560247</t>
  </si>
  <si>
    <t>http://www.umelfahem.org/</t>
  </si>
  <si>
    <t>עירון</t>
  </si>
  <si>
    <t>אור עקיבא</t>
  </si>
  <si>
    <t>אדרי</t>
  </si>
  <si>
    <t>יעקב</t>
  </si>
  <si>
    <t>אדרי יעקב</t>
  </si>
  <si>
    <t>סמואל אפלפלד</t>
  </si>
  <si>
    <t xml:space="preserve">רח' רוטשילד 2      אור עקיבא 30600                                      </t>
  </si>
  <si>
    <t>04-6108800</t>
  </si>
  <si>
    <t>04-6108804</t>
  </si>
  <si>
    <t>yolanda_b@oraqiva.muni.il</t>
  </si>
  <si>
    <t>050-6272144</t>
  </si>
  <si>
    <t>http://www.oraqiva.muni.il/Pages/default.aspx</t>
  </si>
  <si>
    <t>שומרון</t>
  </si>
  <si>
    <t>אלונה</t>
  </si>
  <si>
    <t>שרון אריה</t>
  </si>
  <si>
    <t>אין</t>
  </si>
  <si>
    <t>מושב עמיקם ד.נ. מנשה 37830</t>
  </si>
  <si>
    <t>04-6388561</t>
  </si>
  <si>
    <t>04-6388933</t>
  </si>
  <si>
    <t>ariesuny@walla.com</t>
  </si>
  <si>
    <t>057-7636590</t>
  </si>
  <si>
    <t>http://www.alona.org.il/</t>
  </si>
  <si>
    <t>מנשה-אלונה</t>
  </si>
  <si>
    <t>באקה אל ג'רביה</t>
  </si>
  <si>
    <t>מורסי אבו מוך</t>
  </si>
  <si>
    <t>זוהיר מקאלדה</t>
  </si>
  <si>
    <t>באקה אל ג'רביה 30100</t>
  </si>
  <si>
    <t>04-6286500</t>
  </si>
  <si>
    <t>04-6382510</t>
  </si>
  <si>
    <t>baQa@baQa.co.il</t>
  </si>
  <si>
    <t>050-7556737
050-5330044</t>
  </si>
  <si>
    <t>http://www.baqa-jatt.muni.il/</t>
  </si>
  <si>
    <t>בנימינה-גבעת עדה</t>
  </si>
  <si>
    <t>זוארץ</t>
  </si>
  <si>
    <t>פנחס פינקי</t>
  </si>
  <si>
    <t>בנימינה גבעת עדה</t>
  </si>
  <si>
    <t>זוארץ פנחס פינקי</t>
  </si>
  <si>
    <t>דיוויד ברייטבורד</t>
  </si>
  <si>
    <t xml:space="preserve">רחוב קרן היסוד         בנימינה 30550            </t>
  </si>
  <si>
    <t>04-6388511</t>
  </si>
  <si>
    <t>04-6380246</t>
  </si>
  <si>
    <t>pinky@bin-ada.co.il</t>
  </si>
  <si>
    <t>050-9185494</t>
  </si>
  <si>
    <t>http://www.bin-ada.co.il/</t>
  </si>
  <si>
    <t>בסמ"ה</t>
  </si>
  <si>
    <t>כבהא</t>
  </si>
  <si>
    <t>ראיד</t>
  </si>
  <si>
    <t>כבהא ראיד</t>
  </si>
  <si>
    <t>עאטף אבו מוך</t>
  </si>
  <si>
    <t>ברטעה ת"ד 500</t>
  </si>
  <si>
    <t>04-6257706</t>
  </si>
  <si>
    <t>04-6257702</t>
  </si>
  <si>
    <t>Raed8@walla.co.il</t>
  </si>
  <si>
    <t>054-4837731</t>
  </si>
  <si>
    <t>ג'סר א-זרקא</t>
  </si>
  <si>
    <t>עמאש</t>
  </si>
  <si>
    <t>מוראד פתחי</t>
  </si>
  <si>
    <t>ג'סר א זרקא</t>
  </si>
  <si>
    <t>עמאש מוראד פתחי</t>
  </si>
  <si>
    <t>יעקוב ג'ורבאן</t>
  </si>
  <si>
    <t>ג'יסר אל זרקא 37858</t>
  </si>
  <si>
    <t>04-6361198</t>
  </si>
  <si>
    <t>04-6360046</t>
  </si>
  <si>
    <t>Morad.ammash@gmail.com</t>
  </si>
  <si>
    <t>052-2360015</t>
  </si>
  <si>
    <t>ג'ת</t>
  </si>
  <si>
    <t>ח'אלד ג'רה</t>
  </si>
  <si>
    <t>מוחמד אבו נאצר</t>
  </si>
  <si>
    <t>ג'ת המשולש 30091</t>
  </si>
  <si>
    <t>04-6383201</t>
  </si>
  <si>
    <t>04-6176825</t>
  </si>
  <si>
    <t>050-7494436</t>
  </si>
  <si>
    <t>דאלית אל-כרמל</t>
  </si>
  <si>
    <t>חלבי</t>
  </si>
  <si>
    <t>רפיק</t>
  </si>
  <si>
    <t>דאלית אל כרמל</t>
  </si>
  <si>
    <t>חלבי רפיק</t>
  </si>
  <si>
    <t>נסרין דקסה</t>
  </si>
  <si>
    <t>ת.ד. 13 דלית אל כרמל 30056</t>
  </si>
  <si>
    <t>04-8395333</t>
  </si>
  <si>
    <t>04-8394301</t>
  </si>
  <si>
    <t>דרוזי</t>
  </si>
  <si>
    <t>Halabi_r@netvision.net.il
Nasren1002@gmail.com</t>
  </si>
  <si>
    <t>050-5372372</t>
  </si>
  <si>
    <t>רכס הכרמל</t>
  </si>
  <si>
    <t>זבולון</t>
  </si>
  <si>
    <t>דב ישורון</t>
  </si>
  <si>
    <t>רן ברוקנר</t>
  </si>
  <si>
    <t xml:space="preserve">כפר המכבי               30030          </t>
  </si>
  <si>
    <t>04-8478111</t>
  </si>
  <si>
    <t>04-8478134</t>
  </si>
  <si>
    <t>zvulun2@zvulun.co.il
eti@zvulun.co.il</t>
  </si>
  <si>
    <t>054-6833001</t>
  </si>
  <si>
    <t>http://www.zvulun.org.il/Contents/index.asp?id=home</t>
  </si>
  <si>
    <t>זכרון יעקב</t>
  </si>
  <si>
    <t>אבוטבול</t>
  </si>
  <si>
    <t>אלי</t>
  </si>
  <si>
    <t>אבוטבול אלי</t>
  </si>
  <si>
    <t>נדב הדר</t>
  </si>
  <si>
    <t>רחוב הנדיב ת.ד 10    זכרון יעקב 30900</t>
  </si>
  <si>
    <t>04-6297101</t>
  </si>
  <si>
    <t>04-6390304</t>
  </si>
  <si>
    <t>eliab@iula.org.il
nadavh@zy1882.co.il</t>
  </si>
  <si>
    <t>050-5315228</t>
  </si>
  <si>
    <t>http://www.zy1882.co.il/</t>
  </si>
  <si>
    <t>חדרה</t>
  </si>
  <si>
    <t>גנדלמן</t>
  </si>
  <si>
    <t>צביקה</t>
  </si>
  <si>
    <t>גנדלמן צביקה</t>
  </si>
  <si>
    <t>אבישי קימלדורף</t>
  </si>
  <si>
    <t>רחוב הילל יפה 9 ת.ד.16 חדרה 38100</t>
  </si>
  <si>
    <t>04-6303311</t>
  </si>
  <si>
    <t>04-6333014</t>
  </si>
  <si>
    <t>Tzvigend1@gmail.com</t>
  </si>
  <si>
    <t>054-4607751</t>
  </si>
  <si>
    <t>http://www.hadera.muni.il/</t>
  </si>
  <si>
    <t>סיבוב שני</t>
  </si>
  <si>
    <t>כרמל סלע</t>
  </si>
  <si>
    <t>אסף וחנר</t>
  </si>
  <si>
    <t xml:space="preserve">ד.נ. חוף-הכרמל
עין כרמל 30860       </t>
  </si>
  <si>
    <t>04-8136200</t>
  </si>
  <si>
    <t>04-8136271</t>
  </si>
  <si>
    <t>lishka@hcarmel.org.il</t>
  </si>
  <si>
    <t>050-5272757</t>
  </si>
  <si>
    <t>http://www.hof-hacarmel.co.il/</t>
  </si>
  <si>
    <t>חוף הכרמל</t>
  </si>
  <si>
    <t>יהב</t>
  </si>
  <si>
    <t>יונה</t>
  </si>
  <si>
    <t>יהב יונה</t>
  </si>
  <si>
    <t>אריאל וטרמן</t>
  </si>
  <si>
    <t xml:space="preserve">חסן שוקרי 14 ת.ד. 4811 חיפה 31047  </t>
  </si>
  <si>
    <t>04-8356000</t>
  </si>
  <si>
    <t>04-8356020</t>
  </si>
  <si>
    <t>mayor@haifa.muni.il
reemb@haifa.muni.il</t>
  </si>
  <si>
    <t>050-7889966</t>
  </si>
  <si>
    <t>http://www.haifa.muni.il/haifa/Pages/haifa.aspx</t>
  </si>
  <si>
    <t>חריש</t>
  </si>
  <si>
    <t>קשת</t>
  </si>
  <si>
    <t>יצחק</t>
  </si>
  <si>
    <t>קשת יצחק</t>
  </si>
  <si>
    <t>ד.נ. מנשה              קציר 37861</t>
  </si>
  <si>
    <t>04-6186000</t>
  </si>
  <si>
    <t>04-253770</t>
  </si>
  <si>
    <t>6134644@gmail.com</t>
  </si>
  <si>
    <t>052-6134644</t>
  </si>
  <si>
    <t>katzirharish.co.il</t>
  </si>
  <si>
    <t>טירת כרמל</t>
  </si>
  <si>
    <t>טל</t>
  </si>
  <si>
    <t>אריה</t>
  </si>
  <si>
    <t>טל אריה</t>
  </si>
  <si>
    <t>יוסף כנענה</t>
  </si>
  <si>
    <t xml:space="preserve">רח' ששת הימים  ת.ד. 49 טירת הכרמל 30200    </t>
  </si>
  <si>
    <t>04-8547000</t>
  </si>
  <si>
    <t>04-8571722</t>
  </si>
  <si>
    <t>lishkatc@tirat-carmel.muni.il</t>
  </si>
  <si>
    <t>050-5319030</t>
  </si>
  <si>
    <t>http://www.tirat-carmel.muni.il/</t>
  </si>
  <si>
    <t>מורדות הכרמל</t>
  </si>
  <si>
    <t>כפר קרע</t>
  </si>
  <si>
    <t>עתאמנה</t>
  </si>
  <si>
    <t>חסן</t>
  </si>
  <si>
    <t>עתאמנה חסן</t>
  </si>
  <si>
    <t>לאה פרי</t>
  </si>
  <si>
    <t>ת"ד 1 
כפר קרע 30075</t>
  </si>
  <si>
    <t>04-6356730</t>
  </si>
  <si>
    <t>04-6355195</t>
  </si>
  <si>
    <t>atamnahassan@yahoo.com</t>
  </si>
  <si>
    <t>050-5250609</t>
  </si>
  <si>
    <t>http://www.kafar-qara.muni.il/Pages/default.aspx</t>
  </si>
  <si>
    <t>מנשה</t>
  </si>
  <si>
    <t>שדה אילן</t>
  </si>
  <si>
    <t>מוחמד סובחי מחאג'נה</t>
  </si>
  <si>
    <t>מרכז אזורי מנשה
ד.נ.חפר 37845</t>
  </si>
  <si>
    <t>04-6177301</t>
  </si>
  <si>
    <t>04-6342514</t>
  </si>
  <si>
    <t>ilan@menashe.co.il
ronith@menashe.co.il</t>
  </si>
  <si>
    <t>052-8902300</t>
  </si>
  <si>
    <t>http://www.menashe.co.il/</t>
  </si>
  <si>
    <t>מעלה עירון</t>
  </si>
  <si>
    <t>מוסטפה</t>
  </si>
  <si>
    <t>אג'בריה מוסטפא</t>
  </si>
  <si>
    <t xml:space="preserve">ת"ד 2255 
עפולה </t>
  </si>
  <si>
    <t>04-6401369</t>
  </si>
  <si>
    <t>04-6402211</t>
  </si>
  <si>
    <t>lischa@maaleiron.muni.il</t>
  </si>
  <si>
    <t>050-9940122</t>
  </si>
  <si>
    <t>http://www.maaleiron.muni.il</t>
  </si>
  <si>
    <t>נשר</t>
  </si>
  <si>
    <t>בינמו</t>
  </si>
  <si>
    <t>אברהם מכלוף</t>
  </si>
  <si>
    <t>בינמו אברהם מכלוף</t>
  </si>
  <si>
    <t>ליאון גורדצקי</t>
  </si>
  <si>
    <t xml:space="preserve">רחוב דרך השלום 20 נשר 20302 </t>
  </si>
  <si>
    <t>04-8299200</t>
  </si>
  <si>
    <t>04-8216212</t>
  </si>
  <si>
    <t>avibinamo@bezeqint.net</t>
  </si>
  <si>
    <t>054-8189380</t>
  </si>
  <si>
    <t>http://www.nesher.muni.il/</t>
  </si>
  <si>
    <t>עספיא</t>
  </si>
  <si>
    <t>כיוף</t>
  </si>
  <si>
    <t>וג'יה</t>
  </si>
  <si>
    <t>כיוף וג'יה</t>
  </si>
  <si>
    <t>מרזוק חסון</t>
  </si>
  <si>
    <t>ת.ד. 35 , עספיא, 30090</t>
  </si>
  <si>
    <t>04-8391678</t>
  </si>
  <si>
    <t>04-8391455</t>
  </si>
  <si>
    <t>wajeh@iula.org.il
reenah9@walla.co.il</t>
  </si>
  <si>
    <t>052-5623344
052-6031000</t>
  </si>
  <si>
    <t>http://www.carmelcity.org.il/</t>
  </si>
  <si>
    <t>ערערה</t>
  </si>
  <si>
    <t>יונס</t>
  </si>
  <si>
    <t>מודר</t>
  </si>
  <si>
    <t>יונס מודר</t>
  </si>
  <si>
    <t>רשאד יונס</t>
  </si>
  <si>
    <t>ערערה 30026</t>
  </si>
  <si>
    <t>04-6351644</t>
  </si>
  <si>
    <t>04-6352595</t>
  </si>
  <si>
    <t>myunisadv@gmail.com</t>
  </si>
  <si>
    <t>052-2229537</t>
  </si>
  <si>
    <t>http://www.arara-ara.muni.il/Pages/default.aspx</t>
  </si>
  <si>
    <t>פוריידיס</t>
  </si>
  <si>
    <t>מרעי</t>
  </si>
  <si>
    <t>מרעי יונס</t>
  </si>
  <si>
    <t>מוחמד מחאמיד</t>
  </si>
  <si>
    <t>ת"ד 1266 
פוריידיס 30898</t>
  </si>
  <si>
    <t>04-6399025</t>
  </si>
  <si>
    <t>04-6390655</t>
  </si>
  <si>
    <t>nhed_co@walla.com
faradis.council@gmail.com</t>
  </si>
  <si>
    <t>050-9707023
050-2670705</t>
  </si>
  <si>
    <t>פרדס חנה-כרכור</t>
  </si>
  <si>
    <t>געש</t>
  </si>
  <si>
    <t>חיים-דוד</t>
  </si>
  <si>
    <t>געש חיים-דוד</t>
  </si>
  <si>
    <t>אריה רפפורט</t>
  </si>
  <si>
    <t>דרך הבנים 20  מיקוד 37000 ת"ד 1022 פרדס-חנה כרכור</t>
  </si>
  <si>
    <t>077-9779700</t>
  </si>
  <si>
    <t>04-6279977</t>
  </si>
  <si>
    <t>g.haim@pardes-hanna-karkur.muni.il
c.tzila@pardes-hanna-karkur.muni.il</t>
  </si>
  <si>
    <t>050-3375001</t>
  </si>
  <si>
    <t>http://www.pardes-hanna-karkur.muni.il/</t>
  </si>
  <si>
    <t>קרית אתא</t>
  </si>
  <si>
    <t>פרץ</t>
  </si>
  <si>
    <t>פרץ יעקב</t>
  </si>
  <si>
    <t>שמעון דניאל</t>
  </si>
  <si>
    <t>רחוב המייסדים 8 קרית אתא 28000</t>
  </si>
  <si>
    <t>04-8478478</t>
  </si>
  <si>
    <t>04-8449383</t>
  </si>
  <si>
    <t>ata010@inter.net.il</t>
  </si>
  <si>
    <t>054-5329999</t>
  </si>
  <si>
    <t>http://www.kiryat-ata.org.il/</t>
  </si>
  <si>
    <t>קרית ביאליק</t>
  </si>
  <si>
    <t>דוקורסקי</t>
  </si>
  <si>
    <t>דוקורסקי אלי</t>
  </si>
  <si>
    <t>נועם מסד</t>
  </si>
  <si>
    <t>שדרות ירושלים 16 קרית ביאליק 27100</t>
  </si>
  <si>
    <t>04-8780878</t>
  </si>
  <si>
    <t>04-8732130</t>
  </si>
  <si>
    <t>elid@qbialik.org.il</t>
  </si>
  <si>
    <t>050-2265660</t>
  </si>
  <si>
    <t>http://www.qbialik.org.il/</t>
  </si>
  <si>
    <t>קריות</t>
  </si>
  <si>
    <t>קרית טבעון</t>
  </si>
  <si>
    <t>אריאלי</t>
  </si>
  <si>
    <t>דוד</t>
  </si>
  <si>
    <t>אריאלי דוד</t>
  </si>
  <si>
    <t>מריוס ראפ</t>
  </si>
  <si>
    <t>ת"ד 1010
קרית טבעון</t>
  </si>
  <si>
    <t>04-9539249</t>
  </si>
  <si>
    <t>04-9831928</t>
  </si>
  <si>
    <t xml:space="preserve"> revi@kiryat-tivon.muni.il</t>
  </si>
  <si>
    <t>054-5711446</t>
  </si>
  <si>
    <t>http://www.ktv.org.il/</t>
  </si>
  <si>
    <t>קרית ים</t>
  </si>
  <si>
    <t>אבן צור</t>
  </si>
  <si>
    <t>אבן צור דוד</t>
  </si>
  <si>
    <t>ניקולאי דוברודאיב</t>
  </si>
  <si>
    <t>שדרות משה שרת 8  קרית ים 29027</t>
  </si>
  <si>
    <t>04-8789700</t>
  </si>
  <si>
    <t>04-8789712</t>
  </si>
  <si>
    <t>mayor@k-yam.co.il</t>
  </si>
  <si>
    <t>054-5632363</t>
  </si>
  <si>
    <t>http://www.k-yam.org.il/</t>
  </si>
  <si>
    <t>קרית מוצקין</t>
  </si>
  <si>
    <t>צורי</t>
  </si>
  <si>
    <t>חיים</t>
  </si>
  <si>
    <t>צורי חיים</t>
  </si>
  <si>
    <t>רוני טובי</t>
  </si>
  <si>
    <t xml:space="preserve">שד' משה גורן 92 ת"ד 14 קרית מוצקין 26100   </t>
  </si>
  <si>
    <t>04-8780202</t>
  </si>
  <si>
    <t>04-8780275</t>
  </si>
  <si>
    <t>zuri@motzkin.org
lishkamayor@iula.org.il</t>
  </si>
  <si>
    <t>057-4688282</t>
  </si>
  <si>
    <t>http://www.motzkin.co.il/</t>
  </si>
  <si>
    <t>רכסים</t>
  </si>
  <si>
    <t>רייך</t>
  </si>
  <si>
    <t>רייך יצחק</t>
  </si>
  <si>
    <t>קובי צורי</t>
  </si>
  <si>
    <t>הרב קוק 2 
רכסים 20496</t>
  </si>
  <si>
    <t>04-9846035</t>
  </si>
  <si>
    <t>04-9040354</t>
  </si>
  <si>
    <t>yr@rekhasim.muni.il</t>
  </si>
  <si>
    <t>052-7622127
052-3330922</t>
  </si>
  <si>
    <t>אורנית</t>
  </si>
  <si>
    <t>לנגר</t>
  </si>
  <si>
    <t>שלומי</t>
  </si>
  <si>
    <t>יו"ש</t>
  </si>
  <si>
    <t>לנגר שלומי</t>
  </si>
  <si>
    <t>וקסלר לריסה</t>
  </si>
  <si>
    <t>ד.נ.אפרים, אורנית 44813</t>
  </si>
  <si>
    <t>03-9360465</t>
  </si>
  <si>
    <t>03-9360204</t>
  </si>
  <si>
    <t>shlomil@oranit.org.il</t>
  </si>
  <si>
    <t>http://www.oranit.org.il/</t>
  </si>
  <si>
    <t>אלפי מנשה</t>
  </si>
  <si>
    <t>קטן</t>
  </si>
  <si>
    <t>שלמה</t>
  </si>
  <si>
    <t>קטן שלמה</t>
  </si>
  <si>
    <t>בוריס גרינברג</t>
  </si>
  <si>
    <t>רח' גלבוע 116 ד.נ. לב השומרון 44851</t>
  </si>
  <si>
    <t>09-7925111</t>
  </si>
  <si>
    <t>09-7925262</t>
  </si>
  <si>
    <t>shlomo@alfe-menashe.muni.il</t>
  </si>
  <si>
    <t>http://www.alfe-menashe.muni.il/</t>
  </si>
  <si>
    <t>אלקנה</t>
  </si>
  <si>
    <t>מינצר</t>
  </si>
  <si>
    <t>אסף</t>
  </si>
  <si>
    <t>מינצר אסף</t>
  </si>
  <si>
    <t>שרגא גרינצא</t>
  </si>
  <si>
    <t>ד.נ. אפרים        אלקנה 44814</t>
  </si>
  <si>
    <t>03-9363843</t>
  </si>
  <si>
    <t>03-9363103</t>
  </si>
  <si>
    <t>pnina@elkana.org.il</t>
  </si>
  <si>
    <t>http://muni.tik-tak.co.il/webPro/index.asp?codeClient=1750</t>
  </si>
  <si>
    <t>אפרתה</t>
  </si>
  <si>
    <t>רביבי</t>
  </si>
  <si>
    <t>עודד</t>
  </si>
  <si>
    <t>רביבי עודד</t>
  </si>
  <si>
    <t>משה בן אלישע</t>
  </si>
  <si>
    <t>ת.ד. 1022       אפרתה 90435</t>
  </si>
  <si>
    <t>02-9939393</t>
  </si>
  <si>
    <t>02-9931505</t>
  </si>
  <si>
    <t>mayor@efrat.muni.il</t>
  </si>
  <si>
    <t>http://www.efrata.muni.il/</t>
  </si>
  <si>
    <t>אפרת</t>
  </si>
  <si>
    <t>אריאל</t>
  </si>
  <si>
    <t>שבירו</t>
  </si>
  <si>
    <t>שבירו אלי</t>
  </si>
  <si>
    <t>עיסא עדנאן</t>
  </si>
  <si>
    <t>רח' יהודה 5  ת.ד. 25 אריאל 44837</t>
  </si>
  <si>
    <t>03-9368844</t>
  </si>
  <si>
    <t>03-9365653</t>
  </si>
  <si>
    <t>eshaviro@ariel.muni.il</t>
  </si>
  <si>
    <t>http://www.ariel.muni.il/</t>
  </si>
  <si>
    <t>בית אל</t>
  </si>
  <si>
    <t>שי</t>
  </si>
  <si>
    <t xml:space="preserve">אלון </t>
  </si>
  <si>
    <t xml:space="preserve">שי אלון </t>
  </si>
  <si>
    <t>גולדשמיט רוני</t>
  </si>
  <si>
    <t>ד.נ. מזרח בנימין בית אל 90631</t>
  </si>
  <si>
    <t>02-9971555</t>
  </si>
  <si>
    <t>02-9975344</t>
  </si>
  <si>
    <t>mosher@bet-el.muni.il</t>
  </si>
  <si>
    <t>http://www.bet-el.muni.il/</t>
  </si>
  <si>
    <t>מטה בנימין</t>
  </si>
  <si>
    <t>בית אריה</t>
  </si>
  <si>
    <t>נעים</t>
  </si>
  <si>
    <t>אבי</t>
  </si>
  <si>
    <t>נעים אבי</t>
  </si>
  <si>
    <t>כתבן יונתן</t>
  </si>
  <si>
    <t>ד.נ. מודיעין       בית אריה 71947</t>
  </si>
  <si>
    <t>08-9297454</t>
  </si>
  <si>
    <t>08-9298995</t>
  </si>
  <si>
    <t>navi@beit-arye.co.il</t>
  </si>
  <si>
    <t>http://www.beit-arye.net/</t>
  </si>
  <si>
    <t>ביתר עילית</t>
  </si>
  <si>
    <t>רובינשטיין</t>
  </si>
  <si>
    <t>רובינשטיין מאיר</t>
  </si>
  <si>
    <t>מירון אבישי</t>
  </si>
  <si>
    <t>רח' בעל התניא 4 ביתר עילית 99879</t>
  </si>
  <si>
    <t>02-5482860</t>
  </si>
  <si>
    <t>02-5482863</t>
  </si>
  <si>
    <t>mayor@betar-illit.muni.il</t>
  </si>
  <si>
    <t>http://betar-illit.muni.il/</t>
  </si>
  <si>
    <t>גבעת זאב</t>
  </si>
  <si>
    <t>אברהמי</t>
  </si>
  <si>
    <t>יוסף</t>
  </si>
  <si>
    <t>אברהמי יוסף</t>
  </si>
  <si>
    <t>פאר אריה</t>
  </si>
  <si>
    <t>ד.נ. צפון יהודה , גבעת זאב 90917</t>
  </si>
  <si>
    <t>02-5360170</t>
  </si>
  <si>
    <t>02-5362477</t>
  </si>
  <si>
    <t>mayor@givat-zeev.muni.il</t>
  </si>
  <si>
    <t>http://www.givat-zeev.muni.il</t>
  </si>
  <si>
    <t>גוש עציון</t>
  </si>
  <si>
    <t>דוידי פרל</t>
  </si>
  <si>
    <t>רוזנברג איציק</t>
  </si>
  <si>
    <t>ד.נ. צפון יהודה ,   אלון שבות 90435</t>
  </si>
  <si>
    <t>02-9939933</t>
  </si>
  <si>
    <t>02-9934666</t>
  </si>
  <si>
    <t>lishka@gush-etzion.org.il</t>
  </si>
  <si>
    <t>http://www.baitisraeli.co.il</t>
  </si>
  <si>
    <t>הר אדר</t>
  </si>
  <si>
    <t>פיליפוביץ</t>
  </si>
  <si>
    <t>חן</t>
  </si>
  <si>
    <t>חן  פיליפוביץ</t>
  </si>
  <si>
    <t>קובי לוי</t>
  </si>
  <si>
    <t xml:space="preserve">ד"נ צפון יהודה           הר אדר 90836         </t>
  </si>
  <si>
    <t>02-5344710</t>
  </si>
  <si>
    <t>02-5700127</t>
  </si>
  <si>
    <t>chen@har-adar.muni.il</t>
  </si>
  <si>
    <t>http://www.har-adar.muni.il/</t>
  </si>
  <si>
    <t>הר חברון</t>
  </si>
  <si>
    <t>דמרי יוחאי יעקב</t>
  </si>
  <si>
    <t>שמיר יונתן</t>
  </si>
  <si>
    <t>ד.נ. הר חברון           עתניאל 90407</t>
  </si>
  <si>
    <t>02-9969111</t>
  </si>
  <si>
    <t>02-9963236</t>
  </si>
  <si>
    <t>lishkarosh@hrhevron.co.il</t>
  </si>
  <si>
    <t>http://www.hrhevron.co.il/</t>
  </si>
  <si>
    <t>מגילות ים המלח</t>
  </si>
  <si>
    <t>דהמן מרדכי</t>
  </si>
  <si>
    <t>אהרונוב אוריאל</t>
  </si>
  <si>
    <t>ד.נ. ערבות הירדן 90666</t>
  </si>
  <si>
    <t>02-9945001</t>
  </si>
  <si>
    <t>02-9943223</t>
  </si>
  <si>
    <t>motzi@dead-sea.org.il</t>
  </si>
  <si>
    <t>http://www.dead-sea.org.il/</t>
  </si>
  <si>
    <t>מגילות</t>
  </si>
  <si>
    <t>מודיעין עילית</t>
  </si>
  <si>
    <t>גוטרמן</t>
  </si>
  <si>
    <t>יעקב אשר</t>
  </si>
  <si>
    <t>מודיעין עלית</t>
  </si>
  <si>
    <t>גוטרמן יעקב אשר</t>
  </si>
  <si>
    <t>צולשיין שרית</t>
  </si>
  <si>
    <t>רח' שער המלך 4
מודיעין עילית 71919</t>
  </si>
  <si>
    <t>08-9141200</t>
  </si>
  <si>
    <t>08-9141245</t>
  </si>
  <si>
    <t>lishka@mmm-ilit.org.il</t>
  </si>
  <si>
    <t>רואה אברהם</t>
  </si>
  <si>
    <t>לוי שרון</t>
  </si>
  <si>
    <t>פסגות , ד.נ. מזרח בנימין 90624</t>
  </si>
  <si>
    <t>02-9977111</t>
  </si>
  <si>
    <t>02-9973113</t>
  </si>
  <si>
    <t>dikla@binyamin.org.il</t>
  </si>
  <si>
    <t>http://www.binyamin.org.il/</t>
  </si>
  <si>
    <t>מעלה אדומים</t>
  </si>
  <si>
    <t>כשריאל</t>
  </si>
  <si>
    <t>בני</t>
  </si>
  <si>
    <t>כשריאל בני</t>
  </si>
  <si>
    <t>גדי ברנדס</t>
  </si>
  <si>
    <t>כיכר יהלום,ת"ד 20 מעלה אדומים 90810</t>
  </si>
  <si>
    <t>02-5418888</t>
  </si>
  <si>
    <t>02-5352120</t>
  </si>
  <si>
    <t>mayor@mam.org.il</t>
  </si>
  <si>
    <t>http://www.maale-adummim.muni.il/Page.asp?id=1</t>
  </si>
  <si>
    <t>מעלה אפרים</t>
  </si>
  <si>
    <t>ללוש</t>
  </si>
  <si>
    <t>ללוש שלמה</t>
  </si>
  <si>
    <t>שביט יום טוב</t>
  </si>
  <si>
    <t>ד.נ. מזרח בנימין
מעלה אפרים 90638</t>
  </si>
  <si>
    <t>02-9941221</t>
  </si>
  <si>
    <t>02-9941544</t>
  </si>
  <si>
    <t>rp1952@walla.co.il</t>
  </si>
  <si>
    <t>http://www.myesha.org.il/?CategoryID=174&amp;ArticleID=65</t>
  </si>
  <si>
    <t>עמנואל</t>
  </si>
  <si>
    <t>גרשי</t>
  </si>
  <si>
    <t>עזרא</t>
  </si>
  <si>
    <t>גרשי עזרא</t>
  </si>
  <si>
    <t>אש חיים</t>
  </si>
  <si>
    <t>ככר הרמב"ם ת"ד 1  עמנואל 44845</t>
  </si>
  <si>
    <t>09-7927111</t>
  </si>
  <si>
    <t>09-7921079</t>
  </si>
  <si>
    <t>lishca@emanuel.muni.il</t>
  </si>
  <si>
    <t>ערבות הירדן</t>
  </si>
  <si>
    <t>אלחייני דוד</t>
  </si>
  <si>
    <t>אדלשטיין זהבה</t>
  </si>
  <si>
    <t>ד.נ. ערבות הירדן
91906</t>
  </si>
  <si>
    <t>02-9946666</t>
  </si>
  <si>
    <t>02-9943416</t>
  </si>
  <si>
    <t>jordan_valley@jordanvalley.org.il</t>
  </si>
  <si>
    <t>http://www.jordanvalley.org.il/</t>
  </si>
  <si>
    <t>קדומים</t>
  </si>
  <si>
    <t>דורני</t>
  </si>
  <si>
    <t>חננאל</t>
  </si>
  <si>
    <t>דורני חננאל</t>
  </si>
  <si>
    <t>מאירזדה יצחק</t>
  </si>
  <si>
    <t>ד.נ. צפון השומרון      קדומים 44856</t>
  </si>
  <si>
    <t>09-7921221</t>
  </si>
  <si>
    <t>09-7921169</t>
  </si>
  <si>
    <t>hananel@kedumim.org.il</t>
  </si>
  <si>
    <t>http://www.kedumim.org.il/</t>
  </si>
  <si>
    <t>יו"ש שומרון</t>
  </si>
  <si>
    <t>קרית ארבע</t>
  </si>
  <si>
    <t>לוינגר</t>
  </si>
  <si>
    <t>יצחק מלאכי</t>
  </si>
  <si>
    <t>לוינגר יצחק מלאכי</t>
  </si>
  <si>
    <t>דולב נריה</t>
  </si>
  <si>
    <t>קרית ארבע 90100   ת"ד 15</t>
  </si>
  <si>
    <t>02-9969500</t>
  </si>
  <si>
    <t>02-9964277</t>
  </si>
  <si>
    <t>malachi@kiryat4.org.il</t>
  </si>
  <si>
    <t>http://www.kiryat4.org.il/</t>
  </si>
  <si>
    <t>קריית ארבע</t>
  </si>
  <si>
    <t>קרני שומרון</t>
  </si>
  <si>
    <t>להב</t>
  </si>
  <si>
    <t>יגאל חי</t>
  </si>
  <si>
    <t>להב יגאל חי</t>
  </si>
  <si>
    <t>ארנבר עדה</t>
  </si>
  <si>
    <t>הברוש 30 גינות שומרון ת"ד 440 קרני שומרון 44853</t>
  </si>
  <si>
    <t>09-7920222</t>
  </si>
  <si>
    <t>09-7929287</t>
  </si>
  <si>
    <t>lishka1@karneishomron.co.il</t>
  </si>
  <si>
    <t>http://www.karneishomron.co.il/</t>
  </si>
  <si>
    <t>גרשון מסיקה</t>
  </si>
  <si>
    <t>יהודה אלקלעי</t>
  </si>
  <si>
    <t>ת"ד 1        א.ת. ברקן 44820</t>
  </si>
  <si>
    <t>02-9061156</t>
  </si>
  <si>
    <t>02-9973727</t>
  </si>
  <si>
    <t>lishka@shomron.org.il</t>
  </si>
  <si>
    <t>http://www.shomron.org.il/</t>
  </si>
  <si>
    <t>גבר</t>
  </si>
  <si>
    <t>עיסא</t>
  </si>
  <si>
    <t>ירושלים</t>
  </si>
  <si>
    <t>גבר עיסא</t>
  </si>
  <si>
    <t>ענבר אהוד</t>
  </si>
  <si>
    <t>ת.ד. 40042    מבשרת ציון 90805</t>
  </si>
  <si>
    <t>02-5332895</t>
  </si>
  <si>
    <t>02-5332894</t>
  </si>
  <si>
    <t>salim@abugosh.muni.il</t>
  </si>
  <si>
    <t>http://www.abugosh.muni.il/</t>
  </si>
  <si>
    <t>הראל</t>
  </si>
  <si>
    <t>בית שמש</t>
  </si>
  <si>
    <t>משה</t>
  </si>
  <si>
    <t>אבוטבול משה</t>
  </si>
  <si>
    <t>דניאל צרפתי</t>
  </si>
  <si>
    <t>מרכז מסחרי ת"ד 5  בית שמש 99100</t>
  </si>
  <si>
    <t>02-9909999</t>
  </si>
  <si>
    <t>02-9909888</t>
  </si>
  <si>
    <t>mosheab@bshemesh.co.il</t>
  </si>
  <si>
    <t>http://betshemesh.muni.il/</t>
  </si>
  <si>
    <t>ברקת</t>
  </si>
  <si>
    <t>ניר</t>
  </si>
  <si>
    <t>ברקת ניר</t>
  </si>
  <si>
    <t>שלמה אשכל</t>
  </si>
  <si>
    <t>כיכר ספרא  1</t>
  </si>
  <si>
    <t>02-6296666</t>
  </si>
  <si>
    <t>02-6296133</t>
  </si>
  <si>
    <t>nir@jerusalem.muni.il</t>
  </si>
  <si>
    <t>http://www.jerusalem.muni.il/jer_main/defaultnew.asp?lng=1</t>
  </si>
  <si>
    <t>מבשרת ציון</t>
  </si>
  <si>
    <t>שמעון</t>
  </si>
  <si>
    <t>יורם</t>
  </si>
  <si>
    <t>שמעון יורם</t>
  </si>
  <si>
    <t>ציפי טאוב</t>
  </si>
  <si>
    <t>החוצבים 1 ת"ד 3556 מבשרת ציון 9075514</t>
  </si>
  <si>
    <t>02-5348511</t>
  </si>
  <si>
    <t>02-5337363</t>
  </si>
  <si>
    <t>ariesh@m-zion.org.il</t>
  </si>
  <si>
    <t>http://www.m-zion.org.il/index.asp</t>
  </si>
  <si>
    <t>מטה יהודה</t>
  </si>
  <si>
    <t>דדון משה</t>
  </si>
  <si>
    <t>חגית ישראל</t>
  </si>
  <si>
    <t>מרכז אבן הרטוב ד.נ. שמשון,מושב נחם 99700</t>
  </si>
  <si>
    <t>02-9900888</t>
  </si>
  <si>
    <t>02-9900902</t>
  </si>
  <si>
    <t>mosd@m-yehuda.org.il</t>
  </si>
  <si>
    <t>http://www.m-yehuda.org.il/</t>
  </si>
  <si>
    <t>קרית יערים</t>
  </si>
  <si>
    <t>רוזנטל</t>
  </si>
  <si>
    <t>אברהם</t>
  </si>
  <si>
    <t>רוזנטל אברהם</t>
  </si>
  <si>
    <t>אהרון צורף</t>
  </si>
  <si>
    <t>ד.נ.צפון הרי-יהודה  ת"ד 101 קרית יערים</t>
  </si>
  <si>
    <t>02-5332735</t>
  </si>
  <si>
    <t>02-5332736</t>
  </si>
  <si>
    <t>vardit@yearim.co.il</t>
  </si>
  <si>
    <t>http://telzstone.co.il/Default.asp?MO=9,CL=0</t>
  </si>
  <si>
    <t>אבן יהודה</t>
  </si>
  <si>
    <t>הררי</t>
  </si>
  <si>
    <t>מרכז</t>
  </si>
  <si>
    <t>הררי אברהם</t>
  </si>
  <si>
    <t>אינה קיסלנקו</t>
  </si>
  <si>
    <t>רחוב המייסדים  53
אבן יהודה 40500</t>
  </si>
  <si>
    <t>09-8915000</t>
  </si>
  <si>
    <t>09-8997315</t>
  </si>
  <si>
    <t>moaza@even-yehuda.muni.il</t>
  </si>
  <si>
    <t>http://www.even-yehuda.muni.il/a_rashut/</t>
  </si>
  <si>
    <t>שרונים</t>
  </si>
  <si>
    <t>אליכין</t>
  </si>
  <si>
    <t>חי</t>
  </si>
  <si>
    <t>משה מרדכי</t>
  </si>
  <si>
    <t>חי משה מרדכי</t>
  </si>
  <si>
    <t>רח' שבזי , אליכין 38908</t>
  </si>
  <si>
    <t>04-6365840</t>
  </si>
  <si>
    <t>04-6365662</t>
  </si>
  <si>
    <t>moty@ely.org.il</t>
  </si>
  <si>
    <t>http://www.elyakhin.muni.il/</t>
  </si>
  <si>
    <t>אלעד</t>
  </si>
  <si>
    <t>פרוש</t>
  </si>
  <si>
    <t>ישראל</t>
  </si>
  <si>
    <t>פרוש ישראל</t>
  </si>
  <si>
    <t>נועם גרייף</t>
  </si>
  <si>
    <t>רח' ניסים גאון 1 אלעד 48900</t>
  </si>
  <si>
    <t>03-9078100</t>
  </si>
  <si>
    <t>03-9078153</t>
  </si>
  <si>
    <t>userlishka@elad.muni.il</t>
  </si>
  <si>
    <t>http://www.elad.muni.il/Pages/default.aspx</t>
  </si>
  <si>
    <t>באר יעקב</t>
  </si>
  <si>
    <t>גוזלן</t>
  </si>
  <si>
    <t>נסים</t>
  </si>
  <si>
    <t>גוזלן נסים</t>
  </si>
  <si>
    <t>נתנאל שגוב</t>
  </si>
  <si>
    <t>רחוב ז'בוטינסקי 1  באר יעקב 70300</t>
  </si>
  <si>
    <t>08-9785444</t>
  </si>
  <si>
    <t>08-9281595</t>
  </si>
  <si>
    <t>http://www.b-y.org.il/</t>
  </si>
  <si>
    <t>מצפה אפק</t>
  </si>
  <si>
    <t>בית דגן</t>
  </si>
  <si>
    <t>תנעמי</t>
  </si>
  <si>
    <t>רחמים</t>
  </si>
  <si>
    <t>תנעמי רחמים</t>
  </si>
  <si>
    <t>מרים גריידי</t>
  </si>
  <si>
    <t>שבזי 80 ת.ד. 15 בית דגן 50200</t>
  </si>
  <si>
    <t>03-9602111</t>
  </si>
  <si>
    <t>03-9604048</t>
  </si>
  <si>
    <t>ramit@beitdagan.muni.il</t>
  </si>
  <si>
    <t>http://www.beitdagan.muni.il/Pages/default.aspx</t>
  </si>
  <si>
    <t>בני עי"ש</t>
  </si>
  <si>
    <t>גארלה</t>
  </si>
  <si>
    <t>גארלה אריה</t>
  </si>
  <si>
    <t xml:space="preserve">מיכאל פלדמן    </t>
  </si>
  <si>
    <t>רח' הכהנים 4
 ת"ד 370 בני עי"ש 60860</t>
  </si>
  <si>
    <t>08-8595100</t>
  </si>
  <si>
    <t>08-8598094</t>
  </si>
  <si>
    <t>arie@bney-ayish.muni.il</t>
  </si>
  <si>
    <t>http://www.bney-ayish.muni.il/</t>
  </si>
  <si>
    <t>זמורה</t>
  </si>
  <si>
    <t>ברנר</t>
  </si>
  <si>
    <t>דורון שידלוב</t>
  </si>
  <si>
    <t xml:space="preserve">אמיר ברוך   </t>
  </si>
  <si>
    <t>גבעת ברנר 60948</t>
  </si>
  <si>
    <t>08-9411218</t>
  </si>
  <si>
    <t>08-9413346</t>
  </si>
  <si>
    <t>doron@brener.org.il</t>
  </si>
  <si>
    <t>http://www.brener.org.il/</t>
  </si>
  <si>
    <t>שורקות</t>
  </si>
  <si>
    <t>ג'לג'וליה</t>
  </si>
  <si>
    <t>עודה</t>
  </si>
  <si>
    <t>פאיק</t>
  </si>
  <si>
    <t>עודה פאיק</t>
  </si>
  <si>
    <t>חוסאם ראבי</t>
  </si>
  <si>
    <t>ד.נ. השרון התיכון ג'לגוליה 45850</t>
  </si>
  <si>
    <t>03-9396499</t>
  </si>
  <si>
    <t>03-9396069</t>
  </si>
  <si>
    <t>Jaljulua_Jamil@iula.org.il</t>
  </si>
  <si>
    <t>קסם</t>
  </si>
  <si>
    <t>גבעת שמואל</t>
  </si>
  <si>
    <t>ברודני</t>
  </si>
  <si>
    <t>ברודני יוסף</t>
  </si>
  <si>
    <t>איציק אוזלבו</t>
  </si>
  <si>
    <t>רחוב בן גוריון 24 , גבעת שמואל 54017</t>
  </si>
  <si>
    <t>03-5319222</t>
  </si>
  <si>
    <t>03-5323558</t>
  </si>
  <si>
    <t>ybrodny@givat-shmuel.muni.il</t>
  </si>
  <si>
    <t>050-5537839</t>
  </si>
  <si>
    <t>http://www.givat-shmuel.muni.il/</t>
  </si>
  <si>
    <t>גדרה</t>
  </si>
  <si>
    <t>גמליאל</t>
  </si>
  <si>
    <t>יואל</t>
  </si>
  <si>
    <t>גמליאל יואל</t>
  </si>
  <si>
    <t xml:space="preserve">ארז חן  </t>
  </si>
  <si>
    <t>רחוב פינס 1  ת"ד 206  גדרה 70700</t>
  </si>
  <si>
    <t>08-8592392</t>
  </si>
  <si>
    <t>08-8591523</t>
  </si>
  <si>
    <t>lishka@gedera.muni.il</t>
  </si>
  <si>
    <t>http://gedera.muni.il/</t>
  </si>
  <si>
    <t>גדרות</t>
  </si>
  <si>
    <t>קנדלשטיין יוסי</t>
  </si>
  <si>
    <t xml:space="preserve">ליאוניד פוסטרנקו     </t>
  </si>
  <si>
    <t>ד.נ.עמק-שורק    76858</t>
  </si>
  <si>
    <t>08-8592950</t>
  </si>
  <si>
    <t>08-8598793</t>
  </si>
  <si>
    <t>moaza@gderot.muni.il</t>
  </si>
  <si>
    <t>http://www.gderot.muni.il/</t>
  </si>
  <si>
    <t>גזר</t>
  </si>
  <si>
    <t>וייס פטר</t>
  </si>
  <si>
    <t>איתי פרס</t>
  </si>
  <si>
    <t xml:space="preserve">ד.נ. שמשון , בית חשמונאי 99789  </t>
  </si>
  <si>
    <t>08-9274040</t>
  </si>
  <si>
    <t>08-9247115</t>
  </si>
  <si>
    <t>ilana@gezer-region.muni.il</t>
  </si>
  <si>
    <t>http://www.gezer-region.muni.il/htmls/home.aspx</t>
  </si>
  <si>
    <t>גן יבנה</t>
  </si>
  <si>
    <t>דרור</t>
  </si>
  <si>
    <t>אהרון</t>
  </si>
  <si>
    <t>דרור אהרון</t>
  </si>
  <si>
    <t xml:space="preserve">שלמה לבינר  </t>
  </si>
  <si>
    <t>רח' הרצל  1 ת.ד. 45  גן יבנה 70800</t>
  </si>
  <si>
    <t>08-8545600</t>
  </si>
  <si>
    <t>08-8574566</t>
  </si>
  <si>
    <t>shoshij@gan-yavne.co.il</t>
  </si>
  <si>
    <t>http://www.ganyavne.muni.il/</t>
  </si>
  <si>
    <t>גן רוה</t>
  </si>
  <si>
    <t>אלימלך שלמה</t>
  </si>
  <si>
    <t>אנה קוגן</t>
  </si>
  <si>
    <t>מושב עיינות , ד.נ. עמק שורק 70490</t>
  </si>
  <si>
    <t>08-9408230</t>
  </si>
  <si>
    <t>08-9408242</t>
  </si>
  <si>
    <t>lishka@ganrave.org.il</t>
  </si>
  <si>
    <t xml:space="preserve">052-4373710 </t>
  </si>
  <si>
    <t>http://www.ganrave.org.il/</t>
  </si>
  <si>
    <t>גני תקווה</t>
  </si>
  <si>
    <t>דלהריציה</t>
  </si>
  <si>
    <t>ליזי</t>
  </si>
  <si>
    <t>גני תקוה</t>
  </si>
  <si>
    <t>דלהריציה ליזי</t>
  </si>
  <si>
    <t>אילן בר</t>
  </si>
  <si>
    <t>רחוב הגליל 48       גני תקוה  55900</t>
  </si>
  <si>
    <t>03-5310888</t>
  </si>
  <si>
    <t>03-5345918</t>
  </si>
  <si>
    <t>lizyd@gantik.org.il</t>
  </si>
  <si>
    <t>http://www.ganeytikva.org.il/</t>
  </si>
  <si>
    <t>דלג'ו מוטי</t>
  </si>
  <si>
    <t>רמי ברדוגו</t>
  </si>
  <si>
    <t>ת.ד. 500 נוה ירק 49945</t>
  </si>
  <si>
    <t>03-9000500</t>
  </si>
  <si>
    <t>03-9000501</t>
  </si>
  <si>
    <t>shvartz@dsharon.org.il</t>
  </si>
  <si>
    <t>http://www.drom-hasharon.org.il/</t>
  </si>
  <si>
    <t>דרום השרון</t>
  </si>
  <si>
    <t>הוד השרון</t>
  </si>
  <si>
    <t>אדיב</t>
  </si>
  <si>
    <t>אדיב חי</t>
  </si>
  <si>
    <t>עליזה זיידלר- גרנות</t>
  </si>
  <si>
    <t>בן גמלא יהושע 28,  ת.ד. 285,   הוד-השרון 4532235</t>
  </si>
  <si>
    <t>09-7759588</t>
  </si>
  <si>
    <t>09-7759580</t>
  </si>
  <si>
    <t>tals@hod-hasharon.muni.il</t>
  </si>
  <si>
    <t>http://www.hod-hasharon.muni.il/</t>
  </si>
  <si>
    <t>זמר</t>
  </si>
  <si>
    <t>גאנם</t>
  </si>
  <si>
    <t>דיאב</t>
  </si>
  <si>
    <t>גאנם דיאב</t>
  </si>
  <si>
    <t>חירי ג'אנם</t>
  </si>
  <si>
    <t>כפר ימה 
38828</t>
  </si>
  <si>
    <t>09-8743302</t>
  </si>
  <si>
    <t>09-8743659</t>
  </si>
  <si>
    <t>mazkira@zemar.net</t>
  </si>
  <si>
    <t>מזרח השרון</t>
  </si>
  <si>
    <t>חבל יבנה</t>
  </si>
  <si>
    <t>ליבר משה</t>
  </si>
  <si>
    <t>מירי רפאלי</t>
  </si>
  <si>
    <t xml:space="preserve">ד.נ. אבטח               79860              </t>
  </si>
  <si>
    <t>08-8622111</t>
  </si>
  <si>
    <t>08-8524343</t>
  </si>
  <si>
    <t>moshe.l@hevel-yavne.org.il</t>
  </si>
  <si>
    <t>http://www.hevel-yavne.org.il/</t>
  </si>
  <si>
    <t>חבל מודיעין</t>
  </si>
  <si>
    <t>סוסן שמעון</t>
  </si>
  <si>
    <t>מרכז שוהם, ד.נ. רמלה  73100</t>
  </si>
  <si>
    <t>03-9722888</t>
  </si>
  <si>
    <t>03-9722800</t>
  </si>
  <si>
    <t>rina@modiin-region.muni.il</t>
  </si>
  <si>
    <t>http://www.modiin-region.muni.il/</t>
  </si>
  <si>
    <t>חוף השרון</t>
  </si>
  <si>
    <t>אליהו ברכה</t>
  </si>
  <si>
    <t>ירדן ערמון</t>
  </si>
  <si>
    <t>דאר שפיים 
שפיים 60990</t>
  </si>
  <si>
    <t>09-9596512</t>
  </si>
  <si>
    <t>09-9583791</t>
  </si>
  <si>
    <t>eb@hof-hasharon.co.il</t>
  </si>
  <si>
    <t>http://www.hof-hasharon.co.il/</t>
  </si>
  <si>
    <t>טייבה</t>
  </si>
  <si>
    <t>פאיק עודה</t>
  </si>
  <si>
    <t>יוסף ג'ומעה</t>
  </si>
  <si>
    <t>ת.ד. 1 טייבה 40400</t>
  </si>
  <si>
    <t>09-7991131</t>
  </si>
  <si>
    <t>09-7993399</t>
  </si>
  <si>
    <t>mutaybe@zahav.net.il</t>
  </si>
  <si>
    <t>טירה</t>
  </si>
  <si>
    <t>עבד אל חי</t>
  </si>
  <si>
    <t>מאמון</t>
  </si>
  <si>
    <t>עבד אל חי מאמון</t>
  </si>
  <si>
    <t>נאסר באסם</t>
  </si>
  <si>
    <t>טירה                  44915</t>
  </si>
  <si>
    <t>09-7938432</t>
  </si>
  <si>
    <t>09-7938792</t>
  </si>
  <si>
    <t>tira.1108@hotmail.com</t>
  </si>
  <si>
    <t>יבנה</t>
  </si>
  <si>
    <t>גוב ארי</t>
  </si>
  <si>
    <t>צבי</t>
  </si>
  <si>
    <t>גוב ארי צבי</t>
  </si>
  <si>
    <t>דוד שטרית</t>
  </si>
  <si>
    <t>שדרות דואני 3 
יבנה 70600</t>
  </si>
  <si>
    <t>08-9433300</t>
  </si>
  <si>
    <t>08-9431837</t>
  </si>
  <si>
    <t>mayor@yavne.muni.il</t>
  </si>
  <si>
    <t>http://www.yavnecity.co.il/</t>
  </si>
  <si>
    <t>יהוד-מונוסון</t>
  </si>
  <si>
    <t>מקליס</t>
  </si>
  <si>
    <t>יעלה</t>
  </si>
  <si>
    <t>יהוד מונוסון</t>
  </si>
  <si>
    <t>מקליס יעלה</t>
  </si>
  <si>
    <t>הרצל אלעני (מ"מ)</t>
  </si>
  <si>
    <t>מרבד הקסמים 6  יהוד 56100</t>
  </si>
  <si>
    <t xml:space="preserve">5391201 -03 </t>
  </si>
  <si>
    <t>03-5361683</t>
  </si>
  <si>
    <t xml:space="preserve">yaelam@ye-mo.org.il  </t>
  </si>
  <si>
    <t>http://www.yehud-monosson.muni.il/</t>
  </si>
  <si>
    <t>יהוד-נווה אפריים</t>
  </si>
  <si>
    <t>כוכב יאיר</t>
  </si>
  <si>
    <t>אליאל</t>
  </si>
  <si>
    <t>שימי</t>
  </si>
  <si>
    <t>אליאל שימי</t>
  </si>
  <si>
    <t>יעל פרי</t>
  </si>
  <si>
    <t>ת"ד 100              כוכב 44864</t>
  </si>
  <si>
    <t>09-7640220</t>
  </si>
  <si>
    <t>09-7640222</t>
  </si>
  <si>
    <t>kyzy@kyair.org.il</t>
  </si>
  <si>
    <t>http://www.kokhav-yair.muni.il/Openning.asp?Lang=1&amp;#Top</t>
  </si>
  <si>
    <t>כפר ברא</t>
  </si>
  <si>
    <t>עאסי</t>
  </si>
  <si>
    <t>מחמוד</t>
  </si>
  <si>
    <t>עאסי מחמוד</t>
  </si>
  <si>
    <t>חאתם עאסי</t>
  </si>
  <si>
    <t xml:space="preserve">ת"ד 700              כפר ברא 45863 </t>
  </si>
  <si>
    <t>03-9389173</t>
  </si>
  <si>
    <t>03-9382018</t>
  </si>
  <si>
    <t>mahmood11@walla.co.il</t>
  </si>
  <si>
    <t>050-5233388</t>
  </si>
  <si>
    <t>חאתם עאסי
050-8922023</t>
  </si>
  <si>
    <t>כפר יונה</t>
  </si>
  <si>
    <t>דרעי</t>
  </si>
  <si>
    <t>אפרים-אפי</t>
  </si>
  <si>
    <t>דרעי אפרים-אפי</t>
  </si>
  <si>
    <t>שלום רוזנברג</t>
  </si>
  <si>
    <t>רחוב שרת 1 ת"ד 45  כפר יונה 40300</t>
  </si>
  <si>
    <t>09-8971111
09-8971113</t>
  </si>
  <si>
    <t>09-8986199</t>
  </si>
  <si>
    <t>efi@kfar-yona.org.il</t>
  </si>
  <si>
    <t>http://www.kfar-yona.muni.il/</t>
  </si>
  <si>
    <t>כפר סבא</t>
  </si>
  <si>
    <t>בן חמו</t>
  </si>
  <si>
    <t>יהודה</t>
  </si>
  <si>
    <t>בן חמו יהודה</t>
  </si>
  <si>
    <t>ארז אייזנר</t>
  </si>
  <si>
    <t>רחוב וייצמן 135 ת"ד 25 כפר סבא 44100</t>
  </si>
  <si>
    <t>09-7649111</t>
  </si>
  <si>
    <t>09-7675479</t>
  </si>
  <si>
    <t>mayor@ksaba.co.il</t>
  </si>
  <si>
    <t>http://www.kfar-saba.muni.il/</t>
  </si>
  <si>
    <t>כפר קאסם</t>
  </si>
  <si>
    <t>בדיר</t>
  </si>
  <si>
    <t>עאדל</t>
  </si>
  <si>
    <t>בדיר עאדל</t>
  </si>
  <si>
    <t>סמיר בדיר</t>
  </si>
  <si>
    <t>כפר קאסם                49940</t>
  </si>
  <si>
    <t>03-9370548</t>
  </si>
  <si>
    <t>03-9370078</t>
  </si>
  <si>
    <t>ba@iula.org.il</t>
  </si>
  <si>
    <t>www.kafr-qassem.net/index.php?option=com_frontpage&amp;Itemid=1</t>
  </si>
  <si>
    <t>לב השרון</t>
  </si>
  <si>
    <t>אמיר ריטוב</t>
  </si>
  <si>
    <t>סרג'יו ולינסקי</t>
  </si>
  <si>
    <t>צומת בני דרור
תל מונד 40600</t>
  </si>
  <si>
    <t>09-7960222</t>
  </si>
  <si>
    <t>09-7967338</t>
  </si>
  <si>
    <t>amir.ritov@lev-hasharon.com</t>
  </si>
  <si>
    <t>http://www.lev-hasharon.com/Pages/default.aspx</t>
  </si>
  <si>
    <t>לוד</t>
  </si>
  <si>
    <t>רביבו</t>
  </si>
  <si>
    <t>יאיר</t>
  </si>
  <si>
    <t>רביבו יאיר</t>
  </si>
  <si>
    <t>משה לורברבום</t>
  </si>
  <si>
    <t>כיכר קומנדו 1           לוד 71270</t>
  </si>
  <si>
    <t>08-9279028</t>
  </si>
  <si>
    <t>08-9279928</t>
  </si>
  <si>
    <t>meyor@lod.muni.il</t>
  </si>
  <si>
    <t>http://www.lod.muni.il/</t>
  </si>
  <si>
    <t>ביבס</t>
  </si>
  <si>
    <t>ביבס חיים</t>
  </si>
  <si>
    <t>צחי כץ</t>
  </si>
  <si>
    <t>ת"ד 1 רח' תלתן 1     מודיעין   71700</t>
  </si>
  <si>
    <t>08-9726000</t>
  </si>
  <si>
    <t>08-9721034</t>
  </si>
  <si>
    <t>Haim-bibas@modiin.muni.il</t>
  </si>
  <si>
    <t>http://www.modiin.muni.il/ModiinWebSite/MainPage.aspx</t>
  </si>
  <si>
    <t>מזכרת בתיה</t>
  </si>
  <si>
    <t>דהן</t>
  </si>
  <si>
    <t>דהן מאיר</t>
  </si>
  <si>
    <t xml:space="preserve">אלון גינדיס </t>
  </si>
  <si>
    <t>שדרות אליהו 4          מזכרת בתיה 76804</t>
  </si>
  <si>
    <t>08-9371100</t>
  </si>
  <si>
    <t>08-9349003</t>
  </si>
  <si>
    <t>meird@mazkeret-batya.muni.il</t>
  </si>
  <si>
    <t>http://www.mazkeret-batya.muni.il/</t>
  </si>
  <si>
    <t>נחל שורק</t>
  </si>
  <si>
    <t>אסקוזידו אליהו</t>
  </si>
  <si>
    <t xml:space="preserve">שמעון פחימה     </t>
  </si>
  <si>
    <t>נחל שורק ד.נ. עמק שורק 76812</t>
  </si>
  <si>
    <t>08-8593180</t>
  </si>
  <si>
    <t>08-8594172</t>
  </si>
  <si>
    <t>udit@ma-soreq.org.il</t>
  </si>
  <si>
    <t>050-7403295</t>
  </si>
  <si>
    <t>http://www.ma-soreq.org.il/</t>
  </si>
  <si>
    <t>נס ציונה</t>
  </si>
  <si>
    <t>שבו</t>
  </si>
  <si>
    <t>שבו יוסף</t>
  </si>
  <si>
    <t>קיריל קוזייל</t>
  </si>
  <si>
    <t>רח' הבנים 9            נס ציונה 74071</t>
  </si>
  <si>
    <t>08-9383838</t>
  </si>
  <si>
    <t>08-9403016</t>
  </si>
  <si>
    <t>nurit@nzc.org.il</t>
  </si>
  <si>
    <t>http://www.nzc.org.il/</t>
  </si>
  <si>
    <t>נתניה</t>
  </si>
  <si>
    <t>פיירברג איכר</t>
  </si>
  <si>
    <t>מרים</t>
  </si>
  <si>
    <t>פיירברג איכר מרים</t>
  </si>
  <si>
    <t>אבנר אקרמן</t>
  </si>
  <si>
    <t>רח' תל-חי 8  ת"ד 2165 נתניה 42403</t>
  </si>
  <si>
    <t>09-8603131</t>
  </si>
  <si>
    <t>09-8338676</t>
  </si>
  <si>
    <t>mayor@netanya.muni.il</t>
  </si>
  <si>
    <t>http://www.netanya.muni.il/</t>
  </si>
  <si>
    <t>סביון</t>
  </si>
  <si>
    <t>לנדאו</t>
  </si>
  <si>
    <t>מרדכי מוטי</t>
  </si>
  <si>
    <t>לנדאו מרדכי מוטי</t>
  </si>
  <si>
    <t>אביטל קינן</t>
  </si>
  <si>
    <t xml:space="preserve">רחוב השקמה 8 
סביון 56513      </t>
  </si>
  <si>
    <t>03-7370900</t>
  </si>
  <si>
    <t>03-5349320</t>
  </si>
  <si>
    <t>motty@savyon.muni.il</t>
  </si>
  <si>
    <t>http://www.savyon.muni.il/</t>
  </si>
  <si>
    <t>עמק חפר</t>
  </si>
  <si>
    <t>רן אידן</t>
  </si>
  <si>
    <t>בני ממקה</t>
  </si>
  <si>
    <t>ד.נ. מדרשת רופין     40250</t>
  </si>
  <si>
    <t>09-8981666</t>
  </si>
  <si>
    <t>09-8989292</t>
  </si>
  <si>
    <t>rani@hefer.org.il</t>
  </si>
  <si>
    <t>http://www.hefer.org.il/htmls/home.aspx</t>
  </si>
  <si>
    <t>עמק לוד</t>
  </si>
  <si>
    <t>יפרח דוד</t>
  </si>
  <si>
    <t>נועם רווחה</t>
  </si>
  <si>
    <t>כפר חב"ד, ת"ד 15  72915</t>
  </si>
  <si>
    <t>03-9606961</t>
  </si>
  <si>
    <t>03-9606189</t>
  </si>
  <si>
    <t>davidy@emek-lod.org.il</t>
  </si>
  <si>
    <t>http://www.emek-lod.org.il/</t>
  </si>
  <si>
    <t>פרדסיה</t>
  </si>
  <si>
    <t>גורקי</t>
  </si>
  <si>
    <t>גורקי טל</t>
  </si>
  <si>
    <t>בני כרמי</t>
  </si>
  <si>
    <t>ת"ד 202
פרדסיה 42815</t>
  </si>
  <si>
    <t>09-8945551</t>
  </si>
  <si>
    <t>09-8945553</t>
  </si>
  <si>
    <t>talgorky@pardesia.muni.il</t>
  </si>
  <si>
    <t>http://www.pardesia.muni.il/</t>
  </si>
  <si>
    <t>פתח תקווה</t>
  </si>
  <si>
    <t>ברורמן</t>
  </si>
  <si>
    <t>איציק</t>
  </si>
  <si>
    <t>ברורמן איציק</t>
  </si>
  <si>
    <t>חוה ארליך</t>
  </si>
  <si>
    <t>רחוב העליה השניה 1 פתח תקוה 49100</t>
  </si>
  <si>
    <t>03-9052272</t>
  </si>
  <si>
    <t>03-9311085</t>
  </si>
  <si>
    <t>urio@ptikva.org.il
etip@ptikva.org.il
kochig@ptikva.org.il
droriti@ptikva.org.il
ilanith@ptikva.org.il</t>
  </si>
  <si>
    <t>http://www.petah-tikva.muni.il/Pages/default.aspx</t>
  </si>
  <si>
    <t>פתח תקוה</t>
  </si>
  <si>
    <t>קדימה-צורן</t>
  </si>
  <si>
    <t>מס</t>
  </si>
  <si>
    <t>שביט</t>
  </si>
  <si>
    <t>צורן קדימה</t>
  </si>
  <si>
    <t>מס שביט</t>
  </si>
  <si>
    <t>חנן טויטו</t>
  </si>
  <si>
    <t>רחוב הרצל 1           קדימה 60920</t>
  </si>
  <si>
    <t>09-8902900</t>
  </si>
  <si>
    <t>09-8902929</t>
  </si>
  <si>
    <t>lishka@kadima-zoran.muni.il</t>
  </si>
  <si>
    <t>www.kadimazoran.org.il/</t>
  </si>
  <si>
    <t>קלנסווה</t>
  </si>
  <si>
    <t>סלאמה</t>
  </si>
  <si>
    <t>עבד אל באסט</t>
  </si>
  <si>
    <t>סלאמה עבד אל באסט</t>
  </si>
  <si>
    <t xml:space="preserve">נאדי תאיה    </t>
  </si>
  <si>
    <t>ת"ד 1 ד"נ לב השרון  קלנסווה 42837</t>
  </si>
  <si>
    <t>09-8780388</t>
  </si>
  <si>
    <t>09-8781202</t>
  </si>
  <si>
    <t>weam@iula.org.il</t>
  </si>
  <si>
    <t>קרית עקרון</t>
  </si>
  <si>
    <t>צוברי</t>
  </si>
  <si>
    <t>חובב</t>
  </si>
  <si>
    <t>צוברי חובב</t>
  </si>
  <si>
    <t>בועז גמליאל</t>
  </si>
  <si>
    <t>רחוב הרצל 40
קרית עקרון 70500</t>
  </si>
  <si>
    <t>08-6228857</t>
  </si>
  <si>
    <t>08-9414247</t>
  </si>
  <si>
    <t>hovav@ekron.org.il</t>
  </si>
  <si>
    <t>http://www.kiryat-ekron.muni.il/</t>
  </si>
  <si>
    <t>בן-משה</t>
  </si>
  <si>
    <t>שלום</t>
  </si>
  <si>
    <t>בן-משה שלום</t>
  </si>
  <si>
    <t>אריה גלברג</t>
  </si>
  <si>
    <t>רחוב שילה 22
ראש העין 48036</t>
  </si>
  <si>
    <t>03-9385656</t>
  </si>
  <si>
    <t>03-9022821</t>
  </si>
  <si>
    <t>nili@rosh.org.il</t>
  </si>
  <si>
    <t>http://www.rosh-haayin.muni.il/</t>
  </si>
  <si>
    <t>ראשון לציון</t>
  </si>
  <si>
    <t>צור</t>
  </si>
  <si>
    <t>דב</t>
  </si>
  <si>
    <t>צור דב</t>
  </si>
  <si>
    <t>אלי יהלום</t>
  </si>
  <si>
    <t>רחוב רוטשילד 24  ת"ד 7 ראשל"צ 75100</t>
  </si>
  <si>
    <t>03-9547777</t>
  </si>
  <si>
    <t>03-9682407</t>
  </si>
  <si>
    <t>dovz@rishonlezion.muni.il</t>
  </si>
  <si>
    <t>http://www.rishonlezion.muni.il/Pages/default.aspx</t>
  </si>
  <si>
    <t>רחובות</t>
  </si>
  <si>
    <t>מלול</t>
  </si>
  <si>
    <t>מלול רחמים</t>
  </si>
  <si>
    <t>דלית הראל</t>
  </si>
  <si>
    <t>רח' בילו 2 ,ת"ד 1111 רחובות 76110</t>
  </si>
  <si>
    <t>08-9392222</t>
  </si>
  <si>
    <t>08-9494682</t>
  </si>
  <si>
    <t>malul@rehovot.muni.il</t>
  </si>
  <si>
    <t>http://www.rehovot.muni.il/</t>
  </si>
  <si>
    <t>רמלה</t>
  </si>
  <si>
    <t>לביא</t>
  </si>
  <si>
    <t>לביא יואל</t>
  </si>
  <si>
    <t>מירי ישראל</t>
  </si>
  <si>
    <t>שד' הנשיא ויצמן 1
רמלה 72100</t>
  </si>
  <si>
    <t>08-9771795</t>
  </si>
  <si>
    <t>08-9771672</t>
  </si>
  <si>
    <t>galitk@ramla.muni.il</t>
  </si>
  <si>
    <t>http://www.ramla.muni.il/</t>
  </si>
  <si>
    <t>רעננה</t>
  </si>
  <si>
    <t>בילסקי</t>
  </si>
  <si>
    <t>בנימין זאב</t>
  </si>
  <si>
    <t>בילסקי בנימין זאב</t>
  </si>
  <si>
    <t>פרץ אוסנברג</t>
  </si>
  <si>
    <t>רחוב אחוזה  103 ת"ד 3 רעננה 43100</t>
  </si>
  <si>
    <t>09-7610200</t>
  </si>
  <si>
    <t>09-7610207</t>
  </si>
  <si>
    <t>zeevik@raanana.muni.il</t>
  </si>
  <si>
    <t>http://www.raanana.muni.il/</t>
  </si>
  <si>
    <t>שוהם</t>
  </si>
  <si>
    <t>ליבנה לובטון</t>
  </si>
  <si>
    <t>גיל</t>
  </si>
  <si>
    <t>שהם</t>
  </si>
  <si>
    <t>ליבנה לובטון גיל</t>
  </si>
  <si>
    <t>יעקב ירקוני</t>
  </si>
  <si>
    <t>ת"ד 1 ד.נ. שוהם      60850</t>
  </si>
  <si>
    <t>03-9723000</t>
  </si>
  <si>
    <t>03-9731091</t>
  </si>
  <si>
    <t>anat@shoham.muni.il</t>
  </si>
  <si>
    <t>http://www.shoham.muni.il/</t>
  </si>
  <si>
    <t>תל מונד</t>
  </si>
  <si>
    <t>גולן</t>
  </si>
  <si>
    <t>גולן רוני</t>
  </si>
  <si>
    <t>יגאל קרז'נר</t>
  </si>
  <si>
    <t>רחוב הדקל 52
תל מונד 40600</t>
  </si>
  <si>
    <t>09-7774102</t>
  </si>
  <si>
    <t>09-7961163</t>
  </si>
  <si>
    <t>mayor.ronny@gmail.com</t>
  </si>
  <si>
    <t>http://www.tel-mond.muni.il/</t>
  </si>
  <si>
    <t>אבו סנאן</t>
  </si>
  <si>
    <t>משלב</t>
  </si>
  <si>
    <t>נוהאד</t>
  </si>
  <si>
    <t>צפון</t>
  </si>
  <si>
    <t>משלב נוהאד</t>
  </si>
  <si>
    <t>עטאללה מובדא</t>
  </si>
  <si>
    <t>מו"מ אבו סנאן</t>
  </si>
  <si>
    <t>04-9568802</t>
  </si>
  <si>
    <t>04-9968534</t>
  </si>
  <si>
    <t>drmoussa@netvision.net.il</t>
  </si>
  <si>
    <t>http://www.abu-snan.co.il</t>
  </si>
  <si>
    <t>הגליל המרכזי</t>
  </si>
  <si>
    <t>אכסאל</t>
  </si>
  <si>
    <t>דראושה</t>
  </si>
  <si>
    <t>עבד אלסלאם</t>
  </si>
  <si>
    <t>דראושה עבד אלסלאם</t>
  </si>
  <si>
    <t>ד.נ.כפר איכסאל ת"ד 6 איכסאל 16920</t>
  </si>
  <si>
    <t>04-6554339</t>
  </si>
  <si>
    <t>04-6550906</t>
  </si>
  <si>
    <t>lc_iksal@iula.org.il</t>
  </si>
  <si>
    <t>http://www.iksal-muni.net/</t>
  </si>
  <si>
    <t>מבוא העמקים</t>
  </si>
  <si>
    <t>אל בטוף</t>
  </si>
  <si>
    <t>עומר יאסר</t>
  </si>
  <si>
    <t>ת"ד 1054         נצרת עילית 17000</t>
  </si>
  <si>
    <t>04-6518855</t>
  </si>
  <si>
    <t>04-6519988</t>
  </si>
  <si>
    <t>rnet_yaser@bezeqint.net</t>
  </si>
  <si>
    <t>הגליל המזרחי</t>
  </si>
  <si>
    <t>אעבלין</t>
  </si>
  <si>
    <t>מאמון אל-שייח'</t>
  </si>
  <si>
    <t xml:space="preserve">זהראן סמעאן </t>
  </si>
  <si>
    <t>ת.ד. 172        איעבלין 30012</t>
  </si>
  <si>
    <t>04-9501844</t>
  </si>
  <si>
    <t>04-9869239</t>
  </si>
  <si>
    <t>markran1@netvision.net.il</t>
  </si>
  <si>
    <t>גבעות אלונים</t>
  </si>
  <si>
    <t>בוסתאן אל מרג'</t>
  </si>
  <si>
    <t>אריק ברמי</t>
  </si>
  <si>
    <t>זועבי אחמד</t>
  </si>
  <si>
    <t>ת.ד. 1072        עפולה עילית 18550</t>
  </si>
  <si>
    <t>04-6424555</t>
  </si>
  <si>
    <t>04-6421556</t>
  </si>
  <si>
    <t>http://www.shimi.co.il/bustan1/</t>
  </si>
  <si>
    <t>בועיינה-נוג'ידאת</t>
  </si>
  <si>
    <t>סולימאן</t>
  </si>
  <si>
    <t>סאלח</t>
  </si>
  <si>
    <t>בועיינה נוג'יידאת</t>
  </si>
  <si>
    <t>סולימאן סאלח</t>
  </si>
  <si>
    <t>כפר בועיינה-נוג'ידאת   16924</t>
  </si>
  <si>
    <t>04-6730078</t>
  </si>
  <si>
    <t>04-6730301</t>
  </si>
  <si>
    <t>salehs@iula.org.il</t>
  </si>
  <si>
    <t>http://www.bueine-nujeidat.muni.il/Pages/default.aspx</t>
  </si>
  <si>
    <t>בוקעאתה</t>
  </si>
  <si>
    <t>זהוה אוסאמה</t>
  </si>
  <si>
    <t>רמת-הגולן , בוקעתא 12437</t>
  </si>
  <si>
    <t>04-6981478</t>
  </si>
  <si>
    <t>04-982060</t>
  </si>
  <si>
    <t>osama_1969@walla.com</t>
  </si>
  <si>
    <t>054-8083407</t>
  </si>
  <si>
    <t>מעלה חרמון</t>
  </si>
  <si>
    <t>ביענה</t>
  </si>
  <si>
    <t>עבאס</t>
  </si>
  <si>
    <t>תיתי</t>
  </si>
  <si>
    <t>עבאס תיתי</t>
  </si>
  <si>
    <t>כפר בענה ת.ד. 513 מיקוד 20189</t>
  </si>
  <si>
    <t>04-9582692</t>
  </si>
  <si>
    <t>04-9888522</t>
  </si>
  <si>
    <t>binadc@gmail.com</t>
  </si>
  <si>
    <t xml:space="preserve">www.bueine-nujeidat.muni.il </t>
  </si>
  <si>
    <t>בקעת בית הכרם</t>
  </si>
  <si>
    <t>ביר אל-מכסור</t>
  </si>
  <si>
    <t>גדיר</t>
  </si>
  <si>
    <t>ביר אל מכסור</t>
  </si>
  <si>
    <t>גדיר מוחמד</t>
  </si>
  <si>
    <t>ת.ד. 410  ביר אל מכסור 17658</t>
  </si>
  <si>
    <t>04-9866087</t>
  </si>
  <si>
    <t>04-9869849</t>
  </si>
  <si>
    <t>helana.g1@gmail.com</t>
  </si>
  <si>
    <t>http://www.beer-almksor.com/</t>
  </si>
  <si>
    <t>בית ג'ן</t>
  </si>
  <si>
    <t>קבלאן</t>
  </si>
  <si>
    <t>ביאן</t>
  </si>
  <si>
    <t>קבלאן ביאן</t>
  </si>
  <si>
    <t>מרעי נדים</t>
  </si>
  <si>
    <t>ת.ד. 751            בית ג'ן 24990</t>
  </si>
  <si>
    <t>04-9802079</t>
  </si>
  <si>
    <t>04-9802240</t>
  </si>
  <si>
    <t>bayanqa@walla.com</t>
  </si>
  <si>
    <t>מעלה נפתלי</t>
  </si>
  <si>
    <t>בית שאן</t>
  </si>
  <si>
    <t>בן שטרית</t>
  </si>
  <si>
    <t>רפאל</t>
  </si>
  <si>
    <t>בן שטרית רפאל</t>
  </si>
  <si>
    <t>דוד רודר</t>
  </si>
  <si>
    <t>ירושלים הבירה 1  בית שאן 11710</t>
  </si>
  <si>
    <t>04-6489400</t>
  </si>
  <si>
    <t>04-6584761</t>
  </si>
  <si>
    <t>aluma@bet-shean.org.il</t>
  </si>
  <si>
    <t>http://www.bet-shean.org.il/Pages/default.aspx</t>
  </si>
  <si>
    <t>בסמת טבעון</t>
  </si>
  <si>
    <t>זבידאת</t>
  </si>
  <si>
    <t>מוניר</t>
  </si>
  <si>
    <t>זבידאת מוניר</t>
  </si>
  <si>
    <t>גמאל זבידאת</t>
  </si>
  <si>
    <t>ראשי 29  ת.ד. 6030  בסמת טבעון 36008</t>
  </si>
  <si>
    <t>04-9832403</t>
  </si>
  <si>
    <t>04-9531398</t>
  </si>
  <si>
    <t>mohamd_y@walla.com</t>
  </si>
  <si>
    <t>052-2308930</t>
  </si>
  <si>
    <t>ג'דיידה-מכר</t>
  </si>
  <si>
    <t>שאמי</t>
  </si>
  <si>
    <t>ג'דיידה מכר</t>
  </si>
  <si>
    <t>מוחמד שאמי</t>
  </si>
  <si>
    <t xml:space="preserve"> בסול ויסאם</t>
  </si>
  <si>
    <t>כפר מכר ת.ד. 879
כפר מכר 25105</t>
  </si>
  <si>
    <t>04-9964094</t>
  </si>
  <si>
    <t>04-9964370</t>
  </si>
  <si>
    <t>m7madeeb@gmail.com</t>
  </si>
  <si>
    <t>ג'ולס</t>
  </si>
  <si>
    <t>סלמאן</t>
  </si>
  <si>
    <t>ג'וליס</t>
  </si>
  <si>
    <t>עאמר סלמאן</t>
  </si>
  <si>
    <t>הנו חמד</t>
  </si>
  <si>
    <t>ת.ד. 67, ג'ולס
24980</t>
  </si>
  <si>
    <t>04-9963624</t>
  </si>
  <si>
    <t>04-9962238</t>
  </si>
  <si>
    <t>ofir@telrancom.com</t>
  </si>
  <si>
    <t>מלכה אליהו</t>
  </si>
  <si>
    <t>אבי שרון</t>
  </si>
  <si>
    <t>רחבת שיזף 2 ת.ד.   13 קצרין 12900</t>
  </si>
  <si>
    <t>04-6969777</t>
  </si>
  <si>
    <t>04-6961535</t>
  </si>
  <si>
    <t>lishka@golan.org.il</t>
  </si>
  <si>
    <t>http://m.e.golan.org.il/387</t>
  </si>
  <si>
    <t>ג'ש )גוש חלב(</t>
  </si>
  <si>
    <t>אליאס</t>
  </si>
  <si>
    <t>גוש חלב</t>
  </si>
  <si>
    <t>אליאס אליאס</t>
  </si>
  <si>
    <t>אנטאונס ג'ברין</t>
  </si>
  <si>
    <t>גוש חלב 13872</t>
  </si>
  <si>
    <t>04-6989107</t>
  </si>
  <si>
    <t>04-6980401</t>
  </si>
  <si>
    <t>georez@ladpc.gov.il</t>
  </si>
  <si>
    <t>דבוריה</t>
  </si>
  <si>
    <t>יוספיה</t>
  </si>
  <si>
    <t>זוהיר</t>
  </si>
  <si>
    <t>יוספיה זוהיר</t>
  </si>
  <si>
    <t>מסאלחה עדנאן</t>
  </si>
  <si>
    <t xml:space="preserve">ת.ד. 5           דבורייה 16910 </t>
  </si>
  <si>
    <t>04-6702243</t>
  </si>
  <si>
    <t>04-6701996</t>
  </si>
  <si>
    <t>rodina.mattr@gmail.com</t>
  </si>
  <si>
    <t>דייר אל-אסד</t>
  </si>
  <si>
    <t>דבאח</t>
  </si>
  <si>
    <t>אחמד</t>
  </si>
  <si>
    <t>דיר אל אסד</t>
  </si>
  <si>
    <t>דבאח אחמד</t>
  </si>
  <si>
    <t>ת.ד. 1 , דייר אל-אסד 20188</t>
  </si>
  <si>
    <t>04-9886655</t>
  </si>
  <si>
    <t>04-9989591</t>
  </si>
  <si>
    <t>deirelassd@gamail.com</t>
  </si>
  <si>
    <t>דייר חנא</t>
  </si>
  <si>
    <t>חוסיין</t>
  </si>
  <si>
    <t>סמיר</t>
  </si>
  <si>
    <t>דיר חנא</t>
  </si>
  <si>
    <t>חוסיין סמיר</t>
  </si>
  <si>
    <t>ת.ד. 753             דיר חנא 24973</t>
  </si>
  <si>
    <t>04-6782040</t>
  </si>
  <si>
    <t>04-6782013</t>
  </si>
  <si>
    <t>Khraja_50@hotmail.com</t>
  </si>
  <si>
    <t>לב הגליל</t>
  </si>
  <si>
    <t>הגלבוע</t>
  </si>
  <si>
    <t>עטר דניאל</t>
  </si>
  <si>
    <t>סיגל בני</t>
  </si>
  <si>
    <t>ד.נ. הגלבוע 18120</t>
  </si>
  <si>
    <t>04-6533233</t>
  </si>
  <si>
    <t>04-6531451</t>
  </si>
  <si>
    <t>dany@hagilboa.org.il</t>
  </si>
  <si>
    <t>http://www.hagilboa.org.il/</t>
  </si>
  <si>
    <t>הגליל העליון</t>
  </si>
  <si>
    <t>גיורא זלץ</t>
  </si>
  <si>
    <t>אלדד שוהם</t>
  </si>
  <si>
    <t>ת.ד. 90000        ראש פינה 10200</t>
  </si>
  <si>
    <t>04-6816611</t>
  </si>
  <si>
    <t>04-6816637</t>
  </si>
  <si>
    <t>giorasalz@galil-elion.org.il</t>
  </si>
  <si>
    <t>http://www.galil-elion.org.il/</t>
  </si>
  <si>
    <t>הגליל התחתון</t>
  </si>
  <si>
    <t>דותן מוטי</t>
  </si>
  <si>
    <t>יצחק פרייסמן</t>
  </si>
  <si>
    <t>מרכז כדורי ד.נ. גליל תחתון 14101</t>
  </si>
  <si>
    <t>04-6767213</t>
  </si>
  <si>
    <t>04-6766785</t>
  </si>
  <si>
    <t>Lishkagl@iula.org.il</t>
  </si>
  <si>
    <t>http://www.glt.org.il/</t>
  </si>
  <si>
    <t>זרזיר</t>
  </si>
  <si>
    <t>גריפאת</t>
  </si>
  <si>
    <t>עאטף</t>
  </si>
  <si>
    <t>גריפאת עאטף</t>
  </si>
  <si>
    <t>הייב סולטאן</t>
  </si>
  <si>
    <t>דואר נהלל  ת"ד 81    10600</t>
  </si>
  <si>
    <t>04-6415522</t>
  </si>
  <si>
    <t>04-6415526</t>
  </si>
  <si>
    <t>ibrahim250@walla.com</t>
  </si>
  <si>
    <t>http://www.shimi.co.il/zarzirsite/</t>
  </si>
  <si>
    <t>יזרעאלים</t>
  </si>
  <si>
    <t>חורפיש</t>
  </si>
  <si>
    <t>מאג'ד</t>
  </si>
  <si>
    <t>עאמר מאג'ד</t>
  </si>
  <si>
    <t>מוחסן שנאן</t>
  </si>
  <si>
    <t>ת.ד. 2 
חורפיש 25155</t>
  </si>
  <si>
    <t>04-9972578</t>
  </si>
  <si>
    <t>04-9979103</t>
  </si>
  <si>
    <t>Salehfares@walla.com </t>
  </si>
  <si>
    <t>חצור הגלילית</t>
  </si>
  <si>
    <t>סויסה</t>
  </si>
  <si>
    <t>סויסה שמעון</t>
  </si>
  <si>
    <t>יעקובי ישראל</t>
  </si>
  <si>
    <t>רח' צהל 1 ת.ד. 40     חצור הגלילית 10300</t>
  </si>
  <si>
    <t>04-6916900</t>
  </si>
  <si>
    <t>04-6936641</t>
  </si>
  <si>
    <t>shimonsuisa@gmail.com</t>
  </si>
  <si>
    <t>http://www.hatzorg.co.il/BRPortal/br/P100.jsp</t>
  </si>
  <si>
    <t>אצבע הגליל</t>
  </si>
  <si>
    <t>טבריה</t>
  </si>
  <si>
    <t>בן דוד</t>
  </si>
  <si>
    <t>בן דוד יוסף</t>
  </si>
  <si>
    <t>מוטי לביא</t>
  </si>
  <si>
    <t>רח' טבור הארץ ת.ד. 508 טבריה 14105</t>
  </si>
  <si>
    <t>04-6739555</t>
  </si>
  <si>
    <t>04-6720423</t>
  </si>
  <si>
    <t>mayor@tiberias.muni.il</t>
  </si>
  <si>
    <t>http://www.tiberias.muni.il/</t>
  </si>
  <si>
    <t>טובא-זנגריה</t>
  </si>
  <si>
    <t>הייב</t>
  </si>
  <si>
    <t>חוסין</t>
  </si>
  <si>
    <t>טובא זנגריה</t>
  </si>
  <si>
    <t>הייב חוסין</t>
  </si>
  <si>
    <t>סולימאן איאד</t>
  </si>
  <si>
    <t xml:space="preserve">כפר טובא ת.ד 1        טובא זנגריה 12310      </t>
  </si>
  <si>
    <t>04-6937102</t>
  </si>
  <si>
    <t>04-6937305</t>
  </si>
  <si>
    <t>http://www.tuba-zangariyye.muni.il/Pages/default.aspx</t>
  </si>
  <si>
    <t>טורעאן</t>
  </si>
  <si>
    <t>דחלה</t>
  </si>
  <si>
    <t>עימאד</t>
  </si>
  <si>
    <t>דחלה עימאד</t>
  </si>
  <si>
    <t>חדאד זיאד</t>
  </si>
  <si>
    <t xml:space="preserve">ת.ד. 1749  טורעאן 16950                  </t>
  </si>
  <si>
    <t>04-6414000</t>
  </si>
  <si>
    <t>04-6414028</t>
  </si>
  <si>
    <t>zohar1@turan.muni.il</t>
  </si>
  <si>
    <t>http://www.turan.muni.il/Pages/default.aspx</t>
  </si>
  <si>
    <t>טמרה</t>
  </si>
  <si>
    <t>סוהייל</t>
  </si>
  <si>
    <t>דיאב סוהייל</t>
  </si>
  <si>
    <t>תמרה 24930</t>
  </si>
  <si>
    <t>04-9948228</t>
  </si>
  <si>
    <t>04-9945584</t>
  </si>
  <si>
    <t>שפלת הגליל</t>
  </si>
  <si>
    <t>יאנוח-ג'ת</t>
  </si>
  <si>
    <t>חאסבאני</t>
  </si>
  <si>
    <t>מעדא</t>
  </si>
  <si>
    <t>יאנוח ג'ת</t>
  </si>
  <si>
    <t>חאסבאני מעדא</t>
  </si>
  <si>
    <t>ברכאת מופלח</t>
  </si>
  <si>
    <t>מו"מ יאנוח-ג'ת ד
ד.נ. גליל מערבי, יאנוח-ג'ת 25145</t>
  </si>
  <si>
    <t>04-9979072</t>
  </si>
  <si>
    <t>04-9973335</t>
  </si>
  <si>
    <t>waheb@walla.com</t>
  </si>
  <si>
    <t>מעלה הגליל</t>
  </si>
  <si>
    <t>יבנאל</t>
  </si>
  <si>
    <t>כהן</t>
  </si>
  <si>
    <t>כהן רוני</t>
  </si>
  <si>
    <t>ת.ד. 158 יבנאל 15225</t>
  </si>
  <si>
    <t>04-6708346</t>
  </si>
  <si>
    <t>04-6708313</t>
  </si>
  <si>
    <t>zoharitbg@walla.com</t>
  </si>
  <si>
    <t>http://www.yavneel.muni.il/Pages/default.aspx</t>
  </si>
  <si>
    <t>יסוד המעלה</t>
  </si>
  <si>
    <t>אור</t>
  </si>
  <si>
    <t>אילן</t>
  </si>
  <si>
    <t>אור אילן</t>
  </si>
  <si>
    <t>ציון אילוז</t>
  </si>
  <si>
    <t>ת.ד. 100 ד.נ גליל עליון , יסוד המעלה 12105</t>
  </si>
  <si>
    <t>04-6937511</t>
  </si>
  <si>
    <t>04-6934390</t>
  </si>
  <si>
    <t>ohana65@gmail.com</t>
  </si>
  <si>
    <t>http://www.yesud-hamaala.muni.il/Pages/default.aspx</t>
  </si>
  <si>
    <t>יפיע</t>
  </si>
  <si>
    <t>כנאנה</t>
  </si>
  <si>
    <t>עימראן</t>
  </si>
  <si>
    <t>כנאנה עימראן</t>
  </si>
  <si>
    <t>פרח פרחאן</t>
  </si>
  <si>
    <t>יפיע 16955</t>
  </si>
  <si>
    <t>04-6557555</t>
  </si>
  <si>
    <t>04-6559384</t>
  </si>
  <si>
    <t>imaran@yaffa.org.il</t>
  </si>
  <si>
    <t>http://www.yaffa.org/ar/index.aspx</t>
  </si>
  <si>
    <t>יקנעם עילית</t>
  </si>
  <si>
    <t>אלפסי</t>
  </si>
  <si>
    <t>סימון</t>
  </si>
  <si>
    <t>אלפסי סימון</t>
  </si>
  <si>
    <t>עירית טלמור</t>
  </si>
  <si>
    <t>ליד מרכז מסחרי</t>
  </si>
  <si>
    <t>04-9596000</t>
  </si>
  <si>
    <t>04-9890260</t>
  </si>
  <si>
    <t>simon@yoqneam.org.il</t>
  </si>
  <si>
    <t>http://www.yoqneam.org.il/</t>
  </si>
  <si>
    <t>ירכא</t>
  </si>
  <si>
    <t>חביש</t>
  </si>
  <si>
    <t>והיב</t>
  </si>
  <si>
    <t>חביש והיב</t>
  </si>
  <si>
    <t>אבו ריש פואד</t>
  </si>
  <si>
    <t>מו"מ ירכא</t>
  </si>
  <si>
    <t>04-9568111</t>
  </si>
  <si>
    <t>04-9561761</t>
  </si>
  <si>
    <t xml:space="preserve">f.yarka@gmail.com </t>
  </si>
  <si>
    <t>http://www.yirka.muni.il/</t>
  </si>
  <si>
    <t>כאבול</t>
  </si>
  <si>
    <t>ריאן</t>
  </si>
  <si>
    <t>ריאן סאלח</t>
  </si>
  <si>
    <t>בדאח אחמד</t>
  </si>
  <si>
    <t>ת"ד 1                 כאבול 24963</t>
  </si>
  <si>
    <t>04-9946396</t>
  </si>
  <si>
    <t>04-9945818</t>
  </si>
  <si>
    <t>amb5494@gmail.com</t>
  </si>
  <si>
    <t>כאוכב אבו אל-היג'א</t>
  </si>
  <si>
    <t>זאהר</t>
  </si>
  <si>
    <t>סאלח זאהר</t>
  </si>
  <si>
    <t>אבו סאלח עלי</t>
  </si>
  <si>
    <t>ד.נ. משגב            כאוכב 20185</t>
  </si>
  <si>
    <t>04-9998624</t>
  </si>
  <si>
    <t>04-9998406</t>
  </si>
  <si>
    <t>nawwaf@walla.com</t>
  </si>
  <si>
    <t>כסרא-סמיע</t>
  </si>
  <si>
    <t>אסעד</t>
  </si>
  <si>
    <t>נביה</t>
  </si>
  <si>
    <t>אסעד נביה</t>
  </si>
  <si>
    <t>ח'טיב נהאד</t>
  </si>
  <si>
    <t>ת"ד 396              כסרא 25185</t>
  </si>
  <si>
    <t>04-6166804</t>
  </si>
  <si>
    <t>04-9873483</t>
  </si>
  <si>
    <t>Kissra_samea@iula.org.il</t>
  </si>
  <si>
    <t>http://www.kisra-smea.org.il/</t>
  </si>
  <si>
    <t>כעביה-טבאש-חג'אג'רה</t>
  </si>
  <si>
    <t>כעביה</t>
  </si>
  <si>
    <t>זידאן</t>
  </si>
  <si>
    <t>כעביה טבאש-חג'אג'רה</t>
  </si>
  <si>
    <t>כעביה זידאן</t>
  </si>
  <si>
    <t>ת"ד 263              כעביה 30925</t>
  </si>
  <si>
    <t>04-9531748</t>
  </si>
  <si>
    <t>04-9531976</t>
  </si>
  <si>
    <t>kabiam3@iula.org.il</t>
  </si>
  <si>
    <t>כפר ורדים</t>
  </si>
  <si>
    <t>יחיאלי</t>
  </si>
  <si>
    <t>סיון</t>
  </si>
  <si>
    <t>יחיאלי סיון</t>
  </si>
  <si>
    <t>ציון דרור</t>
  </si>
  <si>
    <t>ת"ד 501              כפר ורדים 25147</t>
  </si>
  <si>
    <t>04-9977142</t>
  </si>
  <si>
    <t>04-9979131</t>
  </si>
  <si>
    <t>Sivan@k-vradim.org.il</t>
  </si>
  <si>
    <t>http://kfarvradim.com/</t>
  </si>
  <si>
    <t>כפר יאסיף</t>
  </si>
  <si>
    <t>תומא</t>
  </si>
  <si>
    <t>עוני</t>
  </si>
  <si>
    <t>תומא עוני</t>
  </si>
  <si>
    <t>אליאס יוסף</t>
  </si>
  <si>
    <t>ת"ד 994                  כפר יאסיף 24908</t>
  </si>
  <si>
    <t>04-9962529</t>
  </si>
  <si>
    <t>04-9961801</t>
  </si>
  <si>
    <t>touma@012.net.il</t>
  </si>
  <si>
    <t>כפר כמא</t>
  </si>
  <si>
    <t>נאבסו</t>
  </si>
  <si>
    <t>זכריא</t>
  </si>
  <si>
    <t>נאבסו זכריא</t>
  </si>
  <si>
    <t>ת"ד 403 גליל תחתון   כפר קמא 15235</t>
  </si>
  <si>
    <t>04-6760772</t>
  </si>
  <si>
    <t>04-6760989</t>
  </si>
  <si>
    <t>http://www.kfarkama.co.il/</t>
  </si>
  <si>
    <t>כפר כנא</t>
  </si>
  <si>
    <t>עואודה</t>
  </si>
  <si>
    <t>מוג'אהד</t>
  </si>
  <si>
    <t>עואודה מוג'אהד</t>
  </si>
  <si>
    <t>זריקאת עאוני</t>
  </si>
  <si>
    <t>כפר כנא                  16930</t>
  </si>
  <si>
    <t>04-6517741</t>
  </si>
  <si>
    <t>igabrieli@kana-muni.com</t>
  </si>
  <si>
    <t>כפר מנדא</t>
  </si>
  <si>
    <t>עבד אל חלים</t>
  </si>
  <si>
    <t>טאהא</t>
  </si>
  <si>
    <t>עבד אל חלים טאהא</t>
  </si>
  <si>
    <t>עראבי מוסטפא</t>
  </si>
  <si>
    <t>ת"ד 1089            כפר מנדא 17907</t>
  </si>
  <si>
    <t>04-9864710</t>
  </si>
  <si>
    <t>04-9863373</t>
  </si>
  <si>
    <t>manda204@gmail.com</t>
  </si>
  <si>
    <t>כפר תבור</t>
  </si>
  <si>
    <t>דולה</t>
  </si>
  <si>
    <t>דולה יוסף</t>
  </si>
  <si>
    <t>וייסלדר מוטי</t>
  </si>
  <si>
    <t>ת"ד 319                  כפר תבור 15124</t>
  </si>
  <si>
    <t>04-6769991</t>
  </si>
  <si>
    <t>04-6766732</t>
  </si>
  <si>
    <t>yosefdola@walla.co.il</t>
  </si>
  <si>
    <t>http://www.romgalil.org.il/cds/872/</t>
  </si>
  <si>
    <t>כרמיאל</t>
  </si>
  <si>
    <t>אלדר</t>
  </si>
  <si>
    <t>עדי</t>
  </si>
  <si>
    <t>אלדר עדי</t>
  </si>
  <si>
    <t>אייל רותם</t>
  </si>
  <si>
    <t>שד' קק"ל 100 ת"ד 660 כרמיאל 20100</t>
  </si>
  <si>
    <t>04-9085555</t>
  </si>
  <si>
    <t>04-9085539</t>
  </si>
  <si>
    <t>adie@karmiel.muni.il</t>
  </si>
  <si>
    <t>http://www.karmiel.muni.il/</t>
  </si>
  <si>
    <t>מבואות החרמון</t>
  </si>
  <si>
    <t>בנימין בן מובחר</t>
  </si>
  <si>
    <t>זרקא קובי</t>
  </si>
  <si>
    <t>צומת כח ד.נ. גליל עליון  מבואות חרמון 12000</t>
  </si>
  <si>
    <t>04-6942120</t>
  </si>
  <si>
    <t>04-6959781</t>
  </si>
  <si>
    <t>benib@mvhr.org.il</t>
  </si>
  <si>
    <t>http://www.mvhr.org.il/</t>
  </si>
  <si>
    <t>מגאר</t>
  </si>
  <si>
    <t>דגש</t>
  </si>
  <si>
    <t>זיאד</t>
  </si>
  <si>
    <t>מג'אר</t>
  </si>
  <si>
    <t>דגש זיאד</t>
  </si>
  <si>
    <t>ת"ד 3
מגאר 14930</t>
  </si>
  <si>
    <t>04-6786333</t>
  </si>
  <si>
    <t>04-6781038</t>
  </si>
  <si>
    <t>fareedg@zahav.net.il</t>
  </si>
  <si>
    <t>מג'ד אל-כרום</t>
  </si>
  <si>
    <t>סליבי</t>
  </si>
  <si>
    <t>סלים</t>
  </si>
  <si>
    <t>מג'ד אל כרום</t>
  </si>
  <si>
    <t>סליבי סלים</t>
  </si>
  <si>
    <t>מג'ד אל כרום 20190</t>
  </si>
  <si>
    <t>04-9883750</t>
  </si>
  <si>
    <t>04-9582406</t>
  </si>
  <si>
    <t>mm74304@hot-mail.com</t>
  </si>
  <si>
    <t>054-9222222</t>
  </si>
  <si>
    <t>מג'דל שמס</t>
  </si>
  <si>
    <t>דולאן אבו סאלח</t>
  </si>
  <si>
    <t>חלבי כרמי</t>
  </si>
  <si>
    <t>רמת הגולן
מג'דל שאמס 12438</t>
  </si>
  <si>
    <t>04-981137</t>
  </si>
  <si>
    <t>04-982111</t>
  </si>
  <si>
    <t>mslc@ladpc.gov.il</t>
  </si>
  <si>
    <t>מגדל</t>
  </si>
  <si>
    <t>אמרוסי</t>
  </si>
  <si>
    <t>ישראל שושן</t>
  </si>
  <si>
    <t>אמרוסי ישראל שושן</t>
  </si>
  <si>
    <t>ברודסקי אנה</t>
  </si>
  <si>
    <t>ת"ד 290
מגדל 14950</t>
  </si>
  <si>
    <t>04-6721486</t>
  </si>
  <si>
    <t>04-6724343</t>
  </si>
  <si>
    <t>tirza110@walla.com</t>
  </si>
  <si>
    <t>מגדל העמק</t>
  </si>
  <si>
    <t>ברדה</t>
  </si>
  <si>
    <t>ברדה אליהו</t>
  </si>
  <si>
    <t>רונן פלג</t>
  </si>
  <si>
    <t>ת"ד 590 
מגדל העמק</t>
  </si>
  <si>
    <t>04-6507777</t>
  </si>
  <si>
    <t>04-6507718</t>
  </si>
  <si>
    <t>rozabe@migdal-haemek.muni.il</t>
  </si>
  <si>
    <t>http://www.migdal-haemeq.muni.il/</t>
  </si>
  <si>
    <t>מגדל תפן</t>
  </si>
  <si>
    <t>יגאל צרפתי</t>
  </si>
  <si>
    <t>ראמי חשאן</t>
  </si>
  <si>
    <t>שדרות התעשיה,
גן תפן, מבנה 10
ת"ד 68
מועצה מגדל תפן 24959</t>
  </si>
  <si>
    <t>04-9079013</t>
  </si>
  <si>
    <t>04-9872329</t>
  </si>
  <si>
    <t>info@tefen.org.il</t>
  </si>
  <si>
    <t>http://www.tefen.org.il/</t>
  </si>
  <si>
    <t>מגידו</t>
  </si>
  <si>
    <t>חולבסקי יצחק</t>
  </si>
  <si>
    <t>הדס בשן</t>
  </si>
  <si>
    <t>ת.ד. 90001  ד.נ חבל מגידו עפולה 18120</t>
  </si>
  <si>
    <t>04-9598444</t>
  </si>
  <si>
    <t>04-9598400</t>
  </si>
  <si>
    <t xml:space="preserve">lishka@megido.org.il </t>
  </si>
  <si>
    <t>http://www.megido.org.il/</t>
  </si>
  <si>
    <t>מזרעה</t>
  </si>
  <si>
    <t>עווד</t>
  </si>
  <si>
    <t>פואד</t>
  </si>
  <si>
    <t>עווד פואד</t>
  </si>
  <si>
    <t>דואר נע גליל מערבי    25230</t>
  </si>
  <si>
    <t>04-9825922</t>
  </si>
  <si>
    <t>04-9822559</t>
  </si>
  <si>
    <t>yafa2612@walla.com</t>
  </si>
  <si>
    <t>http://www.almazraa.org.il/Pages/default.aspx</t>
  </si>
  <si>
    <t>מטה אשר</t>
  </si>
  <si>
    <t>ישראלי יורם</t>
  </si>
  <si>
    <t>גריף נועם</t>
  </si>
  <si>
    <t>ד.נ. גליל מערבי         25206</t>
  </si>
  <si>
    <t>04-9879666</t>
  </si>
  <si>
    <t>04-9822079</t>
  </si>
  <si>
    <t>Yoram@matteasher.org.il</t>
  </si>
  <si>
    <t>http://www.matte-asher-region.muni.il/</t>
  </si>
  <si>
    <t>מטולה</t>
  </si>
  <si>
    <t>בוקר</t>
  </si>
  <si>
    <t>הרצל</t>
  </si>
  <si>
    <t>בוקר הרצל</t>
  </si>
  <si>
    <t>בנדיט מרק</t>
  </si>
  <si>
    <t>הראשונים 8 ת"ד 1     מטולה 10292</t>
  </si>
  <si>
    <t>04-6941364</t>
  </si>
  <si>
    <t>04-6997211</t>
  </si>
  <si>
    <t>lishka@metulla.muni.il</t>
  </si>
  <si>
    <t>http://www.metulla.muni.il/</t>
  </si>
  <si>
    <t>מסעדה</t>
  </si>
  <si>
    <t>מתי אבני</t>
  </si>
  <si>
    <t>מסעדה - רמת הגולן    12435</t>
  </si>
  <si>
    <t>04-6981480</t>
  </si>
  <si>
    <t>04-6982832</t>
  </si>
  <si>
    <t>matiavni@walla.com</t>
  </si>
  <si>
    <t>מעיליא</t>
  </si>
  <si>
    <t>עראף</t>
  </si>
  <si>
    <t>חאתם</t>
  </si>
  <si>
    <t>עראף חאתם</t>
  </si>
  <si>
    <t>דובראן סאמר</t>
  </si>
  <si>
    <t>כפר מעיליא ת"ד 185  מעיליא 25140</t>
  </si>
  <si>
    <t>04-9975333</t>
  </si>
  <si>
    <t>04-9972590</t>
  </si>
  <si>
    <t>miilya_lo@walla.com</t>
  </si>
  <si>
    <t>מעלה יוסף</t>
  </si>
  <si>
    <t>שמעון גואטה</t>
  </si>
  <si>
    <t>כוכבי אמנון</t>
  </si>
  <si>
    <t xml:space="preserve">גרנית הגליל
מעלה יוסף 22968     </t>
  </si>
  <si>
    <t>04-9105511</t>
  </si>
  <si>
    <t>04-9807496</t>
  </si>
  <si>
    <t>hagit@myosef.org.il</t>
  </si>
  <si>
    <t>http://www.myosef.org.il/</t>
  </si>
  <si>
    <t>מעלות-תרשיחא</t>
  </si>
  <si>
    <t>בוחבוט</t>
  </si>
  <si>
    <t>בוחבוט שלמה</t>
  </si>
  <si>
    <t>מסד נועם</t>
  </si>
  <si>
    <t>רח' בן-גוריון 1 ת.ד. 59 מעלות 24952</t>
  </si>
  <si>
    <t>04-9578888</t>
  </si>
  <si>
    <t>04-9570303</t>
  </si>
  <si>
    <t>Lishka-4@maltar.co.il</t>
  </si>
  <si>
    <t>http://www.maltar.org.il/he/</t>
  </si>
  <si>
    <t>מרום הגליל</t>
  </si>
  <si>
    <t>עמית סופר</t>
  </si>
  <si>
    <t>מנחם עדי</t>
  </si>
  <si>
    <t>מ.א מרום הגליל
מירון 13110</t>
  </si>
  <si>
    <t>04-6919800</t>
  </si>
  <si>
    <t>04-6919897</t>
  </si>
  <si>
    <t>lishka@MRG.ORG.IL</t>
  </si>
  <si>
    <t>http://www.mrg.org.il/</t>
  </si>
  <si>
    <t>משגב</t>
  </si>
  <si>
    <t>רון שני</t>
  </si>
  <si>
    <t>לאוניד מליקין</t>
  </si>
  <si>
    <t>מרכז איזורי משגב ד.נ. משגב 20179</t>
  </si>
  <si>
    <t>04-9902311</t>
  </si>
  <si>
    <t>04-9902315</t>
  </si>
  <si>
    <t>ron@misgav.org.il</t>
  </si>
  <si>
    <t>http://www.misgav.org.il/</t>
  </si>
  <si>
    <t>משהד</t>
  </si>
  <si>
    <t>חסן מוחמד</t>
  </si>
  <si>
    <t>ת"ד 2473               משהד 16967</t>
  </si>
  <si>
    <t>04-6517084</t>
  </si>
  <si>
    <t>04-6412878</t>
  </si>
  <si>
    <t>sleman_yusef@walla.co.il</t>
  </si>
  <si>
    <t>נהריה</t>
  </si>
  <si>
    <t>סבג</t>
  </si>
  <si>
    <t>ז'קי</t>
  </si>
  <si>
    <t>סבג ז'קי</t>
  </si>
  <si>
    <t xml:space="preserve">זוריק שמנוביץ </t>
  </si>
  <si>
    <t>געתון 19 ת"ד 78      נהריה 22100</t>
  </si>
  <si>
    <t>04-9879811</t>
  </si>
  <si>
    <t>04-9920330</t>
  </si>
  <si>
    <t>yodite@nahariya.muni.il</t>
  </si>
  <si>
    <t>http://www.nahariya.muni.il/</t>
  </si>
  <si>
    <t>נחף</t>
  </si>
  <si>
    <t>אסמאעיל</t>
  </si>
  <si>
    <t>אסמאעיל עומר</t>
  </si>
  <si>
    <t>מסרי מוחמד</t>
  </si>
  <si>
    <t>ת"ד 693 
נחף 20137</t>
  </si>
  <si>
    <t>04-9987140</t>
  </si>
  <si>
    <t>04-9985693</t>
  </si>
  <si>
    <t>amiar@netvision.net.il</t>
  </si>
  <si>
    <t>http://www.nahif.co.il/</t>
  </si>
  <si>
    <t>נצרת</t>
  </si>
  <si>
    <t>עלי</t>
  </si>
  <si>
    <t>סלאם</t>
  </si>
  <si>
    <t>עלי סלאם</t>
  </si>
  <si>
    <t>עיסא בשארה</t>
  </si>
  <si>
    <t>רח' המעין 807  ת"ד 31 נצרת 16100</t>
  </si>
  <si>
    <t>04-6459200</t>
  </si>
  <si>
    <t>04-6576824</t>
  </si>
  <si>
    <t>maha.m@nazareth.muni.il</t>
  </si>
  <si>
    <t>http://www.nazareth.muni.il/</t>
  </si>
  <si>
    <t>נצרת עילית</t>
  </si>
  <si>
    <t>גפסו</t>
  </si>
  <si>
    <t>גפסו שמעון</t>
  </si>
  <si>
    <t>חווה ארליך</t>
  </si>
  <si>
    <t>רח' גלבוע 16
נצרת עלית 17000</t>
  </si>
  <si>
    <t>04-6478888</t>
  </si>
  <si>
    <t>04-6568877</t>
  </si>
  <si>
    <t>gafsou@nallit.org.il</t>
  </si>
  <si>
    <t>www.nazareth-illit.muni.il/</t>
  </si>
  <si>
    <t>סאג'ור</t>
  </si>
  <si>
    <t>חמוד</t>
  </si>
  <si>
    <t>ג'בר</t>
  </si>
  <si>
    <t>חמוד ג'בר</t>
  </si>
  <si>
    <t>שוקי דאהר</t>
  </si>
  <si>
    <t>סאג'ור 20130</t>
  </si>
  <si>
    <t>04-9989786</t>
  </si>
  <si>
    <t>04-9885032</t>
  </si>
  <si>
    <t>sajourlc@gmail.com</t>
  </si>
  <si>
    <t>סח'נין</t>
  </si>
  <si>
    <t>גנאים</t>
  </si>
  <si>
    <t>מאזן</t>
  </si>
  <si>
    <t>גנאים מאזן</t>
  </si>
  <si>
    <t>עותמאן סולימאן</t>
  </si>
  <si>
    <t>ת"ד 35 
סח'נין 20173</t>
  </si>
  <si>
    <t>04-6788888</t>
  </si>
  <si>
    <t>04-6788889</t>
  </si>
  <si>
    <t>kasim@sakhnin.muni.il</t>
  </si>
  <si>
    <t>http://www.sakhnin.muni.il/ASPX/Home.aspx</t>
  </si>
  <si>
    <t>ע'ג'ר</t>
  </si>
  <si>
    <t>פתאלי</t>
  </si>
  <si>
    <t>פתאלי אחמד</t>
  </si>
  <si>
    <t>ד.נ. רמת הגולן         עג'ר 12440</t>
  </si>
  <si>
    <t>04-6951213</t>
  </si>
  <si>
    <t>04-6951212</t>
  </si>
  <si>
    <t>hossen@iula.org.il</t>
  </si>
  <si>
    <t>http://www.ghajarlc.org.il/webPro/index.asp?codeclient=1746</t>
  </si>
  <si>
    <t>עיילבון</t>
  </si>
  <si>
    <t>מטר</t>
  </si>
  <si>
    <t>ג'יריס</t>
  </si>
  <si>
    <t>עילבון</t>
  </si>
  <si>
    <t>מטר ג'יריס</t>
  </si>
  <si>
    <t>ת"ד 1 
עילבון 16972</t>
  </si>
  <si>
    <t>04-6786407</t>
  </si>
  <si>
    <t>04-6785550</t>
  </si>
  <si>
    <t>gr_mattar@hotmail.com</t>
  </si>
  <si>
    <t>עילוט</t>
  </si>
  <si>
    <t>אבו ראס</t>
  </si>
  <si>
    <t>אבראהים</t>
  </si>
  <si>
    <t>אבו ראס אבראהים</t>
  </si>
  <si>
    <t>אבו ראס עאוני</t>
  </si>
  <si>
    <t>כפר עילוט 16972</t>
  </si>
  <si>
    <t>04-6565115</t>
  </si>
  <si>
    <t>04-6564224</t>
  </si>
  <si>
    <t>eilot08@walla.com</t>
  </si>
  <si>
    <t>http://eillut.com/</t>
  </si>
  <si>
    <t>עין מאהל</t>
  </si>
  <si>
    <t>אבו ליל</t>
  </si>
  <si>
    <t>וליד</t>
  </si>
  <si>
    <t>עין מאה'ל</t>
  </si>
  <si>
    <t>אבו ליל וליד</t>
  </si>
  <si>
    <t>עאטף אבוליל</t>
  </si>
  <si>
    <t>ת"ד 1304               עין מאה'ל 17902</t>
  </si>
  <si>
    <t>04-6450616</t>
  </si>
  <si>
    <t>04-6469532</t>
  </si>
  <si>
    <t>habibabed@walla.co.il</t>
  </si>
  <si>
    <t>עין קנייא</t>
  </si>
  <si>
    <t>מוגרבי אסעד</t>
  </si>
  <si>
    <t>סאמי אסעד</t>
  </si>
  <si>
    <t>רנת הגולן 
עין קיניה 12432</t>
  </si>
  <si>
    <t>04-6981350</t>
  </si>
  <si>
    <t>04-6982134</t>
  </si>
  <si>
    <t>עכו</t>
  </si>
  <si>
    <t>לנקרי</t>
  </si>
  <si>
    <t>לנקרי שמעון</t>
  </si>
  <si>
    <t>סופר מיכל</t>
  </si>
  <si>
    <t>רחוב ויצמן 35  ת"ד 2007 עכו 24100</t>
  </si>
  <si>
    <t>04-9956063</t>
  </si>
  <si>
    <t>04-9956066</t>
  </si>
  <si>
    <t>m_mank@iula.org.il</t>
  </si>
  <si>
    <t>http://www.akko.muni.il/</t>
  </si>
  <si>
    <t>עמק הירדן</t>
  </si>
  <si>
    <t>ורדי יוסי</t>
  </si>
  <si>
    <t>ששון מועלם</t>
  </si>
  <si>
    <t xml:space="preserve">ד.נ. עמק הירדן       15132          </t>
  </si>
  <si>
    <t>04-6757600</t>
  </si>
  <si>
    <t>04-6757641</t>
  </si>
  <si>
    <t>lishca@j-v.org.il</t>
  </si>
  <si>
    <t>http://www.j-v.org.il/</t>
  </si>
  <si>
    <t>עמק המעיינות</t>
  </si>
  <si>
    <t>קרין יורם</t>
  </si>
  <si>
    <t>מייק ארליך</t>
  </si>
  <si>
    <t>ד.נ. בקעת בית שאן 11710</t>
  </si>
  <si>
    <t>04-6065851</t>
  </si>
  <si>
    <t>04-6539862</t>
  </si>
  <si>
    <t>yoram@maianot.co.il</t>
  </si>
  <si>
    <t>http://www.maianot.co.il/</t>
  </si>
  <si>
    <t>עמק יזרעאל</t>
  </si>
  <si>
    <t>אייל בצר</t>
  </si>
  <si>
    <t>עפרי דגני</t>
  </si>
  <si>
    <t>ת"ד 90000
עפולה 18120</t>
  </si>
  <si>
    <t>04-6520111</t>
  </si>
  <si>
    <t>04-6520000</t>
  </si>
  <si>
    <t>eyalb@eyz.org.il</t>
  </si>
  <si>
    <t>http://www.emekyizrael.org.il/154-he/Emekisrael.aspx</t>
  </si>
  <si>
    <t>עפולה</t>
  </si>
  <si>
    <t>מירון</t>
  </si>
  <si>
    <t>מירון יצחק</t>
  </si>
  <si>
    <t>ישראל קנטור</t>
  </si>
  <si>
    <t>רחוב יהושע 47 ת"ד 2016 עפולה 18100</t>
  </si>
  <si>
    <t>04-6520355</t>
  </si>
  <si>
    <t>04-6521246</t>
  </si>
  <si>
    <t xml:space="preserve"> lishka@afula.muni.il</t>
  </si>
  <si>
    <t>http://www.afula.muni.il/</t>
  </si>
  <si>
    <t>עראבה</t>
  </si>
  <si>
    <t>עאסלה</t>
  </si>
  <si>
    <t>עאסלה עלי</t>
  </si>
  <si>
    <t>נסאר סעיד</t>
  </si>
  <si>
    <t>ת"ד 10
עראבה 24945</t>
  </si>
  <si>
    <t>04-6741743</t>
  </si>
  <si>
    <t>04-6741237</t>
  </si>
  <si>
    <t>wakid@hotmail.com</t>
  </si>
  <si>
    <t>פסוטה</t>
  </si>
  <si>
    <t>דכואר</t>
  </si>
  <si>
    <t>אדגאר</t>
  </si>
  <si>
    <t>דכואר אדגאר</t>
  </si>
  <si>
    <t>גוזיץ' עאסי</t>
  </si>
  <si>
    <t>כפר פסוטה
25170</t>
  </si>
  <si>
    <t>04-9871040</t>
  </si>
  <si>
    <t>04-9870304</t>
  </si>
  <si>
    <t>fassoutacon@gmail.com</t>
  </si>
  <si>
    <t>050-2670705</t>
  </si>
  <si>
    <t>פקיעין )בוקייעה(</t>
  </si>
  <si>
    <t>פארס</t>
  </si>
  <si>
    <t>גאזי</t>
  </si>
  <si>
    <t>פקיעין (בוקייעה)</t>
  </si>
  <si>
    <t>פארס גאזי</t>
  </si>
  <si>
    <t>מנהנא חלים</t>
  </si>
  <si>
    <t>פקיעין
24914</t>
  </si>
  <si>
    <t>04-9977693</t>
  </si>
  <si>
    <t>04-9976105</t>
  </si>
  <si>
    <t>eihamabdoo@gmail.com</t>
  </si>
  <si>
    <t>http://www.peqiin.muni.il/Pages/default.aspx</t>
  </si>
  <si>
    <t>צפת</t>
  </si>
  <si>
    <t>שוחט</t>
  </si>
  <si>
    <t>שוחט אילן</t>
  </si>
  <si>
    <t>חלי טל</t>
  </si>
  <si>
    <t xml:space="preserve">רחוב ירושלים 50  ת"ד 227 צפת 13010  </t>
  </si>
  <si>
    <t>04-6927402</t>
  </si>
  <si>
    <t>04-6973666</t>
  </si>
  <si>
    <t>ilan@zefat.muni.il</t>
  </si>
  <si>
    <t>http://www.zefat.muni.il/</t>
  </si>
  <si>
    <t>קצרין</t>
  </si>
  <si>
    <t>אפרצב</t>
  </si>
  <si>
    <t>דימי דמיטרי</t>
  </si>
  <si>
    <t>אפרצב דימי דמיטרי</t>
  </si>
  <si>
    <t>מנחם אריה</t>
  </si>
  <si>
    <t>מרכז איתן ת"ד 28    קצרין 12900</t>
  </si>
  <si>
    <t>04-6969696</t>
  </si>
  <si>
    <t>04-6969619</t>
  </si>
  <si>
    <t>dimi@qatzrin.muni.il</t>
  </si>
  <si>
    <t>http://www.golan.org.il/388/</t>
  </si>
  <si>
    <t>קרית שמונה</t>
  </si>
  <si>
    <t>מלכה</t>
  </si>
  <si>
    <t>ניסים</t>
  </si>
  <si>
    <t>מלכה ניסים</t>
  </si>
  <si>
    <t>שוקי בנדלק</t>
  </si>
  <si>
    <t>ת"ד1 
קרית שמונה 10200</t>
  </si>
  <si>
    <t>04-6908444</t>
  </si>
  <si>
    <t>04-6817817</t>
  </si>
  <si>
    <t xml:space="preserve">mayor@k-8.co.il </t>
  </si>
  <si>
    <t>http://www.rishonim.org.il/kiryat-shmona/show_item.asp?levelId=40870</t>
  </si>
  <si>
    <t>ראמה</t>
  </si>
  <si>
    <t>לטיף</t>
  </si>
  <si>
    <t>שאוקי</t>
  </si>
  <si>
    <t>לטיף שאוקי</t>
  </si>
  <si>
    <t>אביחלו כמאל</t>
  </si>
  <si>
    <t>ת"ד 2  ראמה 30055</t>
  </si>
  <si>
    <t>04-9884812
04-9581881</t>
  </si>
  <si>
    <t>04-9905610</t>
  </si>
  <si>
    <t>k-helow@yahoo.com</t>
  </si>
  <si>
    <t>054-3067894</t>
  </si>
  <si>
    <t>ראש פינה</t>
  </si>
  <si>
    <t>רסקי</t>
  </si>
  <si>
    <t>אביהוד</t>
  </si>
  <si>
    <t>רסקי אביהוד</t>
  </si>
  <si>
    <t>ת"ד 4 
ראש פינה 12000</t>
  </si>
  <si>
    <t>04-6935713</t>
  </si>
  <si>
    <t>04-6935570</t>
  </si>
  <si>
    <t>rosh_pina@iula.org.il</t>
  </si>
  <si>
    <t>http://www.rosh-pinna.muni.il/</t>
  </si>
  <si>
    <t>ריינה</t>
  </si>
  <si>
    <t>טאטור</t>
  </si>
  <si>
    <t>טאטור ח'אלד</t>
  </si>
  <si>
    <t>בסול ויסאם</t>
  </si>
  <si>
    <t>כפר ריינה 16940</t>
  </si>
  <si>
    <t>04-6563036</t>
  </si>
  <si>
    <t>04-6555610</t>
  </si>
  <si>
    <t>bsul.tau@gmail.com</t>
  </si>
  <si>
    <t>רמת ישי</t>
  </si>
  <si>
    <t>בן אליעזר</t>
  </si>
  <si>
    <t>עופר</t>
  </si>
  <si>
    <t>בן אליעזר עופר</t>
  </si>
  <si>
    <t xml:space="preserve">איריס עינבר </t>
  </si>
  <si>
    <t>ת"ד 667              רמת ישי 30095</t>
  </si>
  <si>
    <t>04-9831680</t>
  </si>
  <si>
    <t>04-9835679</t>
  </si>
  <si>
    <t>lishka@ramat-yishay.co.il</t>
  </si>
  <si>
    <t>http://www.ramat-yishay.com/BRPortal/br/P100.jsp</t>
  </si>
  <si>
    <t>שבלי - אום אל-גנם</t>
  </si>
  <si>
    <t>שיבלי</t>
  </si>
  <si>
    <t>שבלי-אום אל ג'נם</t>
  </si>
  <si>
    <t>שיבלי נעים</t>
  </si>
  <si>
    <t>ת"ד 266
שבלי 16805</t>
  </si>
  <si>
    <t>04-6765644</t>
  </si>
  <si>
    <t>04-6769070</t>
  </si>
  <si>
    <t>moneer595@gmail.com</t>
  </si>
  <si>
    <t>נעמן</t>
  </si>
  <si>
    <t>גבריאל-גבי</t>
  </si>
  <si>
    <t>נעמן גבריאל-גבי</t>
  </si>
  <si>
    <t>סינואני מרום</t>
  </si>
  <si>
    <t>ז'בוטינסקי 1  ת.ד. 77 שלומי 22832</t>
  </si>
  <si>
    <t>04-9950900</t>
  </si>
  <si>
    <t>04-9808291</t>
  </si>
  <si>
    <t>gabin@iula.org.il</t>
  </si>
  <si>
    <t>http://shelomi.org/</t>
  </si>
  <si>
    <t>שעב</t>
  </si>
  <si>
    <t>שחיבר</t>
  </si>
  <si>
    <t>פייסל</t>
  </si>
  <si>
    <t>שחיבר פייסל</t>
  </si>
  <si>
    <t>שעב 20165</t>
  </si>
  <si>
    <t>04-9883437</t>
  </si>
  <si>
    <t>04-9883439</t>
  </si>
  <si>
    <t>majles_shaab@walla.co.il</t>
  </si>
  <si>
    <t>שפרעם</t>
  </si>
  <si>
    <t>ענבתאוי</t>
  </si>
  <si>
    <t>אמין</t>
  </si>
  <si>
    <t>ענבתאוי אמין</t>
  </si>
  <si>
    <t>אלשיך נביל</t>
  </si>
  <si>
    <t>ת"ד 3 
שפרעם 20200</t>
  </si>
  <si>
    <t>04-9059111</t>
  </si>
  <si>
    <t>04-9059102</t>
  </si>
  <si>
    <t>khazem.n@shf.org.il</t>
  </si>
  <si>
    <t>אור יהודה</t>
  </si>
  <si>
    <t>תל אביב</t>
  </si>
  <si>
    <t>יוסף דוד</t>
  </si>
  <si>
    <t>משה לוברבוים</t>
  </si>
  <si>
    <t>שד' אליהו סעדון 122   אור יהודה 60373</t>
  </si>
  <si>
    <t>03-5388111</t>
  </si>
  <si>
    <t>03-5334385</t>
  </si>
  <si>
    <t>ofer@or-ye.org.il</t>
  </si>
  <si>
    <t>http://www.oryehuda.muni.il/</t>
  </si>
  <si>
    <t>אור יהודה-אזור</t>
  </si>
  <si>
    <t>אזור</t>
  </si>
  <si>
    <t>פכטר</t>
  </si>
  <si>
    <t>פכטר אריה</t>
  </si>
  <si>
    <t>אשכנזי מריאנה</t>
  </si>
  <si>
    <t>רחוב יצחק שדה 18
אזור 58010</t>
  </si>
  <si>
    <t>03-5560088</t>
  </si>
  <si>
    <t>03-5594066</t>
  </si>
  <si>
    <t>ariepecter@gmail.com</t>
  </si>
  <si>
    <t>http://www.azor.muni.il/</t>
  </si>
  <si>
    <t>בני ברק</t>
  </si>
  <si>
    <t>זייברט</t>
  </si>
  <si>
    <t>חנוך</t>
  </si>
  <si>
    <t>זייברט חנוך</t>
  </si>
  <si>
    <t>ישראל קשטן</t>
  </si>
  <si>
    <t>רח' ירושלים 58  ת"ד 2 בני ברק 51100</t>
  </si>
  <si>
    <t>03-5776555</t>
  </si>
  <si>
    <t>03-5795796</t>
  </si>
  <si>
    <t>ra@bbm.org.il</t>
  </si>
  <si>
    <t>http://www.bnei-brak.muni.il/Pages/default.aspx</t>
  </si>
  <si>
    <t>בת ים</t>
  </si>
  <si>
    <t>לחיאני</t>
  </si>
  <si>
    <t>מוטי בכר</t>
  </si>
  <si>
    <t>יהושע פתאל</t>
  </si>
  <si>
    <t>נורדאו 17 ת"ד 10
בת ים 59575</t>
  </si>
  <si>
    <t>03-5558555</t>
  </si>
  <si>
    <t>03-5558477</t>
  </si>
  <si>
    <t>yakovm@bat-yam.muni.il</t>
  </si>
  <si>
    <t>http://www.bat-yam.muni.il/</t>
  </si>
  <si>
    <t>גבעתיים</t>
  </si>
  <si>
    <t>קוניק</t>
  </si>
  <si>
    <t>רן</t>
  </si>
  <si>
    <t>קוניק רן</t>
  </si>
  <si>
    <t>אריאל בלכר</t>
  </si>
  <si>
    <t>רחוב שינקין 6 , גבעתיים 53299</t>
  </si>
  <si>
    <t>03-5722217</t>
  </si>
  <si>
    <t>03-5722250</t>
  </si>
  <si>
    <t>lishka@givatayim.muni.il</t>
  </si>
  <si>
    <t>http://www.givatayim.muni.il/Openning.asp?Lang=1</t>
  </si>
  <si>
    <t>הרצליה</t>
  </si>
  <si>
    <t>פדלון</t>
  </si>
  <si>
    <t>פדלון משה</t>
  </si>
  <si>
    <t>מייק סקה</t>
  </si>
  <si>
    <t>רחוב הנדיב 2  ת.ד.1  הרצליה 46100</t>
  </si>
  <si>
    <t>09-9591500</t>
  </si>
  <si>
    <t>09-9546896</t>
  </si>
  <si>
    <t>yonathan@herzliya.muni.il</t>
  </si>
  <si>
    <t>http://www.herzliya.muni.il/</t>
  </si>
  <si>
    <t>חולון</t>
  </si>
  <si>
    <t>ששון</t>
  </si>
  <si>
    <t>מוטי</t>
  </si>
  <si>
    <t>ששון מוטי</t>
  </si>
  <si>
    <t xml:space="preserve"> מימי פלג</t>
  </si>
  <si>
    <t>רח' ויצמן 58 ת.ד. 1    חולון 58373</t>
  </si>
  <si>
    <t>03-5027222</t>
  </si>
  <si>
    <t>03-6511851</t>
  </si>
  <si>
    <t>mayor@holon.muni.il</t>
  </si>
  <si>
    <t>http://www.holon.muni.il/</t>
  </si>
  <si>
    <t>כפר שמריהו</t>
  </si>
  <si>
    <t>אלוני</t>
  </si>
  <si>
    <t>אלוני דרור</t>
  </si>
  <si>
    <t>טלי שמחה</t>
  </si>
  <si>
    <t>קרן היסוד 18
כפר שמריהו 46910</t>
  </si>
  <si>
    <t>09-9506699</t>
  </si>
  <si>
    <t>09-9505385</t>
  </si>
  <si>
    <t>dror@kfar.org.il</t>
  </si>
  <si>
    <t>http://www.kfar-shemaryahu.muni.il/</t>
  </si>
  <si>
    <t>קרית אונו</t>
  </si>
  <si>
    <t>גל</t>
  </si>
  <si>
    <t>גל ישראל</t>
  </si>
  <si>
    <t>בר אנדה</t>
  </si>
  <si>
    <t>רחוב הנשיא 54 קרית אונו 55570</t>
  </si>
  <si>
    <t>03-5311111</t>
  </si>
  <si>
    <t>03-5351170</t>
  </si>
  <si>
    <t>israelgal@kiryatono.muni.il</t>
  </si>
  <si>
    <t>http://www.kono.org.il/</t>
  </si>
  <si>
    <t>רמת גן</t>
  </si>
  <si>
    <t>זינגר</t>
  </si>
  <si>
    <t>ישראל ראול</t>
  </si>
  <si>
    <t>זינגר ישראל ראול</t>
  </si>
  <si>
    <t>חיים כהן</t>
  </si>
  <si>
    <t>רחוב ביאליק 35 ת"ד 5 ר"ג 52100</t>
  </si>
  <si>
    <t>03-6753555</t>
  </si>
  <si>
    <t>03-6753222</t>
  </si>
  <si>
    <t>mayor@ramat-gan.muni.il</t>
  </si>
  <si>
    <t>http://www.ramat-gan.muni.il/</t>
  </si>
  <si>
    <t>רמת השרון</t>
  </si>
  <si>
    <t>רוכברגר</t>
  </si>
  <si>
    <t>שירה אבין</t>
  </si>
  <si>
    <t>ולדימיר לוין</t>
  </si>
  <si>
    <t>שדרות ביאליק 41     רמת השרון 47206</t>
  </si>
  <si>
    <t>03-5483888</t>
  </si>
  <si>
    <t>03-5408096</t>
  </si>
  <si>
    <t>rachel_b@ramat-hasharon.muni.il</t>
  </si>
  <si>
    <t>http://www.ramhash.co.il/</t>
  </si>
  <si>
    <t>תל אביב - יפו</t>
  </si>
  <si>
    <t>חולדאי</t>
  </si>
  <si>
    <t>רון</t>
  </si>
  <si>
    <t>תל אביב יפו</t>
  </si>
  <si>
    <t>חולדאי רון</t>
  </si>
  <si>
    <t>עודד גבולי</t>
  </si>
  <si>
    <t>אבן גבירול 69  ככר רבין ת"א 64162</t>
  </si>
  <si>
    <t>03-5218438</t>
  </si>
  <si>
    <t>03-5244093</t>
  </si>
  <si>
    <t>mayor@tel-aviv.gov.il</t>
  </si>
  <si>
    <t>http://www.tel-aviv.gov.il/Pages/HomePage.aspx</t>
  </si>
  <si>
    <t>תל אביב-יפו</t>
  </si>
  <si>
    <t>שם הרשות</t>
  </si>
  <si>
    <t>עיריית באר שבע</t>
  </si>
  <si>
    <t>מועצה אזורית הערבה התיכונה</t>
  </si>
  <si>
    <t>מועצה אזורית (ועד מקומי) שער אפרים</t>
  </si>
  <si>
    <t>עיריית תל אביב יפו</t>
  </si>
  <si>
    <t>מועצה מקומית ע'ג'ר</t>
  </si>
  <si>
    <t>שונה לעמק המעיינות</t>
  </si>
  <si>
    <t>Grand Total</t>
  </si>
  <si>
    <t>Data</t>
  </si>
  <si>
    <t>תשלום בפועל</t>
  </si>
  <si>
    <t>פטור 70%</t>
  </si>
  <si>
    <t>ערי עולים</t>
  </si>
  <si>
    <t>היקף הפטור שמקבל בשהב"ט</t>
  </si>
  <si>
    <t>שומת ארנונה מקורית לשנת 2013</t>
  </si>
  <si>
    <t>בשנת 2012 ניתן למשרד הבטחון פטור בהיקף של 82 מיליון שקלים (לפי דיווחי עיריית ת"א)</t>
  </si>
  <si>
    <t>שר הפנים קבע כי מועצה אזורית קישון תוגדר עיר עולים, אך היא מוזגה עם מועצה אזורית עמק יזרעאל. לפיכך, על הנכסים שבתחום השיפוט של מה שהיה בעבר מועצה אזורית קישון המדינה משלמת 111% ארנונה מערך הנכס, ובשאר היישובים שנמצאים בתחום השיפוט של המועצה האזורית עמק יזרעאל המדינה משלמת ארנונה בשיעור מופחת</t>
  </si>
  <si>
    <t>שר הפנים קבע כי מועצה אזורית סולם צור תוגדר עיר עולים אך היא מוזגה עם מועצה אזורית מטה אשר. לפיכך, על הנכסים שבתחום השיפוט של מה שהיה בעבר מועצה אזורית סולם צור המדינה משלמת 111% ארנונה מערך הנכס, ובשאר היישובים שנמצאים בתחום השיפוט של המועצה האזורית מטה אשר המדינה משלמת ארנונה בשיעור מופחת.</t>
  </si>
  <si>
    <t>מנחמיה</t>
  </si>
  <si>
    <t>נווה עובד</t>
  </si>
  <si>
    <t>אבו קרינאת</t>
  </si>
  <si>
    <t>ראש פנה</t>
  </si>
  <si>
    <t>כפר מג'אר</t>
  </si>
  <si>
    <t>סה"כ חיוב שנתי</t>
  </si>
  <si>
    <t>הכנסות לפי מסמך ממשרד האוצר</t>
  </si>
  <si>
    <t>יוקנעם המושבה</t>
  </si>
  <si>
    <t>היקף הפטור למשרדי הממשלה</t>
  </si>
  <si>
    <t>הערכת היקף התשלום ללא פטור למשרדי הממשלה</t>
  </si>
  <si>
    <t>סה"כ הכנסה ממשרדי הממשלה ומשרד הבטחון</t>
  </si>
  <si>
    <t>סה"כ הכנסה ללא פטורים</t>
  </si>
  <si>
    <t>משרד הפנים</t>
  </si>
  <si>
    <t>אגף בכיר לביקורת ברשויות המקומיות</t>
  </si>
  <si>
    <t>המחלקה לביקורת ראיית חשבון</t>
  </si>
  <si>
    <t>ממויין לפי הסעיפים של "דוח לתושב"</t>
  </si>
  <si>
    <t>ממויין לפי מסגרת משרד הפנים -  נספח 3 לטופס 2</t>
  </si>
  <si>
    <t>טופס  3</t>
  </si>
  <si>
    <t xml:space="preserve">נספח 2   לטופס 1      </t>
  </si>
  <si>
    <t>ראה  המשך  בגליון  הבא</t>
  </si>
  <si>
    <t>ביצוע בתקציב הרגיל</t>
  </si>
  <si>
    <t xml:space="preserve">                    </t>
  </si>
  <si>
    <t>ביצוע בתקציב הבלתי רגיל</t>
  </si>
  <si>
    <t>ארנונה  למגורים</t>
  </si>
  <si>
    <t>ארנונה  אחרת</t>
  </si>
  <si>
    <t>חובות מסופקים וחובות למחיקה - ארנונה</t>
  </si>
  <si>
    <t>סה"כ  ארנונה</t>
  </si>
  <si>
    <t>אגרת  מים  וביוב</t>
  </si>
  <si>
    <t xml:space="preserve">אגרת  מים </t>
  </si>
  <si>
    <t>חובות מסופקים וחובות למחיקה - מים</t>
  </si>
  <si>
    <t>סה"כ  מים</t>
  </si>
  <si>
    <t xml:space="preserve">הכנסות </t>
  </si>
  <si>
    <t>הכנסות</t>
  </si>
  <si>
    <t>רשות מקומית</t>
  </si>
  <si>
    <t xml:space="preserve">הכנסות עצמיות       </t>
  </si>
  <si>
    <t xml:space="preserve">השתתפות משרד החינוך </t>
  </si>
  <si>
    <t xml:space="preserve">השתתפות משרד הרווחה </t>
  </si>
  <si>
    <t>השתתפות משרדי ממשלה אחרים</t>
  </si>
  <si>
    <t xml:space="preserve">מענקים              </t>
  </si>
  <si>
    <t xml:space="preserve">סה"כ הכנסות         </t>
  </si>
  <si>
    <t>עודף  /  (גרעון)  שוטף לשנת 2013</t>
  </si>
  <si>
    <t xml:space="preserve">ארנונה              </t>
  </si>
  <si>
    <t xml:space="preserve">ארנונה - הנחות             </t>
  </si>
  <si>
    <t xml:space="preserve">מים                 </t>
  </si>
  <si>
    <t xml:space="preserve">יתר הכנסות עצמיות   </t>
  </si>
  <si>
    <t xml:space="preserve">משרד החינוך         </t>
  </si>
  <si>
    <t xml:space="preserve">משרד הרווחה         </t>
  </si>
  <si>
    <t xml:space="preserve">משרדים אחרים        </t>
  </si>
  <si>
    <t xml:space="preserve">מענק כללי           </t>
  </si>
  <si>
    <t xml:space="preserve">מענק מיוחד          </t>
  </si>
  <si>
    <t>מענק רזרבת שר (****)</t>
  </si>
  <si>
    <t>מלוות למיחזור</t>
  </si>
  <si>
    <t>תקבולים אחרים (****)</t>
  </si>
  <si>
    <t xml:space="preserve">כיסוי גרעון מצטבר   </t>
  </si>
  <si>
    <t xml:space="preserve">מענקים מיועדים  (****)   </t>
  </si>
  <si>
    <t xml:space="preserve">סה"כ הכנסות ללא  כיסוי גרעון מצטבר   </t>
  </si>
  <si>
    <t xml:space="preserve">תקבולים לתחילת השנה </t>
  </si>
  <si>
    <t xml:space="preserve">השתתפות הממשלה      </t>
  </si>
  <si>
    <t xml:space="preserve">השתתפות מוסדות      </t>
  </si>
  <si>
    <t xml:space="preserve">השתתפות בעלים       </t>
  </si>
  <si>
    <t xml:space="preserve">מקורות עצמיים אחרים </t>
  </si>
  <si>
    <t xml:space="preserve">מלוות שנתקבלו       </t>
  </si>
  <si>
    <t>סגירת תב"רים בגרעון סופי</t>
  </si>
  <si>
    <t xml:space="preserve">תקבולים אחר 1 (*)   </t>
  </si>
  <si>
    <t xml:space="preserve">סה"כ תקבולים        </t>
  </si>
  <si>
    <t xml:space="preserve">ניכוי השקעות  בפרוייקטים שנסגרו    </t>
  </si>
  <si>
    <t xml:space="preserve">תקבולים לסוף השנה   </t>
  </si>
  <si>
    <t xml:space="preserve">יתרה לתחילת שנה     </t>
  </si>
  <si>
    <t xml:space="preserve">חיוב בשנת החשבון    </t>
  </si>
  <si>
    <t>סה"כ פטורים, שחרורים והנחות</t>
  </si>
  <si>
    <t>העברה לחובות מסופקים</t>
  </si>
  <si>
    <t xml:space="preserve">סה"כ חיובים נטו     </t>
  </si>
  <si>
    <t>סה"כ גביות בשנת הדוח</t>
  </si>
  <si>
    <t xml:space="preserve">יתרה לסוף השנה      </t>
  </si>
  <si>
    <t>יחס גביה ב - % לכלל  החיובים</t>
  </si>
  <si>
    <t>שם מחוז</t>
  </si>
  <si>
    <t>מספר רשות</t>
  </si>
  <si>
    <t>אוכלוסייה</t>
  </si>
  <si>
    <t>מעמד רשות</t>
  </si>
  <si>
    <t xml:space="preserve">דרום      </t>
  </si>
  <si>
    <t xml:space="preserve">              </t>
  </si>
  <si>
    <t xml:space="preserve">ירושלים   </t>
  </si>
  <si>
    <t xml:space="preserve">צפון      </t>
  </si>
  <si>
    <t xml:space="preserve">מרכז      </t>
  </si>
  <si>
    <t xml:space="preserve">חיפה      </t>
  </si>
  <si>
    <t xml:space="preserve">תל אביב   </t>
  </si>
  <si>
    <t xml:space="preserve">יו"ש      </t>
  </si>
  <si>
    <t>היקף ההכנסה הכולל</t>
  </si>
  <si>
    <t>היקף ההכנסות העצמיות</t>
  </si>
  <si>
    <t>היקף ההכנסות מארנונה שאינה ממגורים</t>
  </si>
  <si>
    <t>אל-בטוף</t>
  </si>
  <si>
    <t>בוקעאתא</t>
  </si>
  <si>
    <t>בענה</t>
  </si>
  <si>
    <t>ג'ש (גוש חלב)</t>
  </si>
  <si>
    <t>דבורייה</t>
  </si>
  <si>
    <t>טובא-זנגרייה</t>
  </si>
  <si>
    <t>חלקה של הארנונה מהמדינה מסה"כ ההכנסות</t>
  </si>
  <si>
    <t>חלקה של הארנונה מהמדינה בהכנסות העצמיות</t>
  </si>
  <si>
    <t>חלקה של הארנונה מהמדינה בהכנסות שאינן ממגורים</t>
  </si>
  <si>
    <t>(blank)</t>
  </si>
  <si>
    <t>(Multiple Items)</t>
  </si>
  <si>
    <t>(All)</t>
  </si>
  <si>
    <t>Sum of חלקה של הארנונה מהמדינה בהכנסות שאינן ממגורים</t>
  </si>
  <si>
    <t>Sum of חלקה של הארנונה מהמדינה בהכנסות העצמיות</t>
  </si>
  <si>
    <t>Sum of חלקה של הארנונה מהמדינה מסה"כ ההכנסות</t>
  </si>
  <si>
    <t>Sum of היקף הפטור למשרדי הממשלה</t>
  </si>
  <si>
    <t>Sum of היקף הפטור שמקבל בשהב"ט2</t>
  </si>
  <si>
    <t>מ.א.</t>
  </si>
  <si>
    <t>מ.מ.</t>
  </si>
  <si>
    <t>Sum of סה"כ הכנסה ממשרדי הממשלה ומשרד הבטחון</t>
  </si>
  <si>
    <t>קריית יערים</t>
  </si>
  <si>
    <t>קריית עקרון</t>
  </si>
  <si>
    <t>דאלית אל-כרמל-עספיא*</t>
  </si>
  <si>
    <t>עיר כרמל</t>
  </si>
  <si>
    <t>בנימינה</t>
  </si>
  <si>
    <t>גבעת עדה</t>
  </si>
  <si>
    <t>באקה-ג'ת*</t>
  </si>
  <si>
    <t>נווה אפרים</t>
  </si>
  <si>
    <t>יהוד-נווה אפרים*</t>
  </si>
  <si>
    <t>מודיעין</t>
  </si>
  <si>
    <t>מכבים-רעות</t>
  </si>
  <si>
    <t>צורן</t>
  </si>
  <si>
    <t>קדימה</t>
  </si>
  <si>
    <t>צורן-קדימה*</t>
  </si>
  <si>
    <t>אוכלוסיה בסוף 2013</t>
  </si>
  <si>
    <r>
      <t xml:space="preserve">סה"כ  אוכלוסייה1 בסוף </t>
    </r>
    <r>
      <rPr>
        <b/>
        <sz val="9"/>
        <rFont val="Arial"/>
        <family val="2"/>
      </rPr>
      <t>2013</t>
    </r>
    <r>
      <rPr>
        <sz val="9"/>
        <rFont val="Arial"/>
        <family val="2"/>
      </rPr>
      <t xml:space="preserve"> (אלפים)</t>
    </r>
  </si>
  <si>
    <t>בוסתן אל-מרג'</t>
  </si>
  <si>
    <t>גן רווה</t>
  </si>
  <si>
    <t>הכנסה לתושב מארנונה ממשלתית</t>
  </si>
  <si>
    <t>חלקה של הארנונה ממשרד הבטחון מהארנונה שאינה ממגורים</t>
  </si>
  <si>
    <t>חלקה של הארנונה ממשרד הבטחון מההכנסות העצמאיות</t>
  </si>
  <si>
    <t>חלקה של הארנונה ממשרד הבטחון מסה"כ הכנסות</t>
  </si>
  <si>
    <t>ממגורים</t>
  </si>
  <si>
    <t>חלקה של הארנונה ממגורים מסה"כ הארנונה לפני אובדן הארנונה ממשרד הבטחון</t>
  </si>
  <si>
    <t>Sum of חלקה של הארנונה ממשרד הבטחון מהארנונה שאינה ממגורים</t>
  </si>
  <si>
    <t>Sum of חלקה של הארנונה ממשרד הבטחון מההכנסות העצמאיות</t>
  </si>
  <si>
    <t>Sum of חלקה של הארנונה ממשרד הבטחון מסה"כ הכנסות</t>
  </si>
  <si>
    <t>Sum of חלקה של הארנונה ממגורים מסה"כ הארנונה לפני אובדן הארנונה ממשרד הבטחון</t>
  </si>
  <si>
    <t>Sum of חלקה של הארנונה ממגורים מסה"כ הארנונה לפני אובדן הארנונה ממשרד הבטחון2</t>
  </si>
  <si>
    <t xml:space="preserve"> חלקה של הארנונה ממשרד הבטחון מהארנונה שאינה ממגורים</t>
  </si>
  <si>
    <t xml:space="preserve"> חלקה של הארנונה ממגורים מסה"כ הארנונה לפני אובדן הארנונה ממשרד הבטחון</t>
  </si>
  <si>
    <t>חלקה של הארנונה ממגורים מסה"כ הארנונה אחרי אובדן הארנונה ממשרד הבטחון</t>
  </si>
  <si>
    <t xml:space="preserve"> חלקה של הארנונה ממגורים מסה"כ הארנונה אחרי אובדן הארנונה ממשרד הבטחון</t>
  </si>
  <si>
    <t>דירוג סוציואקונומי</t>
  </si>
  <si>
    <t>היקף העלאה חריגה בארנונה לצורך פיצוי על אובדן ההכנסה</t>
  </si>
  <si>
    <t xml:space="preserve">Sum of  מטבע תנאי נטו </t>
  </si>
  <si>
    <t>רשות</t>
  </si>
  <si>
    <t>רמת הנגב</t>
  </si>
  <si>
    <t>טירת הכרמל</t>
  </si>
  <si>
    <t>מרום גליל</t>
  </si>
  <si>
    <t>מודיעין מכבים רעות</t>
  </si>
  <si>
    <t>קציר- חריש</t>
  </si>
  <si>
    <t>תמרה</t>
  </si>
  <si>
    <t>אום אל-פאחם</t>
  </si>
  <si>
    <t>באקה אל גרבייה</t>
  </si>
  <si>
    <t>ינוח ג'ת</t>
  </si>
  <si>
    <t>עוספיא</t>
  </si>
  <si>
    <t>בוסתאן אל-מרג</t>
  </si>
  <si>
    <t>קדימה - צורן</t>
  </si>
  <si>
    <t>בנימינה- גבעת עדה</t>
  </si>
  <si>
    <t>מעלות תרשיחא</t>
  </si>
  <si>
    <t>כפר יסיף</t>
  </si>
  <si>
    <t>מ.מ.ערערה</t>
  </si>
  <si>
    <t>עין קניה</t>
  </si>
  <si>
    <t>מעמד כלכלי</t>
  </si>
  <si>
    <t>עצמאית</t>
  </si>
  <si>
    <t>נתמכת</t>
  </si>
  <si>
    <t>ערך המודל גדיש 2015</t>
  </si>
  <si>
    <t>רמת השרון בלבד</t>
  </si>
  <si>
    <t xml:space="preserve">אבו גוש                  </t>
  </si>
  <si>
    <t xml:space="preserve">אבו סנאן                 </t>
  </si>
  <si>
    <t xml:space="preserve">אבן יהודה                </t>
  </si>
  <si>
    <t xml:space="preserve">אום אל-פחם               </t>
  </si>
  <si>
    <t xml:space="preserve">אופקים                   </t>
  </si>
  <si>
    <t xml:space="preserve">אור יהודה                </t>
  </si>
  <si>
    <t xml:space="preserve">אור עקיבא                </t>
  </si>
  <si>
    <t xml:space="preserve">אורנית                   </t>
  </si>
  <si>
    <t xml:space="preserve">אזור                     </t>
  </si>
  <si>
    <t xml:space="preserve">אילת                     </t>
  </si>
  <si>
    <t xml:space="preserve">אכסאל                    </t>
  </si>
  <si>
    <t xml:space="preserve">אל מכר - ג'ודיידה        </t>
  </si>
  <si>
    <t xml:space="preserve">אל קסום                  </t>
  </si>
  <si>
    <t xml:space="preserve">אל-בטוף                  </t>
  </si>
  <si>
    <t xml:space="preserve">אלונה                    </t>
  </si>
  <si>
    <t xml:space="preserve">אליכין                   </t>
  </si>
  <si>
    <t xml:space="preserve">אלעד                     </t>
  </si>
  <si>
    <t xml:space="preserve">אלפי מנשה                </t>
  </si>
  <si>
    <t xml:space="preserve">אלקנה                    </t>
  </si>
  <si>
    <t xml:space="preserve">אעבלין                   </t>
  </si>
  <si>
    <t xml:space="preserve">אפרתה                    </t>
  </si>
  <si>
    <t xml:space="preserve">אריאל                    </t>
  </si>
  <si>
    <t xml:space="preserve">אשדוד                    </t>
  </si>
  <si>
    <t xml:space="preserve">אשכול                    </t>
  </si>
  <si>
    <t xml:space="preserve">אשקלון                   </t>
  </si>
  <si>
    <t xml:space="preserve">באקה אל-גרביה            </t>
  </si>
  <si>
    <t xml:space="preserve">באר טוביה                </t>
  </si>
  <si>
    <t xml:space="preserve">באר יעקב                 </t>
  </si>
  <si>
    <t xml:space="preserve">באר שבע                  </t>
  </si>
  <si>
    <t xml:space="preserve">בועיינה-נוג'ידאת         </t>
  </si>
  <si>
    <t xml:space="preserve">בוקעאתא                  </t>
  </si>
  <si>
    <t xml:space="preserve">ביר אל-מכסור             </t>
  </si>
  <si>
    <t xml:space="preserve">בית אל                   </t>
  </si>
  <si>
    <t xml:space="preserve">בית אריה                 </t>
  </si>
  <si>
    <t xml:space="preserve">בית ג'ן                  </t>
  </si>
  <si>
    <t xml:space="preserve">בית דגן                  </t>
  </si>
  <si>
    <t xml:space="preserve">בית שאן                  </t>
  </si>
  <si>
    <t xml:space="preserve">בית שמש                  </t>
  </si>
  <si>
    <t xml:space="preserve">ביתר עילית               </t>
  </si>
  <si>
    <t xml:space="preserve">בני ברק                  </t>
  </si>
  <si>
    <t xml:space="preserve">בני עי"ש                 </t>
  </si>
  <si>
    <t xml:space="preserve">בני שמעון                </t>
  </si>
  <si>
    <t xml:space="preserve">בנימינה-גבעת עדה         </t>
  </si>
  <si>
    <t xml:space="preserve">בסמ"ה                    </t>
  </si>
  <si>
    <t xml:space="preserve">בסמת טבעון               </t>
  </si>
  <si>
    <t xml:space="preserve">בענה                     </t>
  </si>
  <si>
    <t xml:space="preserve">בקעת הירדן               </t>
  </si>
  <si>
    <t xml:space="preserve">ברנר                     </t>
  </si>
  <si>
    <t xml:space="preserve">בת ים                    </t>
  </si>
  <si>
    <t xml:space="preserve">ג'לג'וליה                </t>
  </si>
  <si>
    <t xml:space="preserve">ג'סר א-זרקא              </t>
  </si>
  <si>
    <t xml:space="preserve">ג'ש (גוש חלב)            </t>
  </si>
  <si>
    <t xml:space="preserve">ג'ת                      </t>
  </si>
  <si>
    <t xml:space="preserve">גבעת זאב                 </t>
  </si>
  <si>
    <t xml:space="preserve">גבעת שמואל               </t>
  </si>
  <si>
    <t xml:space="preserve">גבעתיים                  </t>
  </si>
  <si>
    <t xml:space="preserve">גדרה                     </t>
  </si>
  <si>
    <t xml:space="preserve">גדרות                    </t>
  </si>
  <si>
    <t xml:space="preserve">גולן                     </t>
  </si>
  <si>
    <t xml:space="preserve">גוש עציון                </t>
  </si>
  <si>
    <t xml:space="preserve">גזר                      </t>
  </si>
  <si>
    <t xml:space="preserve">גן יבנה                  </t>
  </si>
  <si>
    <t xml:space="preserve">גן רווה                  </t>
  </si>
  <si>
    <t xml:space="preserve">גני תקווה                </t>
  </si>
  <si>
    <t xml:space="preserve">דאלית אל-כרמל            </t>
  </si>
  <si>
    <t xml:space="preserve">דבורייה                  </t>
  </si>
  <si>
    <t xml:space="preserve">דייר אל-אסד              </t>
  </si>
  <si>
    <t xml:space="preserve">דייר חנא                 </t>
  </si>
  <si>
    <t xml:space="preserve">דימונה                   </t>
  </si>
  <si>
    <t xml:space="preserve">דרום השרון               </t>
  </si>
  <si>
    <t xml:space="preserve">הגלבוע                   </t>
  </si>
  <si>
    <t xml:space="preserve">הגליל העליון             </t>
  </si>
  <si>
    <t xml:space="preserve">הגליל התחתון             </t>
  </si>
  <si>
    <t xml:space="preserve">הוד השרון                </t>
  </si>
  <si>
    <t xml:space="preserve">הערבה התיכונה            </t>
  </si>
  <si>
    <t xml:space="preserve">הר אדר                   </t>
  </si>
  <si>
    <t xml:space="preserve">הר חברון                 </t>
  </si>
  <si>
    <t xml:space="preserve">הרצליה                   </t>
  </si>
  <si>
    <t xml:space="preserve">זבולון                   </t>
  </si>
  <si>
    <t xml:space="preserve">זכרון יעקב               </t>
  </si>
  <si>
    <t xml:space="preserve">זמר                      </t>
  </si>
  <si>
    <t xml:space="preserve">זרזיר                    </t>
  </si>
  <si>
    <t xml:space="preserve">חבל אילות                </t>
  </si>
  <si>
    <t xml:space="preserve">חבל יבנה                 </t>
  </si>
  <si>
    <t xml:space="preserve">חבל מודיעין              </t>
  </si>
  <si>
    <t xml:space="preserve">חדרה                     </t>
  </si>
  <si>
    <t xml:space="preserve">חולון                    </t>
  </si>
  <si>
    <t xml:space="preserve">חוף אשקלון               </t>
  </si>
  <si>
    <t xml:space="preserve">חוף הכרמל                </t>
  </si>
  <si>
    <t xml:space="preserve">חוף השרון                </t>
  </si>
  <si>
    <t xml:space="preserve">חורה                     </t>
  </si>
  <si>
    <t xml:space="preserve">חורפיש                   </t>
  </si>
  <si>
    <t xml:space="preserve">חיפה                     </t>
  </si>
  <si>
    <t xml:space="preserve">חצור                     </t>
  </si>
  <si>
    <t xml:space="preserve">טבריה                    </t>
  </si>
  <si>
    <t xml:space="preserve">טובא-זנגרייה             </t>
  </si>
  <si>
    <t xml:space="preserve">טורעאן                   </t>
  </si>
  <si>
    <t xml:space="preserve">טירה                     </t>
  </si>
  <si>
    <t xml:space="preserve">טירת כרמל                </t>
  </si>
  <si>
    <t xml:space="preserve">טמרה                     </t>
  </si>
  <si>
    <t xml:space="preserve">יאנוח-ג'ת                </t>
  </si>
  <si>
    <t xml:space="preserve">יבנאל                    </t>
  </si>
  <si>
    <t xml:space="preserve">יבנה                     </t>
  </si>
  <si>
    <t xml:space="preserve">יהוד                     </t>
  </si>
  <si>
    <t xml:space="preserve">יואב                     </t>
  </si>
  <si>
    <t xml:space="preserve">יסוד המעלה               </t>
  </si>
  <si>
    <t xml:space="preserve">יפיע                     </t>
  </si>
  <si>
    <t xml:space="preserve">יקנעם עילית              </t>
  </si>
  <si>
    <t xml:space="preserve">ירוחם                    </t>
  </si>
  <si>
    <t xml:space="preserve">ירושלים                  </t>
  </si>
  <si>
    <t xml:space="preserve">ירכא                     </t>
  </si>
  <si>
    <t xml:space="preserve">כאבול                    </t>
  </si>
  <si>
    <t xml:space="preserve">כאוכב אבו אל-היג'א       </t>
  </si>
  <si>
    <t xml:space="preserve">כוכב יאיר                </t>
  </si>
  <si>
    <t xml:space="preserve">כסיפה                    </t>
  </si>
  <si>
    <t xml:space="preserve">כסרא-סמיע                </t>
  </si>
  <si>
    <t xml:space="preserve">כעביה-טבאש-חג'אג'רה      </t>
  </si>
  <si>
    <t xml:space="preserve">כפר ברא                  </t>
  </si>
  <si>
    <t xml:space="preserve">כפר ורדים                </t>
  </si>
  <si>
    <t xml:space="preserve">כפר יאסיף                </t>
  </si>
  <si>
    <t xml:space="preserve">כפר יונה                 </t>
  </si>
  <si>
    <t xml:space="preserve">כפר כמא                  </t>
  </si>
  <si>
    <t xml:space="preserve">כפר כנא                  </t>
  </si>
  <si>
    <t xml:space="preserve">כפר מנדא                 </t>
  </si>
  <si>
    <t xml:space="preserve">כפר סבא                  </t>
  </si>
  <si>
    <t xml:space="preserve">כפר קאסם                 </t>
  </si>
  <si>
    <t xml:space="preserve">כפר קרע                  </t>
  </si>
  <si>
    <t xml:space="preserve">כפר שמריהו               </t>
  </si>
  <si>
    <t xml:space="preserve">כפר תבור                 </t>
  </si>
  <si>
    <t xml:space="preserve">כרמיאל                   </t>
  </si>
  <si>
    <t xml:space="preserve">לב השרון                 </t>
  </si>
  <si>
    <t xml:space="preserve">להבים                    </t>
  </si>
  <si>
    <t xml:space="preserve">לוד                      </t>
  </si>
  <si>
    <t xml:space="preserve">לכיש                     </t>
  </si>
  <si>
    <t xml:space="preserve">לקיה                     </t>
  </si>
  <si>
    <t xml:space="preserve">מבואות החרמון            </t>
  </si>
  <si>
    <t xml:space="preserve">מבשרת ציון               </t>
  </si>
  <si>
    <t xml:space="preserve">מג'ד אל-כרום             </t>
  </si>
  <si>
    <t xml:space="preserve">מג'דל שמס                </t>
  </si>
  <si>
    <t xml:space="preserve">מגאר                     </t>
  </si>
  <si>
    <t xml:space="preserve">מגדל                     </t>
  </si>
  <si>
    <t xml:space="preserve">מגדל העמק                </t>
  </si>
  <si>
    <t xml:space="preserve">מגדל תפן                 </t>
  </si>
  <si>
    <t xml:space="preserve">מגידו                    </t>
  </si>
  <si>
    <t xml:space="preserve">מגילות                   </t>
  </si>
  <si>
    <t xml:space="preserve">מודיעין                  </t>
  </si>
  <si>
    <t xml:space="preserve">מודיעין עילית            </t>
  </si>
  <si>
    <t xml:space="preserve">מזכרת בתיה               </t>
  </si>
  <si>
    <t xml:space="preserve">מזרעה                    </t>
  </si>
  <si>
    <t xml:space="preserve">מטה אשר                  </t>
  </si>
  <si>
    <t xml:space="preserve">מטה בנימין               </t>
  </si>
  <si>
    <t xml:space="preserve">מטה יהודה                </t>
  </si>
  <si>
    <t xml:space="preserve">מטולה                    </t>
  </si>
  <si>
    <t xml:space="preserve">מיתר                     </t>
  </si>
  <si>
    <t xml:space="preserve">מנשה                     </t>
  </si>
  <si>
    <t xml:space="preserve">מסעדה                    </t>
  </si>
  <si>
    <t xml:space="preserve">מעיליא                   </t>
  </si>
  <si>
    <t xml:space="preserve">מעלה אדומים              </t>
  </si>
  <si>
    <t xml:space="preserve">מעלה אפרים               </t>
  </si>
  <si>
    <t xml:space="preserve">מעלה יוסף                </t>
  </si>
  <si>
    <t xml:space="preserve">מעלה עירון               </t>
  </si>
  <si>
    <t xml:space="preserve">מעלות-תרשיחא             </t>
  </si>
  <si>
    <t xml:space="preserve">מצפה רמון                </t>
  </si>
  <si>
    <t xml:space="preserve">מרום הגליל               </t>
  </si>
  <si>
    <t xml:space="preserve">מרחבים                   </t>
  </si>
  <si>
    <t xml:space="preserve">משגב                     </t>
  </si>
  <si>
    <t xml:space="preserve">משהד                     </t>
  </si>
  <si>
    <t xml:space="preserve">נהרייה                   </t>
  </si>
  <si>
    <t xml:space="preserve">נווה מדבר                </t>
  </si>
  <si>
    <t xml:space="preserve">נחל שורק                 </t>
  </si>
  <si>
    <t xml:space="preserve">נחף                      </t>
  </si>
  <si>
    <t xml:space="preserve">נס ציונה                 </t>
  </si>
  <si>
    <t xml:space="preserve">נצרת                     </t>
  </si>
  <si>
    <t xml:space="preserve">נצרת עילית               </t>
  </si>
  <si>
    <t xml:space="preserve">נשר                      </t>
  </si>
  <si>
    <t xml:space="preserve">נתיבות                   </t>
  </si>
  <si>
    <t xml:space="preserve">נתניה                    </t>
  </si>
  <si>
    <t xml:space="preserve">סביון                    </t>
  </si>
  <si>
    <t xml:space="preserve">ע'ג'ר                    </t>
  </si>
  <si>
    <t xml:space="preserve">עומר                     </t>
  </si>
  <si>
    <t xml:space="preserve">עיילבון                  </t>
  </si>
  <si>
    <t xml:space="preserve">עילוט                    </t>
  </si>
  <si>
    <t xml:space="preserve">עין קנייא                </t>
  </si>
  <si>
    <t xml:space="preserve">עכו                      </t>
  </si>
  <si>
    <t xml:space="preserve">עמנואל                   </t>
  </si>
  <si>
    <t xml:space="preserve">עמק הירדן                </t>
  </si>
  <si>
    <t xml:space="preserve">עמק המעיינות             </t>
  </si>
  <si>
    <t xml:space="preserve">עמק חפר                  </t>
  </si>
  <si>
    <t xml:space="preserve">עמק יזרעאל               </t>
  </si>
  <si>
    <t xml:space="preserve">עמק לוד                  </t>
  </si>
  <si>
    <t xml:space="preserve">עספיא                    </t>
  </si>
  <si>
    <t xml:space="preserve">עפולה                    </t>
  </si>
  <si>
    <t xml:space="preserve">עראבה                    </t>
  </si>
  <si>
    <t xml:space="preserve">ערד                      </t>
  </si>
  <si>
    <t xml:space="preserve">ערערה                    </t>
  </si>
  <si>
    <t xml:space="preserve">ערערה-בנגב               </t>
  </si>
  <si>
    <t xml:space="preserve">פסוטה                    </t>
  </si>
  <si>
    <t xml:space="preserve">פקיעין (בוקייעה)         </t>
  </si>
  <si>
    <t xml:space="preserve">פרדס חנה-כרכור           </t>
  </si>
  <si>
    <t xml:space="preserve">פרדסייה                  </t>
  </si>
  <si>
    <t xml:space="preserve">פתח תקווה                </t>
  </si>
  <si>
    <t xml:space="preserve">צורן-קדימה               </t>
  </si>
  <si>
    <t xml:space="preserve">צפת                      </t>
  </si>
  <si>
    <t xml:space="preserve">קדומים                   </t>
  </si>
  <si>
    <t xml:space="preserve">קלנסווה                  </t>
  </si>
  <si>
    <t xml:space="preserve">קצרין                    </t>
  </si>
  <si>
    <t xml:space="preserve">קרני שומרון              </t>
  </si>
  <si>
    <t xml:space="preserve">ראמה                     </t>
  </si>
  <si>
    <t xml:space="preserve">ראש העין                 </t>
  </si>
  <si>
    <t xml:space="preserve">ראש פינה                 </t>
  </si>
  <si>
    <t xml:space="preserve">ראשון לציון              </t>
  </si>
  <si>
    <t xml:space="preserve">רהט                      </t>
  </si>
  <si>
    <t xml:space="preserve">רחובות                   </t>
  </si>
  <si>
    <t xml:space="preserve">ריינה                    </t>
  </si>
  <si>
    <t xml:space="preserve">רכסים                    </t>
  </si>
  <si>
    <t xml:space="preserve">רמלה                     </t>
  </si>
  <si>
    <t xml:space="preserve">רמת גן                   </t>
  </si>
  <si>
    <t xml:space="preserve">רמת השרון                </t>
  </si>
  <si>
    <t xml:space="preserve">רמת חובב                 </t>
  </si>
  <si>
    <t xml:space="preserve">רמת ישי                  </t>
  </si>
  <si>
    <t xml:space="preserve">רמת נגב                  </t>
  </si>
  <si>
    <t xml:space="preserve">רעננה                    </t>
  </si>
  <si>
    <t xml:space="preserve">שבלי                     </t>
  </si>
  <si>
    <t xml:space="preserve">שגב-שלום                 </t>
  </si>
  <si>
    <t xml:space="preserve">שדות נגב (עזתה)          </t>
  </si>
  <si>
    <t xml:space="preserve">שדרות                    </t>
  </si>
  <si>
    <t xml:space="preserve">שוהם                     </t>
  </si>
  <si>
    <t xml:space="preserve">שומרון                   </t>
  </si>
  <si>
    <t xml:space="preserve">שלומי                    </t>
  </si>
  <si>
    <t xml:space="preserve">שעב                      </t>
  </si>
  <si>
    <t xml:space="preserve">שער הנגב                 </t>
  </si>
  <si>
    <t xml:space="preserve">שפיר                     </t>
  </si>
  <si>
    <t xml:space="preserve">שפרעם                    </t>
  </si>
  <si>
    <t xml:space="preserve">תל אביב -יפו             </t>
  </si>
  <si>
    <t xml:space="preserve">תל מונד                  </t>
  </si>
  <si>
    <t xml:space="preserve">תל שבע                   </t>
  </si>
  <si>
    <t xml:space="preserve">תמר                      </t>
  </si>
  <si>
    <t>אל מכר - ג'ודיידה</t>
  </si>
  <si>
    <t>בקעת הירדן</t>
  </si>
  <si>
    <t>שבלי</t>
  </si>
  <si>
    <t xml:space="preserve">קרית אונו               </t>
  </si>
  <si>
    <t xml:space="preserve">קרית ארבע               </t>
  </si>
  <si>
    <t xml:space="preserve">קרית אתא                </t>
  </si>
  <si>
    <t xml:space="preserve">קרית ביאליק             </t>
  </si>
  <si>
    <t xml:space="preserve">קרית גת                 </t>
  </si>
  <si>
    <t xml:space="preserve">קרית טבעון              </t>
  </si>
  <si>
    <t xml:space="preserve">קרית ים                 </t>
  </si>
  <si>
    <t xml:space="preserve">קרית יערים              </t>
  </si>
  <si>
    <t xml:space="preserve">קרית מוצקין             </t>
  </si>
  <si>
    <t xml:space="preserve">קרית מלאכי              </t>
  </si>
  <si>
    <t xml:space="preserve">קרית עקרון              </t>
  </si>
  <si>
    <t xml:space="preserve">קרית שמונה              </t>
  </si>
  <si>
    <t>חלקה של הארנונה ממגורים מסה"כ הארנונה אחרי אובדן הארנונה ממשלתית</t>
  </si>
  <si>
    <t>לא ממגורים</t>
  </si>
  <si>
    <t>"&lt;50%"</t>
  </si>
  <si>
    <t>"&gt;50%"</t>
  </si>
  <si>
    <t>2%-5%</t>
  </si>
  <si>
    <t>5%&lt;</t>
  </si>
  <si>
    <t>2%&gt;</t>
  </si>
  <si>
    <t>"-5%"</t>
  </si>
  <si>
    <t>"+5%"</t>
  </si>
  <si>
    <t>שם  הרשות</t>
  </si>
  <si>
    <t>סמל הרשות</t>
  </si>
  <si>
    <t>מעמד מוניציפלי</t>
  </si>
  <si>
    <t xml:space="preserve">מרחק מגבול מחוז תל אביב (ק"מ) 2004 </t>
  </si>
  <si>
    <t>שנת קבלת מעמד מוניציפלי</t>
  </si>
  <si>
    <t>מספר חברי מועצה</t>
  </si>
  <si>
    <t>סמל ועדת תכנון ובנייה</t>
  </si>
  <si>
    <t>שם ועדת תכנון ובנייה</t>
  </si>
  <si>
    <t xml:space="preserve">אשכול חברתי-כלכלי (1 נמוך, 10 גבוה)   </t>
  </si>
  <si>
    <t>0472</t>
  </si>
  <si>
    <t>1992</t>
  </si>
  <si>
    <t>152</t>
  </si>
  <si>
    <t>0473</t>
  </si>
  <si>
    <t>הצפון</t>
  </si>
  <si>
    <t>1964</t>
  </si>
  <si>
    <t>252</t>
  </si>
  <si>
    <t>0182</t>
  </si>
  <si>
    <t>המרכז</t>
  </si>
  <si>
    <t>1950</t>
  </si>
  <si>
    <t>457</t>
  </si>
  <si>
    <t>2710</t>
  </si>
  <si>
    <t>1984</t>
  </si>
  <si>
    <t>354</t>
  </si>
  <si>
    <t>0031</t>
  </si>
  <si>
    <t>הדרום</t>
  </si>
  <si>
    <t>1995</t>
  </si>
  <si>
    <t>601</t>
  </si>
  <si>
    <t>2400</t>
  </si>
  <si>
    <t>1988</t>
  </si>
  <si>
    <t>552</t>
  </si>
  <si>
    <t>אור יהודה - אזור</t>
  </si>
  <si>
    <t>1020</t>
  </si>
  <si>
    <t>2001</t>
  </si>
  <si>
    <t>353</t>
  </si>
  <si>
    <t>3760</t>
  </si>
  <si>
    <t>אזור יהודה והשומרון</t>
  </si>
  <si>
    <t>1990</t>
  </si>
  <si>
    <t>718</t>
  </si>
  <si>
    <t>0565</t>
  </si>
  <si>
    <t>1951</t>
  </si>
  <si>
    <t>2600</t>
  </si>
  <si>
    <t>1959</t>
  </si>
  <si>
    <t>602</t>
  </si>
  <si>
    <t>0478</t>
  </si>
  <si>
    <t>257</t>
  </si>
  <si>
    <t>0041</t>
  </si>
  <si>
    <t>1977</t>
  </si>
  <si>
    <t>1309</t>
  </si>
  <si>
    <t>2007</t>
  </si>
  <si>
    <t>422</t>
  </si>
  <si>
    <t>3750</t>
  </si>
  <si>
    <t>1987</t>
  </si>
  <si>
    <t>703</t>
  </si>
  <si>
    <t>3560</t>
  </si>
  <si>
    <t>1981</t>
  </si>
  <si>
    <t>702</t>
  </si>
  <si>
    <t>0529</t>
  </si>
  <si>
    <t>1960</t>
  </si>
  <si>
    <t>261</t>
  </si>
  <si>
    <t>גבעת אלונים</t>
  </si>
  <si>
    <t>3650</t>
  </si>
  <si>
    <t>1983</t>
  </si>
  <si>
    <t>704</t>
  </si>
  <si>
    <t>3570</t>
  </si>
  <si>
    <t>1998</t>
  </si>
  <si>
    <t>701</t>
  </si>
  <si>
    <t>0070</t>
  </si>
  <si>
    <t>1968</t>
  </si>
  <si>
    <t>603</t>
  </si>
  <si>
    <t>7100</t>
  </si>
  <si>
    <t>1955</t>
  </si>
  <si>
    <t>604</t>
  </si>
  <si>
    <t>2530</t>
  </si>
  <si>
    <t>1949</t>
  </si>
  <si>
    <t>455</t>
  </si>
  <si>
    <t>9000</t>
  </si>
  <si>
    <t>1877</t>
  </si>
  <si>
    <t>605</t>
  </si>
  <si>
    <t>0482</t>
  </si>
  <si>
    <t>1980</t>
  </si>
  <si>
    <t>251</t>
  </si>
  <si>
    <t>4001</t>
  </si>
  <si>
    <t>1982</t>
  </si>
  <si>
    <t>256</t>
  </si>
  <si>
    <t>0998</t>
  </si>
  <si>
    <t>3574</t>
  </si>
  <si>
    <t>1997</t>
  </si>
  <si>
    <t>711</t>
  </si>
  <si>
    <t>3652</t>
  </si>
  <si>
    <t>1989</t>
  </si>
  <si>
    <t>719</t>
  </si>
  <si>
    <t>0480</t>
  </si>
  <si>
    <t>258</t>
  </si>
  <si>
    <t>0466</t>
  </si>
  <si>
    <t>1953</t>
  </si>
  <si>
    <t>9200</t>
  </si>
  <si>
    <t>1999</t>
  </si>
  <si>
    <t>203</t>
  </si>
  <si>
    <t>2610</t>
  </si>
  <si>
    <t>1991</t>
  </si>
  <si>
    <t>102</t>
  </si>
  <si>
    <t>3780</t>
  </si>
  <si>
    <t>716</t>
  </si>
  <si>
    <t>6100</t>
  </si>
  <si>
    <t>501</t>
  </si>
  <si>
    <t>1066</t>
  </si>
  <si>
    <t>453</t>
  </si>
  <si>
    <t>1326</t>
  </si>
  <si>
    <t>1996</t>
  </si>
  <si>
    <t>0944</t>
  </si>
  <si>
    <t>1965</t>
  </si>
  <si>
    <t>6200</t>
  </si>
  <si>
    <t>1958</t>
  </si>
  <si>
    <t>502</t>
  </si>
  <si>
    <t>1292</t>
  </si>
  <si>
    <t>0485</t>
  </si>
  <si>
    <t>1967</t>
  </si>
  <si>
    <t>0627</t>
  </si>
  <si>
    <t>1957</t>
  </si>
  <si>
    <t>451</t>
  </si>
  <si>
    <t>0541</t>
  </si>
  <si>
    <t>1963</t>
  </si>
  <si>
    <t>0487</t>
  </si>
  <si>
    <t>3730</t>
  </si>
  <si>
    <t>705</t>
  </si>
  <si>
    <t>0681</t>
  </si>
  <si>
    <t>427</t>
  </si>
  <si>
    <t>6300</t>
  </si>
  <si>
    <t>503</t>
  </si>
  <si>
    <t>2550</t>
  </si>
  <si>
    <t>0166</t>
  </si>
  <si>
    <t>0229</t>
  </si>
  <si>
    <t>0489</t>
  </si>
  <si>
    <t>1961</t>
  </si>
  <si>
    <t>0492</t>
  </si>
  <si>
    <t>1975</t>
  </si>
  <si>
    <t>262</t>
  </si>
  <si>
    <t>2200</t>
  </si>
  <si>
    <t>1969</t>
  </si>
  <si>
    <t>607</t>
  </si>
  <si>
    <t>9700</t>
  </si>
  <si>
    <t>423</t>
  </si>
  <si>
    <t>3769</t>
  </si>
  <si>
    <t>720</t>
  </si>
  <si>
    <t>הרצלייה</t>
  </si>
  <si>
    <t>6400</t>
  </si>
  <si>
    <t>504</t>
  </si>
  <si>
    <t>9300</t>
  </si>
  <si>
    <t>1290</t>
  </si>
  <si>
    <t>458</t>
  </si>
  <si>
    <t>0975</t>
  </si>
  <si>
    <t>254</t>
  </si>
  <si>
    <t>6500</t>
  </si>
  <si>
    <t>1952</t>
  </si>
  <si>
    <t>302</t>
  </si>
  <si>
    <t>6600</t>
  </si>
  <si>
    <t>505</t>
  </si>
  <si>
    <t>1303</t>
  </si>
  <si>
    <t>653</t>
  </si>
  <si>
    <t>שמעונים</t>
  </si>
  <si>
    <t>0496</t>
  </si>
  <si>
    <t>4000</t>
  </si>
  <si>
    <t>304</t>
  </si>
  <si>
    <t>2034</t>
  </si>
  <si>
    <t>1956</t>
  </si>
  <si>
    <t>259</t>
  </si>
  <si>
    <t>6700</t>
  </si>
  <si>
    <t>207</t>
  </si>
  <si>
    <t>0962</t>
  </si>
  <si>
    <t>..</t>
  </si>
  <si>
    <t>0498</t>
  </si>
  <si>
    <t>2730</t>
  </si>
  <si>
    <t>402</t>
  </si>
  <si>
    <t>2720</t>
  </si>
  <si>
    <t>403</t>
  </si>
  <si>
    <t>2100</t>
  </si>
  <si>
    <t>355</t>
  </si>
  <si>
    <t>8900</t>
  </si>
  <si>
    <t>263</t>
  </si>
  <si>
    <t>1295</t>
  </si>
  <si>
    <t>255</t>
  </si>
  <si>
    <t>0046</t>
  </si>
  <si>
    <t>2660</t>
  </si>
  <si>
    <t>1986</t>
  </si>
  <si>
    <t>404</t>
  </si>
  <si>
    <t>0029</t>
  </si>
  <si>
    <t>0499</t>
  </si>
  <si>
    <t>0240</t>
  </si>
  <si>
    <t>222</t>
  </si>
  <si>
    <t>0831</t>
  </si>
  <si>
    <t>612</t>
  </si>
  <si>
    <t>3000</t>
  </si>
  <si>
    <t>101</t>
  </si>
  <si>
    <t>0502</t>
  </si>
  <si>
    <t>0504</t>
  </si>
  <si>
    <t>1976</t>
  </si>
  <si>
    <t>0505</t>
  </si>
  <si>
    <t>1224</t>
  </si>
  <si>
    <t>1059</t>
  </si>
  <si>
    <t>1296</t>
  </si>
  <si>
    <t>0978</t>
  </si>
  <si>
    <t>0633</t>
  </si>
  <si>
    <t>1263</t>
  </si>
  <si>
    <t>1993</t>
  </si>
  <si>
    <t>0507</t>
  </si>
  <si>
    <t>1925</t>
  </si>
  <si>
    <t>0168</t>
  </si>
  <si>
    <t>1940</t>
  </si>
  <si>
    <t>0508</t>
  </si>
  <si>
    <t>0509</t>
  </si>
  <si>
    <t>0510</t>
  </si>
  <si>
    <t>6900</t>
  </si>
  <si>
    <t>405</t>
  </si>
  <si>
    <t>0634</t>
  </si>
  <si>
    <t>0654</t>
  </si>
  <si>
    <t>0267</t>
  </si>
  <si>
    <t>0047</t>
  </si>
  <si>
    <t>1139</t>
  </si>
  <si>
    <t>208</t>
  </si>
  <si>
    <t>1271</t>
  </si>
  <si>
    <t>619</t>
  </si>
  <si>
    <t>7000</t>
  </si>
  <si>
    <t>406</t>
  </si>
  <si>
    <t>1060</t>
  </si>
  <si>
    <t>1015</t>
  </si>
  <si>
    <t>4201</t>
  </si>
  <si>
    <t>0481</t>
  </si>
  <si>
    <t>0065</t>
  </si>
  <si>
    <t>0874</t>
  </si>
  <si>
    <t>221</t>
  </si>
  <si>
    <t>3797</t>
  </si>
  <si>
    <t>730</t>
  </si>
  <si>
    <t>0028</t>
  </si>
  <si>
    <t>0517</t>
  </si>
  <si>
    <t>201</t>
  </si>
  <si>
    <t>0043</t>
  </si>
  <si>
    <t>1268</t>
  </si>
  <si>
    <t>615</t>
  </si>
  <si>
    <t>4203</t>
  </si>
  <si>
    <t>0518</t>
  </si>
  <si>
    <t>3616</t>
  </si>
  <si>
    <t>706</t>
  </si>
  <si>
    <t>3608</t>
  </si>
  <si>
    <t>707</t>
  </si>
  <si>
    <t>1327</t>
  </si>
  <si>
    <t>1063</t>
  </si>
  <si>
    <t>223</t>
  </si>
  <si>
    <t>0099</t>
  </si>
  <si>
    <t>613</t>
  </si>
  <si>
    <t>0520</t>
  </si>
  <si>
    <t>נהרייה</t>
  </si>
  <si>
    <t>9100</t>
  </si>
  <si>
    <t>210</t>
  </si>
  <si>
    <t>0522</t>
  </si>
  <si>
    <t>260</t>
  </si>
  <si>
    <t>7200</t>
  </si>
  <si>
    <t>407</t>
  </si>
  <si>
    <t>7300</t>
  </si>
  <si>
    <t>211</t>
  </si>
  <si>
    <t>1061</t>
  </si>
  <si>
    <t>1974</t>
  </si>
  <si>
    <t>212</t>
  </si>
  <si>
    <t>2500</t>
  </si>
  <si>
    <t>0246</t>
  </si>
  <si>
    <t>2000</t>
  </si>
  <si>
    <t>609</t>
  </si>
  <si>
    <t>7400</t>
  </si>
  <si>
    <t>1948</t>
  </si>
  <si>
    <t>408</t>
  </si>
  <si>
    <t>0525</t>
  </si>
  <si>
    <t>0587</t>
  </si>
  <si>
    <t>1978</t>
  </si>
  <si>
    <t>7500</t>
  </si>
  <si>
    <t>4501</t>
  </si>
  <si>
    <t>0666</t>
  </si>
  <si>
    <t>614</t>
  </si>
  <si>
    <t>0530</t>
  </si>
  <si>
    <t>1973</t>
  </si>
  <si>
    <t>0511</t>
  </si>
  <si>
    <t>0532</t>
  </si>
  <si>
    <t>4502</t>
  </si>
  <si>
    <t>7600</t>
  </si>
  <si>
    <t>213</t>
  </si>
  <si>
    <t>3660</t>
  </si>
  <si>
    <t>1985</t>
  </si>
  <si>
    <t>708</t>
  </si>
  <si>
    <t>7700</t>
  </si>
  <si>
    <t>1972</t>
  </si>
  <si>
    <t>215</t>
  </si>
  <si>
    <t>0531</t>
  </si>
  <si>
    <t>2560</t>
  </si>
  <si>
    <t>610</t>
  </si>
  <si>
    <t>0637</t>
  </si>
  <si>
    <t>1970</t>
  </si>
  <si>
    <t>1192</t>
  </si>
  <si>
    <t>0537</t>
  </si>
  <si>
    <t>0535</t>
  </si>
  <si>
    <t>0536</t>
  </si>
  <si>
    <t>7800</t>
  </si>
  <si>
    <t>0171</t>
  </si>
  <si>
    <t>7900</t>
  </si>
  <si>
    <t>1937</t>
  </si>
  <si>
    <t>410</t>
  </si>
  <si>
    <t>8000</t>
  </si>
  <si>
    <t>216</t>
  </si>
  <si>
    <t>3557</t>
  </si>
  <si>
    <t>710</t>
  </si>
  <si>
    <t>0638</t>
  </si>
  <si>
    <t>4100</t>
  </si>
  <si>
    <t>1979</t>
  </si>
  <si>
    <t>220</t>
  </si>
  <si>
    <t>קריית אונו</t>
  </si>
  <si>
    <t>2620</t>
  </si>
  <si>
    <t>508</t>
  </si>
  <si>
    <t>3611</t>
  </si>
  <si>
    <t>709</t>
  </si>
  <si>
    <t>קריית אתא</t>
  </si>
  <si>
    <t>6800</t>
  </si>
  <si>
    <t>305</t>
  </si>
  <si>
    <t>9500</t>
  </si>
  <si>
    <t>352</t>
  </si>
  <si>
    <t>קריית גת</t>
  </si>
  <si>
    <t>2630</t>
  </si>
  <si>
    <t>606</t>
  </si>
  <si>
    <t>קריית טבעון</t>
  </si>
  <si>
    <t>2300</t>
  </si>
  <si>
    <t>306</t>
  </si>
  <si>
    <t>9600</t>
  </si>
  <si>
    <t>1137</t>
  </si>
  <si>
    <t>8200</t>
  </si>
  <si>
    <t>קריית מלאכי</t>
  </si>
  <si>
    <t>1034</t>
  </si>
  <si>
    <t>617</t>
  </si>
  <si>
    <t>0469</t>
  </si>
  <si>
    <t>קריית שמונה</t>
  </si>
  <si>
    <t>2800</t>
  </si>
  <si>
    <t>217</t>
  </si>
  <si>
    <t>3640</t>
  </si>
  <si>
    <t>717</t>
  </si>
  <si>
    <t>0543</t>
  </si>
  <si>
    <t>1954</t>
  </si>
  <si>
    <t>2640</t>
  </si>
  <si>
    <t>1994</t>
  </si>
  <si>
    <t>418</t>
  </si>
  <si>
    <t>0026</t>
  </si>
  <si>
    <t>8300</t>
  </si>
  <si>
    <t>413</t>
  </si>
  <si>
    <t>1161</t>
  </si>
  <si>
    <t>618</t>
  </si>
  <si>
    <t>8400</t>
  </si>
  <si>
    <t>414</t>
  </si>
  <si>
    <t>0542</t>
  </si>
  <si>
    <t>0922</t>
  </si>
  <si>
    <t>8500</t>
  </si>
  <si>
    <t>415</t>
  </si>
  <si>
    <t>8600</t>
  </si>
  <si>
    <t>506</t>
  </si>
  <si>
    <t>2650</t>
  </si>
  <si>
    <t>553</t>
  </si>
  <si>
    <t>0122</t>
  </si>
  <si>
    <t>8700</t>
  </si>
  <si>
    <t>416</t>
  </si>
  <si>
    <t>0913</t>
  </si>
  <si>
    <t>1286</t>
  </si>
  <si>
    <t>1031</t>
  </si>
  <si>
    <t>611</t>
  </si>
  <si>
    <t>1304</t>
  </si>
  <si>
    <t>421</t>
  </si>
  <si>
    <t>0812</t>
  </si>
  <si>
    <t>0538</t>
  </si>
  <si>
    <t>8800</t>
  </si>
  <si>
    <t>1887</t>
  </si>
  <si>
    <t>5000</t>
  </si>
  <si>
    <t>1934</t>
  </si>
  <si>
    <t>507</t>
  </si>
  <si>
    <t>0154</t>
  </si>
  <si>
    <t>1054</t>
  </si>
  <si>
    <t>0494</t>
  </si>
  <si>
    <t>356</t>
  </si>
  <si>
    <t>0534</t>
  </si>
  <si>
    <t>9800</t>
  </si>
  <si>
    <t>6000</t>
  </si>
  <si>
    <t>0628</t>
  </si>
  <si>
    <t>0483</t>
  </si>
  <si>
    <t>0490</t>
  </si>
  <si>
    <t>0516</t>
  </si>
  <si>
    <t>1247</t>
  </si>
  <si>
    <t>2012</t>
  </si>
  <si>
    <t>307</t>
  </si>
  <si>
    <t>9400</t>
  </si>
  <si>
    <t>411</t>
  </si>
  <si>
    <t>יהוד-נווה אפרים</t>
  </si>
  <si>
    <t>1200</t>
  </si>
  <si>
    <t>420</t>
  </si>
  <si>
    <t>0195</t>
  </si>
  <si>
    <t>69</t>
  </si>
  <si>
    <t>65</t>
  </si>
  <si>
    <t>45</t>
  </si>
  <si>
    <t>38</t>
  </si>
  <si>
    <t>33</t>
  </si>
  <si>
    <t>66</t>
  </si>
  <si>
    <t>41</t>
  </si>
  <si>
    <t>28</t>
  </si>
  <si>
    <t>32</t>
  </si>
  <si>
    <t>71</t>
  </si>
  <si>
    <t>76</t>
  </si>
  <si>
    <t>30</t>
  </si>
  <si>
    <t>27</t>
  </si>
  <si>
    <t>20</t>
  </si>
  <si>
    <t>08</t>
  </si>
  <si>
    <t>01</t>
  </si>
  <si>
    <t>03</t>
  </si>
  <si>
    <t>54</t>
  </si>
  <si>
    <t>78</t>
  </si>
  <si>
    <t>12</t>
  </si>
  <si>
    <t>53</t>
  </si>
  <si>
    <t>29</t>
  </si>
  <si>
    <t>25</t>
  </si>
  <si>
    <t>36</t>
  </si>
  <si>
    <t>15</t>
  </si>
  <si>
    <t>19</t>
  </si>
  <si>
    <t>35</t>
  </si>
  <si>
    <t>18</t>
  </si>
  <si>
    <t>50</t>
  </si>
  <si>
    <t>55</t>
  </si>
  <si>
    <t>13</t>
  </si>
  <si>
    <t>74</t>
  </si>
  <si>
    <t>04</t>
  </si>
  <si>
    <t>73</t>
  </si>
  <si>
    <t>26</t>
  </si>
  <si>
    <t>14</t>
  </si>
  <si>
    <t>52</t>
  </si>
  <si>
    <t>02</t>
  </si>
  <si>
    <t>42</t>
  </si>
  <si>
    <t>56</t>
  </si>
  <si>
    <t>68</t>
  </si>
  <si>
    <t>31</t>
  </si>
  <si>
    <t>06</t>
  </si>
  <si>
    <t>07</t>
  </si>
  <si>
    <t>16</t>
  </si>
  <si>
    <t>09</t>
  </si>
  <si>
    <t>40</t>
  </si>
  <si>
    <t>75</t>
  </si>
  <si>
    <t>48</t>
  </si>
  <si>
    <t>39</t>
  </si>
  <si>
    <t>72</t>
  </si>
  <si>
    <t>37</t>
  </si>
  <si>
    <t>34</t>
  </si>
  <si>
    <t>51</t>
  </si>
  <si>
    <t>מס' רשות</t>
  </si>
  <si>
    <t>מענק מודל 2015</t>
  </si>
  <si>
    <t xml:space="preserve">מענק 2015 </t>
  </si>
  <si>
    <t>מענק מחושב לפי המודל</t>
  </si>
  <si>
    <t>איכסל</t>
  </si>
  <si>
    <t>איעבלין</t>
  </si>
  <si>
    <t>בועינה נוג'ידאת</t>
  </si>
  <si>
    <t>בוקעתה</t>
  </si>
  <si>
    <t>ביר אל מוכסור</t>
  </si>
  <si>
    <t>בני עייש</t>
  </si>
  <si>
    <t>ג'דידה-מכר</t>
  </si>
  <si>
    <t>ג'יסר אל זרקא</t>
  </si>
  <si>
    <t>דליית אל כרמל</t>
  </si>
  <si>
    <t>כווכב</t>
  </si>
  <si>
    <t>כעביה תבש</t>
  </si>
  <si>
    <t>כפר קמא</t>
  </si>
  <si>
    <t>מג'דל אל כרום</t>
  </si>
  <si>
    <t>סכנין</t>
  </si>
  <si>
    <t>עארבה</t>
  </si>
  <si>
    <t>פורידיס</t>
  </si>
  <si>
    <t>קלנסואה</t>
  </si>
  <si>
    <t>מעמד כלכלי (נתמכת/עצמאית) לפני נתוני 2013</t>
  </si>
  <si>
    <t>מהעצמאיות</t>
  </si>
  <si>
    <t>מהנתמכות</t>
  </si>
  <si>
    <t>סה"כ פטור למשרדי ממשלה ומשהב"ט</t>
  </si>
  <si>
    <t>מעמד</t>
  </si>
  <si>
    <t>פגיעה סבירה</t>
  </si>
  <si>
    <t>פגיעה משמעותית</t>
  </si>
  <si>
    <t>פגיעה קשה</t>
  </si>
  <si>
    <t>פגיעה קשה עד אנושה</t>
  </si>
  <si>
    <t>מס' רשויות</t>
  </si>
  <si>
    <t>סכום</t>
  </si>
  <si>
    <t>מתוכן עצמאיות</t>
  </si>
  <si>
    <t>עצמאיות בלבד</t>
  </si>
  <si>
    <t>ארנונה ממשלתית - רשויות נתמכות</t>
  </si>
  <si>
    <t>ארנונה ממשלתית - רשויות עצמאיות</t>
  </si>
  <si>
    <t>פטור מארנונה ממשלתית - רשויות נתמכות</t>
  </si>
  <si>
    <t>פטור מארנונה ממשלתית - רשויות עצמאיות</t>
  </si>
  <si>
    <t>ארנונה ממשלתית - משרד הבטחון</t>
  </si>
  <si>
    <t>ארנונה ממשלתית - שאר המשרדים</t>
  </si>
  <si>
    <t>פטור מארנונה ממשלתית - משרד הבטחון</t>
  </si>
  <si>
    <t>פטור מארנונה ממשלתית - שאר המשרדים</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</si>
</sst>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_(* #,##0_);_(* \(#,##0\);_(* &quot;-&quot;??_);_(@_)"/>
    <numFmt numFmtId="165" formatCode="_ [$₪-40D]\ * #,##0_ ;_ [$₪-40D]\ * \-#,##0_ ;_ [$₪-40D]\ * &quot;-&quot;_ ;_ @_ "/>
    <numFmt numFmtId="166" formatCode="0.0%"/>
  </numFmts>
  <fonts count="53">
    <font>
      <sz val="11"/>
      <color theme="1"/>
      <name val="Calibri"/>
      <family val="2"/>
      <scheme val="minor"/>
    </font>
    <font>
      <b/>
      <sz val="10"/>
      <color indexed="18"/>
      <name val="Arial"/>
      <family val="2"/>
    </font>
    <font>
      <b/>
      <sz val="10"/>
      <name val="Arial"/>
      <family val="2"/>
    </font>
    <font>
      <sz val="10"/>
      <name val="David"/>
      <family val="2"/>
      <charset val="177"/>
    </font>
    <font>
      <u/>
      <sz val="10"/>
      <color indexed="12"/>
      <name val="David"/>
      <family val="2"/>
      <charset val="177"/>
    </font>
    <font>
      <b/>
      <u/>
      <sz val="14"/>
      <color indexed="12"/>
      <name val="David"/>
      <family val="2"/>
      <charset val="177"/>
    </font>
    <font>
      <sz val="10"/>
      <name val="Arial"/>
      <family val="2"/>
    </font>
    <font>
      <sz val="11"/>
      <name val="Arial"/>
      <family val="2"/>
    </font>
    <font>
      <b/>
      <sz val="10"/>
      <color indexed="9"/>
      <name val="Arial"/>
      <family val="2"/>
    </font>
    <font>
      <b/>
      <u/>
      <sz val="12"/>
      <name val="Arial"/>
      <family val="2"/>
    </font>
    <font>
      <b/>
      <u/>
      <sz val="12"/>
      <color indexed="10"/>
      <name val="Arial"/>
      <family val="2"/>
    </font>
    <font>
      <b/>
      <u/>
      <sz val="12"/>
      <color indexed="12"/>
      <name val="Arial"/>
      <family val="2"/>
    </font>
    <font>
      <sz val="9"/>
      <name val="Arial"/>
      <family val="2"/>
    </font>
    <font>
      <sz val="10"/>
      <name val="Arial (Hebrew)"/>
      <charset val="177"/>
    </font>
    <font>
      <b/>
      <sz val="11"/>
      <color indexed="12"/>
      <name val="Arial"/>
      <family val="2"/>
    </font>
    <font>
      <b/>
      <sz val="11"/>
      <name val="Arial"/>
      <family val="2"/>
    </font>
    <font>
      <sz val="10"/>
      <color indexed="8"/>
      <name val="Arial"/>
      <family val="2"/>
    </font>
    <font>
      <b/>
      <sz val="10"/>
      <name val="Arial (Hebrew)"/>
      <charset val="177"/>
    </font>
    <font>
      <u/>
      <sz val="10"/>
      <name val="Arial"/>
      <family val="2"/>
    </font>
    <font>
      <sz val="10"/>
      <color indexed="10"/>
      <name val="Arial"/>
      <family val="2"/>
    </font>
    <font>
      <b/>
      <sz val="11"/>
      <name val="David"/>
      <family val="2"/>
      <charset val="177"/>
    </font>
    <font>
      <sz val="12"/>
      <name val="Times New Roman"/>
      <family val="1"/>
    </font>
    <font>
      <u/>
      <sz val="10"/>
      <name val="David"/>
      <family val="2"/>
      <charset val="177"/>
    </font>
    <font>
      <sz val="10"/>
      <name val="Sans-serif"/>
    </font>
    <font>
      <sz val="12"/>
      <name val="Narkisim"/>
      <family val="2"/>
      <charset val="177"/>
    </font>
    <font>
      <u/>
      <sz val="10"/>
      <color indexed="12"/>
      <name val="Arial"/>
      <family val="2"/>
    </font>
    <font>
      <sz val="10"/>
      <color indexed="10"/>
      <name val="Arial (Hebrew)"/>
      <charset val="177"/>
    </font>
    <font>
      <b/>
      <u/>
      <sz val="12"/>
      <name val="David"/>
      <family val="2"/>
      <charset val="177"/>
    </font>
    <font>
      <b/>
      <sz val="12"/>
      <name val="David"/>
      <family val="2"/>
      <charset val="177"/>
    </font>
    <font>
      <sz val="10"/>
      <color indexed="22"/>
      <name val="Arial"/>
      <family val="2"/>
    </font>
    <font>
      <b/>
      <u/>
      <sz val="14"/>
      <name val="David"/>
      <family val="2"/>
      <charset val="177"/>
    </font>
    <font>
      <b/>
      <u/>
      <sz val="16"/>
      <name val="David"/>
      <family val="2"/>
      <charset val="177"/>
    </font>
    <font>
      <b/>
      <sz val="28"/>
      <color indexed="57"/>
      <name val="Arial"/>
      <family val="2"/>
    </font>
    <font>
      <b/>
      <sz val="14"/>
      <color indexed="10"/>
      <name val="Arial"/>
      <family val="2"/>
    </font>
    <font>
      <b/>
      <sz val="20"/>
      <color indexed="14"/>
      <name val="Arial"/>
      <family val="2"/>
    </font>
    <font>
      <b/>
      <sz val="14"/>
      <color indexed="12"/>
      <name val="Arial"/>
      <family val="2"/>
    </font>
    <font>
      <b/>
      <sz val="14"/>
      <color indexed="52"/>
      <name val="Arial"/>
      <family val="2"/>
    </font>
    <font>
      <b/>
      <sz val="14"/>
      <name val="David"/>
      <family val="2"/>
      <charset val="177"/>
    </font>
    <font>
      <b/>
      <sz val="14"/>
      <name val="Arial"/>
      <family val="2"/>
    </font>
    <font>
      <sz val="8"/>
      <name val="Arial"/>
      <family val="2"/>
    </font>
    <font>
      <sz val="11"/>
      <name val="David"/>
      <family val="2"/>
      <charset val="177"/>
    </font>
    <font>
      <b/>
      <sz val="9"/>
      <name val="Arial"/>
      <family val="2"/>
    </font>
    <font>
      <sz val="9"/>
      <color indexed="8"/>
      <name val="Arial"/>
      <family val="2"/>
    </font>
    <font>
      <sz val="9"/>
      <color indexed="10"/>
      <name val="Arial"/>
      <family val="2"/>
    </font>
    <font>
      <sz val="11"/>
      <color theme="1"/>
      <name val="Calibri"/>
      <family val="2"/>
      <scheme val="minor"/>
    </font>
    <font>
      <b/>
      <sz val="11"/>
      <color theme="1"/>
      <name val="Calibri"/>
      <family val="2"/>
      <scheme val="minor"/>
    </font>
    <font>
      <b/>
      <sz val="10"/>
      <color rgb="FF000000"/>
      <name val="Arial"/>
      <family val="2"/>
    </font>
    <font>
      <sz val="9"/>
      <color theme="1"/>
      <name val="Calibri"/>
      <family val="2"/>
      <scheme val="minor"/>
    </font>
    <font>
      <sz val="11"/>
      <name val="Calibri"/>
      <family val="2"/>
      <scheme val="minor"/>
    </font>
    <font>
      <b/>
      <sz val="9"/>
      <color indexed="81"/>
      <name val="Tahoma"/>
      <family val="2"/>
    </font>
    <font>
      <sz val="9"/>
      <color indexed="81"/>
      <name val="Tahoma"/>
      <family val="2"/>
    </font>
    <font>
      <sz val="9"/>
      <color indexed="81"/>
      <name val="Tahoma"/>
    </font>
    <font>
      <b/>
      <sz val="9"/>
      <color indexed="81"/>
      <name val="Tahoma"/>
    </font>
  </fonts>
  <fills count="20">
    <fill>
      <patternFill patternType="none"/>
    </fill>
    <fill>
      <patternFill patternType="gray125"/>
    </fill>
    <fill>
      <patternFill patternType="solid">
        <fgColor indexed="57"/>
        <bgColor indexed="64"/>
      </patternFill>
    </fill>
    <fill>
      <patternFill patternType="solid">
        <fgColor indexed="22"/>
        <bgColor indexed="64"/>
      </patternFill>
    </fill>
    <fill>
      <patternFill patternType="solid">
        <fgColor indexed="42"/>
        <bgColor indexed="64"/>
      </patternFill>
    </fill>
    <fill>
      <patternFill patternType="solid">
        <fgColor indexed="41"/>
        <bgColor indexed="64"/>
      </patternFill>
    </fill>
    <fill>
      <patternFill patternType="solid">
        <fgColor indexed="55"/>
        <bgColor indexed="64"/>
      </patternFill>
    </fill>
    <fill>
      <patternFill patternType="solid">
        <fgColor indexed="9"/>
        <bgColor indexed="64"/>
      </patternFill>
    </fill>
    <fill>
      <patternFill patternType="solid">
        <fgColor indexed="13"/>
        <bgColor indexed="64"/>
      </patternFill>
    </fill>
    <fill>
      <patternFill patternType="solid">
        <fgColor indexed="12"/>
        <bgColor indexed="64"/>
      </patternFill>
    </fill>
    <fill>
      <patternFill patternType="solid">
        <fgColor indexed="44"/>
        <bgColor indexed="64"/>
      </patternFill>
    </fill>
    <fill>
      <patternFill patternType="solid">
        <fgColor indexed="47"/>
        <bgColor indexed="64"/>
      </patternFill>
    </fill>
    <fill>
      <patternFill patternType="solid">
        <fgColor rgb="FF00CCFF"/>
        <bgColor indexed="64"/>
      </patternFill>
    </fill>
    <fill>
      <patternFill patternType="solid">
        <fgColor rgb="FFFFFF99"/>
        <bgColor indexed="64"/>
      </patternFill>
    </fill>
    <fill>
      <patternFill patternType="solid">
        <fgColor rgb="FFFFFF00"/>
        <bgColor indexed="64"/>
      </patternFill>
    </fill>
    <fill>
      <patternFill patternType="solid">
        <fgColor theme="4"/>
        <bgColor indexed="64"/>
      </patternFill>
    </fill>
    <fill>
      <patternFill patternType="solid">
        <fgColor theme="0" tint="-0.14999847407452621"/>
        <bgColor indexed="64"/>
      </patternFill>
    </fill>
    <fill>
      <patternFill patternType="solid">
        <fgColor theme="8" tint="0.59999389629810485"/>
        <bgColor indexed="64"/>
      </patternFill>
    </fill>
    <fill>
      <patternFill patternType="solid">
        <fgColor theme="9" tint="0.39997558519241921"/>
        <bgColor indexed="64"/>
      </patternFill>
    </fill>
    <fill>
      <patternFill patternType="solid">
        <fgColor theme="9" tint="0.59999389629810485"/>
        <bgColor indexed="64"/>
      </patternFill>
    </fill>
  </fills>
  <borders count="39">
    <border>
      <left/>
      <right/>
      <top/>
      <bottom/>
      <diagonal/>
    </border>
    <border>
      <left style="thin">
        <color indexed="22"/>
      </left>
      <right style="thin">
        <color indexed="22"/>
      </right>
      <top style="thin">
        <color indexed="22"/>
      </top>
      <bottom style="thin">
        <color indexed="22"/>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8"/>
      </left>
      <right/>
      <top style="thin">
        <color indexed="8"/>
      </top>
      <bottom/>
      <diagonal/>
    </border>
    <border>
      <left style="thin">
        <color indexed="65"/>
      </left>
      <right/>
      <top style="thin">
        <color indexed="8"/>
      </top>
      <bottom/>
      <diagonal/>
    </border>
    <border>
      <left style="thin">
        <color indexed="65"/>
      </left>
      <right style="thin">
        <color indexed="8"/>
      </right>
      <top style="thin">
        <color indexed="8"/>
      </top>
      <bottom/>
      <diagonal/>
    </border>
    <border>
      <left style="thin">
        <color indexed="8"/>
      </left>
      <right/>
      <top/>
      <bottom/>
      <diagonal/>
    </border>
    <border>
      <left style="thin">
        <color indexed="8"/>
      </left>
      <right/>
      <top style="thin">
        <color indexed="8"/>
      </top>
      <bottom style="thin">
        <color indexed="8"/>
      </bottom>
      <diagonal/>
    </border>
    <border>
      <left/>
      <right style="thin">
        <color indexed="8"/>
      </right>
      <top style="thin">
        <color indexed="8"/>
      </top>
      <bottom/>
      <diagonal/>
    </border>
    <border>
      <left/>
      <right/>
      <top style="thin">
        <color indexed="8"/>
      </top>
      <bottom/>
      <diagonal/>
    </border>
    <border>
      <left/>
      <right style="thin">
        <color indexed="8"/>
      </right>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8"/>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style="thin">
        <color indexed="22"/>
      </left>
      <right style="thin">
        <color indexed="22"/>
      </right>
      <top/>
      <bottom style="thin">
        <color indexed="22"/>
      </bottom>
      <diagonal/>
    </border>
    <border>
      <left style="thin">
        <color indexed="22"/>
      </left>
      <right/>
      <top style="thin">
        <color indexed="22"/>
      </top>
      <bottom style="thin">
        <color indexed="22"/>
      </bottom>
      <diagonal/>
    </border>
    <border>
      <left style="thin">
        <color indexed="64"/>
      </left>
      <right/>
      <top/>
      <bottom/>
      <diagonal/>
    </border>
    <border>
      <left style="thin">
        <color indexed="22"/>
      </left>
      <right/>
      <top/>
      <bottom/>
      <diagonal/>
    </border>
    <border>
      <left style="thin">
        <color indexed="22"/>
      </left>
      <right style="thin">
        <color indexed="22"/>
      </right>
      <top style="thin">
        <color indexed="22"/>
      </top>
      <bottom/>
      <diagonal/>
    </border>
    <border>
      <left style="thin">
        <color indexed="64"/>
      </left>
      <right style="thin">
        <color indexed="64"/>
      </right>
      <top style="thin">
        <color indexed="64"/>
      </top>
      <bottom style="medium">
        <color indexed="64"/>
      </bottom>
      <diagonal/>
    </border>
  </borders>
  <cellStyleXfs count="8">
    <xf numFmtId="0" fontId="0" fillId="0" borderId="0"/>
    <xf numFmtId="43" fontId="44" fillId="0" borderId="0" applyFont="0" applyFill="0" applyBorder="0" applyAlignment="0" applyProtection="0"/>
    <xf numFmtId="0" fontId="4" fillId="0" borderId="0" applyNumberFormat="0" applyFill="0" applyBorder="0" applyAlignment="0" applyProtection="0">
      <alignment vertical="top"/>
      <protection locked="0"/>
    </xf>
    <xf numFmtId="0" fontId="13" fillId="0" borderId="0"/>
    <xf numFmtId="0" fontId="16" fillId="0" borderId="0"/>
    <xf numFmtId="9" fontId="44" fillId="0" borderId="0" applyFont="0" applyFill="0" applyBorder="0" applyAlignment="0" applyProtection="0"/>
    <xf numFmtId="0" fontId="3" fillId="0" borderId="0"/>
    <xf numFmtId="0" fontId="6" fillId="0" borderId="0"/>
  </cellStyleXfs>
  <cellXfs count="298">
    <xf numFmtId="0" fontId="0" fillId="0" borderId="0" xfId="0"/>
    <xf numFmtId="0" fontId="46" fillId="12" borderId="2" xfId="0" applyFont="1" applyFill="1" applyBorder="1" applyAlignment="1">
      <alignment horizontal="center" vertical="top" wrapText="1" readingOrder="2"/>
    </xf>
    <xf numFmtId="0" fontId="0" fillId="0" borderId="0" xfId="0" applyAlignment="1">
      <alignment horizontal="center"/>
    </xf>
    <xf numFmtId="0" fontId="47" fillId="0" borderId="0" xfId="0" applyFont="1" applyAlignment="1">
      <alignment wrapText="1"/>
    </xf>
    <xf numFmtId="0" fontId="1" fillId="0" borderId="0" xfId="0" applyFont="1" applyBorder="1" applyAlignment="1">
      <alignment vertical="center" wrapText="1"/>
    </xf>
    <xf numFmtId="0" fontId="3" fillId="0" borderId="0" xfId="0" applyFont="1" applyBorder="1" applyAlignment="1">
      <alignment vertical="center" wrapText="1"/>
    </xf>
    <xf numFmtId="0" fontId="0" fillId="0" borderId="0" xfId="0" applyBorder="1" applyAlignment="1">
      <alignment vertical="center" wrapText="1"/>
    </xf>
    <xf numFmtId="0" fontId="3" fillId="0" borderId="0" xfId="0" applyFont="1" applyBorder="1" applyAlignment="1">
      <alignment wrapText="1"/>
    </xf>
    <xf numFmtId="49" fontId="6" fillId="0" borderId="0" xfId="0" applyNumberFormat="1" applyFont="1" applyBorder="1" applyAlignment="1">
      <alignment horizontal="center" vertical="center" wrapText="1"/>
    </xf>
    <xf numFmtId="49" fontId="6" fillId="0" borderId="0" xfId="0" applyNumberFormat="1" applyFont="1" applyBorder="1" applyAlignment="1">
      <alignment vertical="center" wrapText="1"/>
    </xf>
    <xf numFmtId="0" fontId="7" fillId="0" borderId="0" xfId="0" applyFont="1" applyBorder="1" applyAlignment="1">
      <alignment vertical="center" wrapText="1"/>
    </xf>
    <xf numFmtId="0" fontId="7" fillId="0" borderId="0" xfId="0" applyFont="1" applyBorder="1" applyAlignment="1">
      <alignment horizontal="center" vertical="center" wrapText="1"/>
    </xf>
    <xf numFmtId="0" fontId="0" fillId="0" borderId="0" xfId="0" applyBorder="1" applyAlignment="1">
      <alignment horizontal="center" vertical="center" wrapText="1"/>
    </xf>
    <xf numFmtId="0" fontId="8" fillId="2" borderId="0" xfId="0" applyFont="1" applyFill="1" applyBorder="1" applyAlignment="1">
      <alignment vertical="center" wrapText="1"/>
    </xf>
    <xf numFmtId="0" fontId="2" fillId="2" borderId="0" xfId="0" applyFont="1" applyFill="1" applyBorder="1" applyAlignment="1">
      <alignment horizontal="center" vertical="center" wrapText="1"/>
    </xf>
    <xf numFmtId="0" fontId="9" fillId="0" borderId="0" xfId="2" applyFont="1" applyBorder="1" applyAlignment="1" applyProtection="1">
      <alignment horizontal="center" vertical="center" wrapText="1"/>
    </xf>
    <xf numFmtId="0" fontId="11" fillId="0" borderId="0" xfId="2" applyFont="1" applyBorder="1" applyAlignment="1" applyProtection="1">
      <alignment horizontal="center" vertical="center" wrapText="1"/>
    </xf>
    <xf numFmtId="0" fontId="12" fillId="3" borderId="0" xfId="2" applyFont="1" applyFill="1" applyBorder="1" applyAlignment="1" applyProtection="1">
      <alignment horizontal="center" vertical="center" wrapText="1"/>
    </xf>
    <xf numFmtId="0" fontId="2" fillId="4" borderId="3" xfId="0" applyFont="1" applyFill="1" applyBorder="1" applyAlignment="1">
      <alignment vertical="center" wrapText="1"/>
    </xf>
    <xf numFmtId="0" fontId="2" fillId="4" borderId="3" xfId="0" applyFont="1" applyFill="1" applyBorder="1" applyAlignment="1">
      <alignment horizontal="center" vertical="center" wrapText="1"/>
    </xf>
    <xf numFmtId="0" fontId="2" fillId="5" borderId="3" xfId="3" applyFont="1" applyFill="1" applyBorder="1" applyAlignment="1">
      <alignment horizontal="center" vertical="center" wrapText="1"/>
    </xf>
    <xf numFmtId="0" fontId="14" fillId="5" borderId="3" xfId="3" applyFont="1" applyFill="1" applyBorder="1" applyAlignment="1">
      <alignment horizontal="center" vertical="center" wrapText="1"/>
    </xf>
    <xf numFmtId="0" fontId="2" fillId="5" borderId="3" xfId="0" applyFont="1" applyFill="1" applyBorder="1" applyAlignment="1">
      <alignment horizontal="center" vertical="center" wrapText="1"/>
    </xf>
    <xf numFmtId="0" fontId="15" fillId="5" borderId="3" xfId="3" applyFont="1" applyFill="1" applyBorder="1" applyAlignment="1">
      <alignment horizontal="center" vertical="center" wrapText="1"/>
    </xf>
    <xf numFmtId="0" fontId="13" fillId="0" borderId="0" xfId="3" applyFont="1" applyBorder="1" applyAlignment="1">
      <alignment horizontal="center" wrapText="1"/>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13" fillId="0" borderId="3" xfId="3" applyFont="1" applyBorder="1" applyAlignment="1">
      <alignment horizontal="center" vertical="center" wrapText="1"/>
    </xf>
    <xf numFmtId="0" fontId="16" fillId="0" borderId="3" xfId="4" applyFont="1" applyFill="1" applyBorder="1" applyAlignment="1">
      <alignment horizontal="center" vertical="center" wrapText="1"/>
    </xf>
    <xf numFmtId="0" fontId="17" fillId="0" borderId="3" xfId="3" applyFont="1" applyBorder="1" applyAlignment="1">
      <alignment horizontal="center" vertical="center" wrapText="1"/>
    </xf>
    <xf numFmtId="0" fontId="13" fillId="6" borderId="3" xfId="3" applyFont="1" applyFill="1" applyBorder="1" applyAlignment="1">
      <alignment horizontal="center" vertical="center" wrapText="1"/>
    </xf>
    <xf numFmtId="0" fontId="13" fillId="0" borderId="3" xfId="3" applyFont="1" applyBorder="1" applyAlignment="1">
      <alignment horizontal="right" vertical="center" wrapText="1"/>
    </xf>
    <xf numFmtId="0" fontId="13" fillId="0" borderId="3" xfId="3" applyFont="1" applyBorder="1" applyAlignment="1">
      <alignment vertical="center" wrapText="1"/>
    </xf>
    <xf numFmtId="0" fontId="13" fillId="0" borderId="3" xfId="3" applyFont="1" applyFill="1" applyBorder="1" applyAlignment="1">
      <alignment horizontal="center" vertical="center" wrapText="1"/>
    </xf>
    <xf numFmtId="0" fontId="13" fillId="0" borderId="4" xfId="3" applyFont="1" applyBorder="1" applyAlignment="1">
      <alignment vertical="center" wrapText="1"/>
    </xf>
    <xf numFmtId="0" fontId="18" fillId="0" borderId="3" xfId="2" applyFont="1" applyBorder="1" applyAlignment="1" applyProtection="1">
      <alignment horizontal="center" vertical="center" wrapText="1"/>
    </xf>
    <xf numFmtId="0" fontId="13" fillId="0" borderId="3" xfId="3" applyBorder="1" applyAlignment="1">
      <alignment vertical="center" wrapText="1"/>
    </xf>
    <xf numFmtId="0" fontId="13" fillId="0" borderId="3" xfId="3" applyBorder="1" applyAlignment="1">
      <alignment horizontal="center" vertical="center" wrapText="1"/>
    </xf>
    <xf numFmtId="0" fontId="13" fillId="0" borderId="0" xfId="3" applyBorder="1" applyAlignment="1">
      <alignment wrapText="1"/>
    </xf>
    <xf numFmtId="0" fontId="6" fillId="0" borderId="3" xfId="3" applyFont="1" applyBorder="1" applyAlignment="1">
      <alignment vertical="center" wrapText="1"/>
    </xf>
    <xf numFmtId="0" fontId="6" fillId="0" borderId="3" xfId="3" applyFont="1" applyBorder="1" applyAlignment="1">
      <alignment horizontal="center" vertical="center" wrapText="1"/>
    </xf>
    <xf numFmtId="0" fontId="6" fillId="0" borderId="0" xfId="0" applyFont="1" applyBorder="1" applyAlignment="1">
      <alignment horizontal="center" vertical="center" wrapText="1"/>
    </xf>
    <xf numFmtId="0" fontId="19" fillId="0" borderId="3" xfId="3" applyFont="1" applyBorder="1" applyAlignment="1">
      <alignment vertical="center" wrapText="1"/>
    </xf>
    <xf numFmtId="0" fontId="19" fillId="0" borderId="3" xfId="3" applyFont="1" applyBorder="1" applyAlignment="1">
      <alignment horizontal="center" vertical="center" wrapText="1"/>
    </xf>
    <xf numFmtId="0" fontId="20" fillId="0" borderId="3" xfId="0" applyFont="1" applyBorder="1"/>
    <xf numFmtId="0" fontId="19" fillId="0" borderId="3" xfId="0" applyFont="1" applyBorder="1" applyAlignment="1">
      <alignment vertical="center" wrapText="1"/>
    </xf>
    <xf numFmtId="0" fontId="19" fillId="0" borderId="3" xfId="0" applyFont="1" applyBorder="1" applyAlignment="1">
      <alignment horizontal="center" vertical="center" wrapText="1"/>
    </xf>
    <xf numFmtId="0" fontId="21" fillId="0" borderId="3" xfId="0" applyFont="1" applyBorder="1" applyAlignment="1">
      <alignment vertical="center" wrapText="1"/>
    </xf>
    <xf numFmtId="0" fontId="4" fillId="0" borderId="3" xfId="2" applyBorder="1" applyAlignment="1" applyProtection="1">
      <alignment horizontal="center" vertical="center" wrapText="1"/>
    </xf>
    <xf numFmtId="0" fontId="13" fillId="0" borderId="0" xfId="3" applyFill="1" applyBorder="1" applyAlignment="1">
      <alignment wrapText="1"/>
    </xf>
    <xf numFmtId="0" fontId="22" fillId="0" borderId="3" xfId="2" applyFont="1" applyBorder="1" applyAlignment="1" applyProtection="1">
      <alignment horizontal="center" vertical="center" wrapText="1"/>
    </xf>
    <xf numFmtId="0" fontId="23" fillId="0" borderId="3" xfId="0" applyFont="1" applyBorder="1" applyAlignment="1">
      <alignment wrapText="1"/>
    </xf>
    <xf numFmtId="0" fontId="24" fillId="0" borderId="3" xfId="0" applyFont="1" applyBorder="1" applyAlignment="1">
      <alignment vertical="center"/>
    </xf>
    <xf numFmtId="0" fontId="6" fillId="0" borderId="3" xfId="0" applyFont="1" applyBorder="1" applyAlignment="1">
      <alignment horizontal="center" vertical="center" wrapText="1" readingOrder="2"/>
    </xf>
    <xf numFmtId="0" fontId="13" fillId="0" borderId="3" xfId="3" applyBorder="1" applyAlignment="1">
      <alignment horizontal="right" vertical="center" wrapText="1"/>
    </xf>
    <xf numFmtId="0" fontId="6" fillId="0" borderId="3" xfId="0" applyFont="1" applyBorder="1" applyAlignment="1">
      <alignment vertical="center"/>
    </xf>
    <xf numFmtId="0" fontId="25" fillId="0" borderId="3" xfId="2" applyFont="1" applyBorder="1" applyAlignment="1" applyProtection="1">
      <alignment horizontal="center" vertical="center" wrapText="1"/>
    </xf>
    <xf numFmtId="0" fontId="7" fillId="0" borderId="3" xfId="0" applyFont="1" applyBorder="1" applyAlignment="1">
      <alignment vertical="center" wrapText="1"/>
    </xf>
    <xf numFmtId="0" fontId="25" fillId="0" borderId="3" xfId="2" applyFont="1" applyBorder="1" applyAlignment="1" applyProtection="1">
      <alignment vertical="center" wrapText="1"/>
    </xf>
    <xf numFmtId="0" fontId="4" fillId="0" borderId="3" xfId="2" applyBorder="1" applyAlignment="1" applyProtection="1">
      <alignment vertical="center" wrapText="1"/>
    </xf>
    <xf numFmtId="0" fontId="6" fillId="0" borderId="3" xfId="0" applyFont="1" applyBorder="1"/>
    <xf numFmtId="0" fontId="25" fillId="7" borderId="3" xfId="2" applyFont="1" applyFill="1" applyBorder="1" applyAlignment="1" applyProtection="1">
      <alignment horizontal="center" vertical="center" wrapText="1"/>
    </xf>
    <xf numFmtId="0" fontId="25" fillId="0" borderId="3" xfId="2" applyFont="1" applyBorder="1" applyAlignment="1" applyProtection="1">
      <alignment horizontal="center" vertical="center" wrapText="1" readingOrder="2"/>
    </xf>
    <xf numFmtId="0" fontId="6" fillId="0" borderId="4" xfId="0" applyFont="1" applyBorder="1"/>
    <xf numFmtId="0" fontId="6" fillId="0" borderId="3" xfId="0" applyFont="1" applyFill="1" applyBorder="1" applyAlignment="1">
      <alignment vertical="center" wrapText="1"/>
    </xf>
    <xf numFmtId="0" fontId="6" fillId="0" borderId="3" xfId="0" applyFont="1" applyFill="1" applyBorder="1" applyAlignment="1">
      <alignment horizontal="center" vertical="center" wrapText="1"/>
    </xf>
    <xf numFmtId="0" fontId="17" fillId="0" borderId="3" xfId="3" applyFont="1" applyFill="1" applyBorder="1" applyAlignment="1">
      <alignment horizontal="center" vertical="center" wrapText="1"/>
    </xf>
    <xf numFmtId="0" fontId="13" fillId="0" borderId="3" xfId="3" applyFill="1" applyBorder="1" applyAlignment="1">
      <alignment horizontal="right" vertical="center" wrapText="1"/>
    </xf>
    <xf numFmtId="0" fontId="13" fillId="0" borderId="3" xfId="3" applyFont="1" applyFill="1" applyBorder="1" applyAlignment="1">
      <alignment horizontal="right" vertical="center" wrapText="1"/>
    </xf>
    <xf numFmtId="0" fontId="13" fillId="0" borderId="3" xfId="3" applyFill="1" applyBorder="1" applyAlignment="1">
      <alignment vertical="center" wrapText="1"/>
    </xf>
    <xf numFmtId="0" fontId="13" fillId="0" borderId="3" xfId="3" applyFill="1" applyBorder="1" applyAlignment="1">
      <alignment horizontal="center" vertical="center" wrapText="1"/>
    </xf>
    <xf numFmtId="0" fontId="13" fillId="0" borderId="3" xfId="3" applyFont="1" applyFill="1" applyBorder="1" applyAlignment="1">
      <alignment vertical="center" wrapText="1"/>
    </xf>
    <xf numFmtId="0" fontId="6" fillId="0" borderId="3" xfId="3" applyFont="1" applyFill="1" applyBorder="1" applyAlignment="1">
      <alignment horizontal="center" vertical="center" wrapText="1"/>
    </xf>
    <xf numFmtId="0" fontId="25" fillId="0" borderId="3" xfId="2" applyFont="1" applyFill="1" applyBorder="1" applyAlignment="1" applyProtection="1">
      <alignment horizontal="center" vertical="center" wrapText="1"/>
    </xf>
    <xf numFmtId="0" fontId="13" fillId="0" borderId="4" xfId="3" applyBorder="1" applyAlignment="1">
      <alignment vertical="center" wrapText="1"/>
    </xf>
    <xf numFmtId="0" fontId="0" fillId="0" borderId="3" xfId="0" applyBorder="1" applyAlignment="1">
      <alignment horizontal="center" vertical="center" wrapText="1"/>
    </xf>
    <xf numFmtId="0" fontId="6" fillId="0" borderId="3" xfId="0" applyFont="1" applyBorder="1" applyAlignment="1">
      <alignment horizontal="right" vertical="center" wrapText="1" readingOrder="2"/>
    </xf>
    <xf numFmtId="0" fontId="3" fillId="0" borderId="3" xfId="0" applyFont="1" applyBorder="1" applyAlignment="1">
      <alignment vertical="center" wrapText="1"/>
    </xf>
    <xf numFmtId="0" fontId="6" fillId="0" borderId="0" xfId="3" applyFont="1" applyBorder="1" applyAlignment="1">
      <alignment horizontal="center" vertical="center" wrapText="1"/>
    </xf>
    <xf numFmtId="0" fontId="23" fillId="0" borderId="3" xfId="0" applyFont="1" applyBorder="1" applyAlignment="1">
      <alignment horizontal="center" vertical="center" wrapText="1"/>
    </xf>
    <xf numFmtId="0" fontId="26" fillId="0" borderId="3" xfId="3" applyFont="1" applyBorder="1" applyAlignment="1">
      <alignment vertical="center" wrapText="1"/>
    </xf>
    <xf numFmtId="0" fontId="13" fillId="0" borderId="0" xfId="3" applyFont="1" applyBorder="1" applyAlignment="1">
      <alignment wrapText="1"/>
    </xf>
    <xf numFmtId="0" fontId="13" fillId="0" borderId="0" xfId="3" applyBorder="1" applyAlignment="1">
      <alignment vertical="center" wrapText="1"/>
    </xf>
    <xf numFmtId="0" fontId="13" fillId="0" borderId="0" xfId="3" applyBorder="1" applyAlignment="1">
      <alignment horizontal="right" wrapText="1"/>
    </xf>
    <xf numFmtId="0" fontId="6" fillId="8" borderId="3" xfId="0" applyFont="1" applyFill="1" applyBorder="1" applyAlignment="1">
      <alignment vertical="center" wrapText="1"/>
    </xf>
    <xf numFmtId="0" fontId="6" fillId="0" borderId="0" xfId="3" applyFont="1" applyBorder="1" applyAlignment="1">
      <alignment vertical="center" wrapText="1"/>
    </xf>
    <xf numFmtId="0" fontId="13" fillId="0" borderId="0" xfId="3" applyBorder="1" applyAlignment="1">
      <alignment horizontal="center" vertical="center" wrapText="1"/>
    </xf>
    <xf numFmtId="0" fontId="6" fillId="0" borderId="0" xfId="0" applyFont="1" applyBorder="1" applyAlignment="1">
      <alignment wrapText="1"/>
    </xf>
    <xf numFmtId="0" fontId="17" fillId="0" borderId="0" xfId="3" applyFont="1" applyBorder="1" applyAlignment="1">
      <alignment horizontal="center" vertical="center" wrapText="1"/>
    </xf>
    <xf numFmtId="0" fontId="13" fillId="0" borderId="0" xfId="3" applyBorder="1" applyAlignment="1">
      <alignment horizontal="center" wrapText="1"/>
    </xf>
    <xf numFmtId="0" fontId="0" fillId="0" borderId="5" xfId="0" applyBorder="1"/>
    <xf numFmtId="0" fontId="0" fillId="0" borderId="6" xfId="0" applyBorder="1"/>
    <xf numFmtId="0" fontId="0" fillId="0" borderId="7" xfId="0" applyBorder="1"/>
    <xf numFmtId="0" fontId="0" fillId="0" borderId="5" xfId="0" pivotButton="1" applyBorder="1"/>
    <xf numFmtId="0" fontId="0" fillId="0" borderId="8" xfId="0" applyBorder="1"/>
    <xf numFmtId="0" fontId="0" fillId="0" borderId="9" xfId="0" applyBorder="1"/>
    <xf numFmtId="0" fontId="0" fillId="0" borderId="10" xfId="0" applyBorder="1"/>
    <xf numFmtId="165" fontId="0" fillId="0" borderId="5" xfId="0" applyNumberFormat="1" applyBorder="1"/>
    <xf numFmtId="165" fontId="0" fillId="0" borderId="11" xfId="0" applyNumberFormat="1" applyBorder="1"/>
    <xf numFmtId="165" fontId="0" fillId="0" borderId="10" xfId="0" applyNumberFormat="1" applyBorder="1"/>
    <xf numFmtId="165" fontId="0" fillId="0" borderId="8" xfId="0" applyNumberFormat="1" applyBorder="1"/>
    <xf numFmtId="165" fontId="0" fillId="0" borderId="0" xfId="0" applyNumberFormat="1"/>
    <xf numFmtId="165" fontId="0" fillId="0" borderId="12" xfId="0" applyNumberFormat="1" applyBorder="1"/>
    <xf numFmtId="165" fontId="0" fillId="0" borderId="9" xfId="0" applyNumberFormat="1" applyBorder="1"/>
    <xf numFmtId="165" fontId="0" fillId="0" borderId="13" xfId="0" applyNumberFormat="1" applyBorder="1"/>
    <xf numFmtId="165" fontId="0" fillId="0" borderId="14" xfId="0" applyNumberFormat="1" applyBorder="1"/>
    <xf numFmtId="0" fontId="0" fillId="0" borderId="15" xfId="0" pivotButton="1" applyBorder="1"/>
    <xf numFmtId="0" fontId="0" fillId="0" borderId="15" xfId="0" applyBorder="1"/>
    <xf numFmtId="3" fontId="0" fillId="0" borderId="0" xfId="0" applyNumberFormat="1"/>
    <xf numFmtId="3" fontId="46" fillId="13" borderId="0" xfId="0" applyNumberFormat="1" applyFont="1" applyFill="1" applyBorder="1" applyAlignment="1">
      <alignment horizontal="center" vertical="top" wrapText="1" readingOrder="1"/>
    </xf>
    <xf numFmtId="0" fontId="0" fillId="14" borderId="0" xfId="0" applyFill="1"/>
    <xf numFmtId="0" fontId="0" fillId="15" borderId="0" xfId="0" applyFill="1"/>
    <xf numFmtId="0" fontId="0" fillId="0" borderId="0" xfId="0" applyFill="1"/>
    <xf numFmtId="0" fontId="6" fillId="0" borderId="0" xfId="0" applyFont="1" applyBorder="1" applyAlignment="1">
      <alignment vertical="center" wrapText="1"/>
    </xf>
    <xf numFmtId="0" fontId="4" fillId="0" borderId="0" xfId="2" applyBorder="1" applyAlignment="1" applyProtection="1">
      <alignment vertical="center" wrapText="1"/>
    </xf>
    <xf numFmtId="0" fontId="4" fillId="0" borderId="3" xfId="2" applyBorder="1" applyAlignment="1" applyProtection="1">
      <alignment horizontal="left" wrapText="1"/>
    </xf>
    <xf numFmtId="0" fontId="20" fillId="0" borderId="0" xfId="0" applyFont="1" applyBorder="1"/>
    <xf numFmtId="0" fontId="6" fillId="0" borderId="4" xfId="0" applyFont="1" applyBorder="1" applyAlignment="1">
      <alignment horizontal="center" wrapText="1" readingOrder="2"/>
    </xf>
    <xf numFmtId="0" fontId="6" fillId="0" borderId="0" xfId="0" applyFont="1" applyBorder="1" applyAlignment="1">
      <alignment horizontal="center" wrapText="1" readingOrder="2"/>
    </xf>
    <xf numFmtId="0" fontId="6" fillId="0" borderId="4" xfId="3" applyFont="1" applyBorder="1" applyAlignment="1">
      <alignment vertical="center" wrapText="1"/>
    </xf>
    <xf numFmtId="0" fontId="4" fillId="0" borderId="0" xfId="2" applyBorder="1" applyAlignment="1" applyProtection="1">
      <alignment horizontal="center" vertical="center"/>
    </xf>
    <xf numFmtId="0" fontId="46" fillId="12" borderId="16" xfId="0" applyFont="1" applyFill="1" applyBorder="1" applyAlignment="1">
      <alignment horizontal="center" vertical="top" wrapText="1" readingOrder="2"/>
    </xf>
    <xf numFmtId="0" fontId="46" fillId="12" borderId="17" xfId="0" applyFont="1" applyFill="1" applyBorder="1" applyAlignment="1">
      <alignment horizontal="center" vertical="top" wrapText="1" readingOrder="2"/>
    </xf>
    <xf numFmtId="0" fontId="46" fillId="13" borderId="3" xfId="0" applyFont="1" applyFill="1" applyBorder="1" applyAlignment="1">
      <alignment horizontal="center" vertical="top" wrapText="1" readingOrder="1"/>
    </xf>
    <xf numFmtId="0" fontId="46" fillId="13" borderId="3" xfId="0" applyFont="1" applyFill="1" applyBorder="1" applyAlignment="1">
      <alignment horizontal="center" vertical="top" wrapText="1" readingOrder="2"/>
    </xf>
    <xf numFmtId="3" fontId="46" fillId="13" borderId="3" xfId="0" applyNumberFormat="1" applyFont="1" applyFill="1" applyBorder="1" applyAlignment="1">
      <alignment horizontal="center" vertical="top" wrapText="1" readingOrder="1"/>
    </xf>
    <xf numFmtId="0" fontId="0" fillId="0" borderId="3" xfId="0" applyBorder="1"/>
    <xf numFmtId="0" fontId="0" fillId="0" borderId="3" xfId="0" applyBorder="1" applyAlignment="1">
      <alignment horizontal="center"/>
    </xf>
    <xf numFmtId="0" fontId="0" fillId="3" borderId="0" xfId="0" applyFill="1"/>
    <xf numFmtId="0" fontId="0" fillId="9" borderId="0" xfId="0" applyFill="1"/>
    <xf numFmtId="0" fontId="29" fillId="3" borderId="0" xfId="0" applyFont="1" applyFill="1"/>
    <xf numFmtId="0" fontId="6" fillId="3" borderId="0" xfId="0" applyFont="1" applyFill="1"/>
    <xf numFmtId="0" fontId="0" fillId="10" borderId="0" xfId="0" applyFill="1"/>
    <xf numFmtId="0" fontId="33" fillId="9" borderId="0" xfId="0" applyFont="1" applyFill="1" applyAlignment="1">
      <alignment horizontal="center" vertical="center"/>
    </xf>
    <xf numFmtId="0" fontId="33" fillId="0" borderId="0" xfId="0" applyFont="1" applyFill="1" applyAlignment="1">
      <alignment horizontal="center" vertical="center"/>
    </xf>
    <xf numFmtId="0" fontId="33" fillId="9" borderId="3" xfId="0" applyFont="1" applyFill="1" applyBorder="1" applyAlignment="1">
      <alignment horizontal="center" vertical="center"/>
    </xf>
    <xf numFmtId="0" fontId="35" fillId="9" borderId="0" xfId="0" applyFont="1" applyFill="1" applyAlignment="1">
      <alignment horizontal="center" vertical="center"/>
    </xf>
    <xf numFmtId="0" fontId="35" fillId="0" borderId="0" xfId="0" applyFont="1" applyFill="1" applyAlignment="1">
      <alignment horizontal="center" vertical="center"/>
    </xf>
    <xf numFmtId="0" fontId="35" fillId="9" borderId="3" xfId="0" applyFont="1" applyFill="1" applyBorder="1" applyAlignment="1">
      <alignment horizontal="center" vertical="center"/>
    </xf>
    <xf numFmtId="0" fontId="36" fillId="9" borderId="0" xfId="0" applyFont="1" applyFill="1" applyAlignment="1">
      <alignment horizontal="center" vertical="center"/>
    </xf>
    <xf numFmtId="0" fontId="36" fillId="0" borderId="0" xfId="0" applyFont="1" applyFill="1" applyAlignment="1">
      <alignment horizontal="center" vertical="center"/>
    </xf>
    <xf numFmtId="0" fontId="36" fillId="9" borderId="3" xfId="0" applyFont="1" applyFill="1" applyBorder="1" applyAlignment="1">
      <alignment horizontal="center" vertical="center"/>
    </xf>
    <xf numFmtId="0" fontId="37" fillId="0" borderId="18" xfId="0" applyFont="1" applyFill="1" applyBorder="1" applyAlignment="1"/>
    <xf numFmtId="0" fontId="37" fillId="0" borderId="19" xfId="0" applyFont="1" applyFill="1" applyBorder="1" applyAlignment="1"/>
    <xf numFmtId="0" fontId="38" fillId="0" borderId="3" xfId="0" applyFont="1" applyBorder="1" applyAlignment="1">
      <alignment horizontal="center" vertical="center" wrapText="1"/>
    </xf>
    <xf numFmtId="0" fontId="2" fillId="8" borderId="3" xfId="0" applyFont="1" applyFill="1" applyBorder="1" applyAlignment="1">
      <alignment horizontal="center" vertical="center" wrapText="1"/>
    </xf>
    <xf numFmtId="0" fontId="2" fillId="8" borderId="3" xfId="0" quotePrefix="1" applyFont="1" applyFill="1" applyBorder="1" applyAlignment="1">
      <alignment horizontal="center" vertical="center" wrapText="1"/>
    </xf>
    <xf numFmtId="0" fontId="2" fillId="0" borderId="0" xfId="0" applyFont="1"/>
    <xf numFmtId="0" fontId="0" fillId="4" borderId="0" xfId="0" applyFill="1"/>
    <xf numFmtId="0" fontId="39" fillId="0" borderId="0" xfId="0" applyFont="1" applyAlignment="1">
      <alignment horizontal="center"/>
    </xf>
    <xf numFmtId="4" fontId="0" fillId="0" borderId="0" xfId="0" applyNumberFormat="1"/>
    <xf numFmtId="3" fontId="0" fillId="3" borderId="0" xfId="0" applyNumberFormat="1" applyFill="1"/>
    <xf numFmtId="3" fontId="0" fillId="9" borderId="0" xfId="0" applyNumberFormat="1" applyFill="1"/>
    <xf numFmtId="3" fontId="29" fillId="3" borderId="0" xfId="0" applyNumberFormat="1" applyFont="1" applyFill="1"/>
    <xf numFmtId="3" fontId="6" fillId="3" borderId="0" xfId="0" applyNumberFormat="1" applyFont="1" applyFill="1"/>
    <xf numFmtId="9" fontId="0" fillId="0" borderId="0" xfId="0" applyNumberFormat="1"/>
    <xf numFmtId="0" fontId="40" fillId="0" borderId="0" xfId="0" applyFont="1"/>
    <xf numFmtId="3" fontId="41" fillId="0" borderId="3" xfId="0" applyNumberFormat="1" applyFont="1" applyFill="1" applyBorder="1"/>
    <xf numFmtId="9" fontId="0" fillId="0" borderId="0" xfId="0" applyNumberFormat="1" applyFill="1"/>
    <xf numFmtId="3" fontId="41" fillId="0" borderId="3" xfId="0" applyNumberFormat="1" applyFont="1" applyBorder="1"/>
    <xf numFmtId="3" fontId="41" fillId="10" borderId="3" xfId="0" applyNumberFormat="1" applyFont="1" applyFill="1" applyBorder="1"/>
    <xf numFmtId="3" fontId="0" fillId="0" borderId="0" xfId="0" applyNumberFormat="1" applyFill="1"/>
    <xf numFmtId="166" fontId="46" fillId="13" borderId="0" xfId="5" applyNumberFormat="1" applyFont="1" applyFill="1" applyBorder="1" applyAlignment="1">
      <alignment horizontal="center" vertical="top" wrapText="1" readingOrder="1"/>
    </xf>
    <xf numFmtId="9" fontId="0" fillId="0" borderId="5" xfId="0" applyNumberFormat="1" applyBorder="1" applyAlignment="1">
      <alignment wrapText="1"/>
    </xf>
    <xf numFmtId="9" fontId="0" fillId="0" borderId="11" xfId="0" applyNumberFormat="1" applyBorder="1" applyAlignment="1">
      <alignment wrapText="1"/>
    </xf>
    <xf numFmtId="9" fontId="0" fillId="0" borderId="8" xfId="0" applyNumberFormat="1" applyBorder="1" applyAlignment="1">
      <alignment wrapText="1"/>
    </xf>
    <xf numFmtId="9" fontId="0" fillId="0" borderId="0" xfId="0" applyNumberFormat="1" applyAlignment="1">
      <alignment wrapText="1"/>
    </xf>
    <xf numFmtId="165" fontId="0" fillId="0" borderId="9" xfId="0" applyNumberFormat="1" applyBorder="1" applyAlignment="1">
      <alignment wrapText="1"/>
    </xf>
    <xf numFmtId="165" fontId="0" fillId="0" borderId="13" xfId="0" applyNumberFormat="1" applyBorder="1" applyAlignment="1">
      <alignment wrapText="1"/>
    </xf>
    <xf numFmtId="0" fontId="0" fillId="0" borderId="11" xfId="0" applyBorder="1" applyAlignment="1">
      <alignment horizontal="center" vertical="center" wrapText="1"/>
    </xf>
    <xf numFmtId="0" fontId="0" fillId="0" borderId="10" xfId="0" applyBorder="1" applyAlignment="1">
      <alignment horizontal="center" vertical="center" wrapText="1"/>
    </xf>
    <xf numFmtId="0" fontId="0" fillId="0" borderId="5" xfId="0" applyBorder="1" applyAlignment="1">
      <alignment horizontal="center" vertical="center" wrapText="1"/>
    </xf>
    <xf numFmtId="164" fontId="46" fillId="13" borderId="3" xfId="1" applyNumberFormat="1" applyFont="1" applyFill="1" applyBorder="1" applyAlignment="1">
      <alignment horizontal="center" vertical="top" wrapText="1" readingOrder="2"/>
    </xf>
    <xf numFmtId="0" fontId="12" fillId="4" borderId="18" xfId="0" applyNumberFormat="1" applyFont="1" applyFill="1" applyBorder="1" applyAlignment="1">
      <alignment horizontal="center" vertical="top" wrapText="1" readingOrder="2"/>
    </xf>
    <xf numFmtId="0" fontId="42" fillId="0" borderId="0" xfId="4" applyNumberFormat="1" applyFont="1" applyFill="1" applyBorder="1" applyAlignment="1">
      <alignment horizontal="right"/>
    </xf>
    <xf numFmtId="0" fontId="43" fillId="11" borderId="20" xfId="0" applyNumberFormat="1" applyFont="1" applyFill="1" applyBorder="1" applyAlignment="1">
      <alignment horizontal="center" vertical="center"/>
    </xf>
    <xf numFmtId="0" fontId="43" fillId="11" borderId="4" xfId="0" quotePrefix="1" applyNumberFormat="1" applyFont="1" applyFill="1" applyBorder="1" applyAlignment="1">
      <alignment horizontal="right" vertical="top"/>
    </xf>
    <xf numFmtId="0" fontId="43" fillId="11" borderId="4" xfId="0" quotePrefix="1" applyNumberFormat="1" applyFont="1" applyFill="1" applyBorder="1" applyAlignment="1">
      <alignment horizontal="right" vertical="top" readingOrder="2"/>
    </xf>
    <xf numFmtId="0" fontId="43" fillId="11" borderId="21" xfId="0" quotePrefix="1" applyNumberFormat="1" applyFont="1" applyFill="1" applyBorder="1" applyAlignment="1">
      <alignment horizontal="right" vertical="top"/>
    </xf>
    <xf numFmtId="0" fontId="43" fillId="11" borderId="0" xfId="0" quotePrefix="1" applyNumberFormat="1" applyFont="1" applyFill="1" applyBorder="1" applyAlignment="1">
      <alignment horizontal="right" vertical="top"/>
    </xf>
    <xf numFmtId="0" fontId="0" fillId="0" borderId="0" xfId="0" applyAlignment="1">
      <alignment wrapText="1"/>
    </xf>
    <xf numFmtId="9" fontId="46" fillId="13" borderId="0" xfId="5" applyFont="1" applyFill="1" applyBorder="1" applyAlignment="1">
      <alignment horizontal="center" vertical="top" wrapText="1" readingOrder="1"/>
    </xf>
    <xf numFmtId="9" fontId="44" fillId="0" borderId="0" xfId="5" applyFont="1"/>
    <xf numFmtId="9" fontId="0" fillId="0" borderId="11" xfId="0" applyNumberFormat="1" applyBorder="1"/>
    <xf numFmtId="9" fontId="0" fillId="0" borderId="10" xfId="0" applyNumberFormat="1" applyBorder="1"/>
    <xf numFmtId="9" fontId="0" fillId="0" borderId="12" xfId="0" applyNumberFormat="1" applyBorder="1"/>
    <xf numFmtId="9" fontId="0" fillId="0" borderId="13" xfId="0" applyNumberFormat="1" applyBorder="1"/>
    <xf numFmtId="9" fontId="0" fillId="0" borderId="14" xfId="0" applyNumberFormat="1" applyBorder="1"/>
    <xf numFmtId="0" fontId="0" fillId="0" borderId="5" xfId="0" pivotButton="1" applyBorder="1" applyAlignment="1">
      <alignment wrapText="1"/>
    </xf>
    <xf numFmtId="0" fontId="0" fillId="0" borderId="11" xfId="0" applyBorder="1" applyAlignment="1">
      <alignment wrapText="1"/>
    </xf>
    <xf numFmtId="0" fontId="0" fillId="0" borderId="10" xfId="0" applyBorder="1" applyAlignment="1">
      <alignment wrapText="1"/>
    </xf>
    <xf numFmtId="0" fontId="0" fillId="0" borderId="0" xfId="0" applyAlignment="1">
      <alignment horizontal="center" wrapText="1"/>
    </xf>
    <xf numFmtId="9" fontId="0" fillId="0" borderId="0" xfId="0" applyNumberFormat="1" applyAlignment="1">
      <alignment horizontal="center"/>
    </xf>
    <xf numFmtId="0" fontId="0" fillId="0" borderId="0" xfId="0" applyNumberFormat="1" applyFill="1" applyBorder="1"/>
    <xf numFmtId="0" fontId="0" fillId="0" borderId="22" xfId="0" applyNumberFormat="1" applyFill="1" applyBorder="1"/>
    <xf numFmtId="0" fontId="0" fillId="0" borderId="23" xfId="0" applyBorder="1"/>
    <xf numFmtId="0" fontId="0" fillId="0" borderId="23" xfId="0" applyNumberFormat="1" applyFill="1" applyBorder="1"/>
    <xf numFmtId="9" fontId="0" fillId="0" borderId="23" xfId="0" applyNumberFormat="1" applyBorder="1" applyAlignment="1">
      <alignment horizontal="center"/>
    </xf>
    <xf numFmtId="9" fontId="44" fillId="0" borderId="23" xfId="5" applyFont="1" applyBorder="1"/>
    <xf numFmtId="0" fontId="0" fillId="0" borderId="0" xfId="0" applyBorder="1"/>
    <xf numFmtId="0" fontId="0" fillId="0" borderId="0" xfId="0" applyBorder="1" applyAlignment="1">
      <alignment wrapText="1"/>
    </xf>
    <xf numFmtId="9" fontId="0" fillId="0" borderId="0" xfId="0" applyNumberFormat="1" applyBorder="1"/>
    <xf numFmtId="164" fontId="0" fillId="0" borderId="5" xfId="0" applyNumberFormat="1" applyBorder="1"/>
    <xf numFmtId="164" fontId="0" fillId="0" borderId="8" xfId="0" applyNumberFormat="1" applyBorder="1"/>
    <xf numFmtId="164" fontId="0" fillId="0" borderId="9" xfId="0" applyNumberFormat="1" applyBorder="1"/>
    <xf numFmtId="0" fontId="45" fillId="16" borderId="0" xfId="0" applyFont="1" applyFill="1" applyAlignment="1">
      <alignment horizontal="center" vertical="center" wrapText="1"/>
    </xf>
    <xf numFmtId="3" fontId="45" fillId="16" borderId="0" xfId="0" applyNumberFormat="1" applyFont="1" applyFill="1" applyAlignment="1">
      <alignment horizontal="center" vertical="center" wrapText="1"/>
    </xf>
    <xf numFmtId="3" fontId="0" fillId="0" borderId="0" xfId="0" applyNumberFormat="1" applyAlignment="1">
      <alignment horizontal="right"/>
    </xf>
    <xf numFmtId="9" fontId="44" fillId="0" borderId="0" xfId="5" applyFont="1" applyBorder="1"/>
    <xf numFmtId="164" fontId="44" fillId="0" borderId="0" xfId="1" applyNumberFormat="1" applyFont="1"/>
    <xf numFmtId="9" fontId="0" fillId="0" borderId="24" xfId="0" applyNumberFormat="1" applyBorder="1" applyAlignment="1">
      <alignment horizontal="center"/>
    </xf>
    <xf numFmtId="9" fontId="44" fillId="0" borderId="25" xfId="5" applyFont="1" applyBorder="1"/>
    <xf numFmtId="164" fontId="44" fillId="0" borderId="25" xfId="1" applyNumberFormat="1" applyFont="1" applyBorder="1"/>
    <xf numFmtId="0" fontId="0" fillId="0" borderId="26" xfId="0" applyBorder="1"/>
    <xf numFmtId="9" fontId="44" fillId="0" borderId="27" xfId="5" applyFont="1" applyBorder="1"/>
    <xf numFmtId="164" fontId="44" fillId="0" borderId="27" xfId="1" applyNumberFormat="1" applyFont="1" applyBorder="1"/>
    <xf numFmtId="0" fontId="0" fillId="0" borderId="28" xfId="0" applyBorder="1"/>
    <xf numFmtId="9" fontId="0" fillId="0" borderId="29" xfId="0" applyNumberFormat="1" applyBorder="1" applyAlignment="1">
      <alignment horizontal="center"/>
    </xf>
    <xf numFmtId="164" fontId="44" fillId="0" borderId="23" xfId="1" applyNumberFormat="1" applyFont="1" applyBorder="1"/>
    <xf numFmtId="0" fontId="0" fillId="0" borderId="30" xfId="0" applyBorder="1"/>
    <xf numFmtId="9" fontId="44" fillId="0" borderId="0" xfId="5" applyFont="1"/>
    <xf numFmtId="0" fontId="0" fillId="0" borderId="24" xfId="0" applyBorder="1"/>
    <xf numFmtId="0" fontId="0" fillId="0" borderId="25" xfId="0" applyNumberFormat="1" applyFill="1" applyBorder="1"/>
    <xf numFmtId="9" fontId="0" fillId="0" borderId="25" xfId="0" applyNumberFormat="1" applyBorder="1" applyAlignment="1">
      <alignment horizontal="center"/>
    </xf>
    <xf numFmtId="9" fontId="0" fillId="0" borderId="0" xfId="0" applyNumberFormat="1" applyBorder="1" applyAlignment="1">
      <alignment horizontal="center"/>
    </xf>
    <xf numFmtId="164" fontId="44" fillId="0" borderId="0" xfId="1" applyNumberFormat="1" applyFont="1" applyBorder="1"/>
    <xf numFmtId="0" fontId="0" fillId="0" borderId="31" xfId="0" applyBorder="1"/>
    <xf numFmtId="0" fontId="0" fillId="0" borderId="17" xfId="0" applyBorder="1"/>
    <xf numFmtId="0" fontId="0" fillId="0" borderId="27" xfId="0" applyNumberFormat="1" applyFill="1" applyBorder="1"/>
    <xf numFmtId="9" fontId="0" fillId="0" borderId="27" xfId="0" applyNumberFormat="1" applyBorder="1" applyAlignment="1">
      <alignment horizontal="center"/>
    </xf>
    <xf numFmtId="0" fontId="0" fillId="0" borderId="2" xfId="0" applyBorder="1"/>
    <xf numFmtId="0" fontId="0" fillId="0" borderId="29" xfId="0" applyBorder="1"/>
    <xf numFmtId="0" fontId="46" fillId="13" borderId="0" xfId="0" applyFont="1" applyFill="1" applyBorder="1" applyAlignment="1">
      <alignment horizontal="center" vertical="top" wrapText="1" readingOrder="1"/>
    </xf>
    <xf numFmtId="0" fontId="46" fillId="13" borderId="0" xfId="0" applyFont="1" applyFill="1" applyBorder="1" applyAlignment="1">
      <alignment horizontal="center" vertical="top" wrapText="1" readingOrder="2"/>
    </xf>
    <xf numFmtId="164" fontId="46" fillId="13" borderId="0" xfId="1" applyNumberFormat="1" applyFont="1" applyFill="1" applyBorder="1" applyAlignment="1">
      <alignment horizontal="center" vertical="top" wrapText="1" readingOrder="2"/>
    </xf>
    <xf numFmtId="0" fontId="0" fillId="0" borderId="0" xfId="0" applyBorder="1" applyAlignment="1">
      <alignment horizontal="center"/>
    </xf>
    <xf numFmtId="9" fontId="46" fillId="13" borderId="3" xfId="5" applyFont="1" applyFill="1" applyBorder="1" applyAlignment="1">
      <alignment horizontal="center" vertical="top" wrapText="1" readingOrder="1"/>
    </xf>
    <xf numFmtId="164" fontId="0" fillId="0" borderId="0" xfId="0" applyNumberFormat="1"/>
    <xf numFmtId="0" fontId="16" fillId="0" borderId="0" xfId="4"/>
    <xf numFmtId="4" fontId="0" fillId="3" borderId="0" xfId="0" applyNumberFormat="1" applyFill="1"/>
    <xf numFmtId="10" fontId="46" fillId="13" borderId="0" xfId="5" applyNumberFormat="1" applyFont="1" applyFill="1" applyBorder="1" applyAlignment="1">
      <alignment horizontal="center" vertical="top" wrapText="1" readingOrder="1"/>
    </xf>
    <xf numFmtId="164" fontId="0" fillId="0" borderId="0" xfId="1" applyNumberFormat="1" applyFont="1"/>
    <xf numFmtId="0" fontId="43" fillId="11" borderId="25" xfId="6" applyFont="1" applyFill="1" applyBorder="1" applyAlignment="1">
      <alignment horizontal="center" vertical="center" wrapText="1" readingOrder="2"/>
    </xf>
    <xf numFmtId="0" fontId="12" fillId="4" borderId="0" xfId="7" applyFont="1" applyFill="1" applyAlignment="1">
      <alignment horizontal="center" vertical="center" wrapText="1" readingOrder="2"/>
    </xf>
    <xf numFmtId="0" fontId="12" fillId="4" borderId="0" xfId="7" applyNumberFormat="1" applyFont="1" applyFill="1" applyAlignment="1">
      <alignment horizontal="center" vertical="center" wrapText="1" readingOrder="2"/>
    </xf>
    <xf numFmtId="0" fontId="12" fillId="4" borderId="0" xfId="7" applyFont="1" applyFill="1" applyBorder="1" applyAlignment="1">
      <alignment horizontal="center" vertical="center" wrapText="1" readingOrder="2"/>
    </xf>
    <xf numFmtId="0" fontId="48" fillId="0" borderId="32" xfId="6" applyFont="1" applyFill="1" applyBorder="1" applyAlignment="1">
      <alignment horizontal="center" vertical="center" readingOrder="2"/>
    </xf>
    <xf numFmtId="0" fontId="42" fillId="0" borderId="0" xfId="4" applyFont="1" applyFill="1" applyBorder="1" applyAlignment="1">
      <alignment horizontal="right" wrapText="1"/>
    </xf>
    <xf numFmtId="0" fontId="42" fillId="0" borderId="0" xfId="4" applyNumberFormat="1" applyFont="1" applyFill="1" applyBorder="1" applyAlignment="1">
      <alignment wrapText="1"/>
    </xf>
    <xf numFmtId="0" fontId="48" fillId="0" borderId="32" xfId="6" applyNumberFormat="1" applyFont="1" applyFill="1" applyBorder="1" applyAlignment="1">
      <alignment horizontal="center" vertical="center" readingOrder="2"/>
    </xf>
    <xf numFmtId="0" fontId="12" fillId="0" borderId="0" xfId="0" applyNumberFormat="1" applyFont="1" applyBorder="1" applyAlignment="1">
      <alignment horizontal="right" readingOrder="2"/>
    </xf>
    <xf numFmtId="0" fontId="12" fillId="0" borderId="0" xfId="0" applyNumberFormat="1" applyFont="1" applyBorder="1" applyAlignment="1">
      <alignment readingOrder="2"/>
    </xf>
    <xf numFmtId="0" fontId="12" fillId="0" borderId="0" xfId="0" applyNumberFormat="1" applyFont="1" applyBorder="1" applyAlignment="1">
      <alignment horizontal="right" readingOrder="1"/>
    </xf>
    <xf numFmtId="0" fontId="48" fillId="0" borderId="25" xfId="6" applyNumberFormat="1" applyFont="1" applyFill="1" applyBorder="1" applyAlignment="1">
      <alignment horizontal="center" vertical="center" readingOrder="2"/>
    </xf>
    <xf numFmtId="0" fontId="12" fillId="0" borderId="33" xfId="0" applyNumberFormat="1" applyFont="1" applyBorder="1" applyAlignment="1">
      <alignment horizontal="right" readingOrder="2"/>
    </xf>
    <xf numFmtId="0" fontId="12" fillId="0" borderId="1" xfId="0" applyNumberFormat="1" applyFont="1" applyBorder="1" applyAlignment="1">
      <alignment horizontal="right" readingOrder="2"/>
    </xf>
    <xf numFmtId="0" fontId="12" fillId="0" borderId="1" xfId="0" applyNumberFormat="1" applyFont="1" applyBorder="1" applyAlignment="1">
      <alignment readingOrder="2"/>
    </xf>
    <xf numFmtId="0" fontId="12" fillId="0" borderId="34" xfId="0" applyNumberFormat="1" applyFont="1" applyBorder="1" applyAlignment="1">
      <alignment horizontal="right" readingOrder="2"/>
    </xf>
    <xf numFmtId="0" fontId="42" fillId="0" borderId="33" xfId="4" applyFont="1" applyFill="1" applyBorder="1" applyAlignment="1">
      <alignment horizontal="right" wrapText="1"/>
    </xf>
    <xf numFmtId="0" fontId="42" fillId="0" borderId="1" xfId="4" applyFont="1" applyFill="1" applyBorder="1" applyAlignment="1">
      <alignment horizontal="right" wrapText="1"/>
    </xf>
    <xf numFmtId="0" fontId="42" fillId="0" borderId="1" xfId="4" applyNumberFormat="1" applyFont="1" applyFill="1" applyBorder="1" applyAlignment="1">
      <alignment wrapText="1"/>
    </xf>
    <xf numFmtId="0" fontId="42" fillId="0" borderId="1" xfId="4" applyNumberFormat="1" applyFont="1" applyFill="1" applyBorder="1" applyAlignment="1">
      <alignment horizontal="right"/>
    </xf>
    <xf numFmtId="0" fontId="42" fillId="0" borderId="34" xfId="4" applyFont="1" applyFill="1" applyBorder="1" applyAlignment="1">
      <alignment horizontal="right" wrapText="1"/>
    </xf>
    <xf numFmtId="0" fontId="48" fillId="0" borderId="25" xfId="6" applyFont="1" applyFill="1" applyBorder="1" applyAlignment="1">
      <alignment horizontal="center" vertical="center" readingOrder="2"/>
    </xf>
    <xf numFmtId="0" fontId="12" fillId="0" borderId="33" xfId="0" quotePrefix="1" applyNumberFormat="1" applyFont="1" applyBorder="1" applyAlignment="1">
      <alignment horizontal="right" readingOrder="2"/>
    </xf>
    <xf numFmtId="0" fontId="48" fillId="17" borderId="32" xfId="6" applyFont="1" applyFill="1" applyBorder="1" applyAlignment="1">
      <alignment horizontal="center" vertical="center" readingOrder="2"/>
    </xf>
    <xf numFmtId="0" fontId="42" fillId="0" borderId="0" xfId="4" applyFont="1" applyFill="1" applyBorder="1" applyAlignment="1">
      <alignment wrapText="1"/>
    </xf>
    <xf numFmtId="0" fontId="48" fillId="18" borderId="32" xfId="6" applyFont="1" applyFill="1" applyBorder="1" applyAlignment="1">
      <alignment horizontal="center" vertical="center" wrapText="1" readingOrder="2"/>
    </xf>
    <xf numFmtId="0" fontId="12" fillId="0" borderId="0" xfId="0" applyNumberFormat="1" applyFont="1" applyFill="1" applyBorder="1" applyAlignment="1">
      <alignment horizontal="right" readingOrder="2"/>
    </xf>
    <xf numFmtId="0" fontId="12" fillId="0" borderId="0" xfId="0" applyNumberFormat="1" applyFont="1" applyFill="1" applyBorder="1" applyAlignment="1">
      <alignment horizontal="right" readingOrder="1"/>
    </xf>
    <xf numFmtId="0" fontId="48" fillId="19" borderId="32" xfId="6" applyFont="1" applyFill="1" applyBorder="1" applyAlignment="1">
      <alignment horizontal="center" vertical="center" wrapText="1" readingOrder="2"/>
    </xf>
    <xf numFmtId="0" fontId="42" fillId="0" borderId="35" xfId="4" applyFont="1" applyFill="1" applyBorder="1" applyAlignment="1">
      <alignment horizontal="right" wrapText="1"/>
    </xf>
    <xf numFmtId="0" fontId="42" fillId="0" borderId="36" xfId="4" applyFont="1" applyFill="1" applyBorder="1" applyAlignment="1">
      <alignment horizontal="right" wrapText="1"/>
    </xf>
    <xf numFmtId="0" fontId="42" fillId="0" borderId="37" xfId="4" applyFont="1" applyFill="1" applyBorder="1" applyAlignment="1">
      <alignment horizontal="right" wrapText="1"/>
    </xf>
    <xf numFmtId="0" fontId="46" fillId="13" borderId="0" xfId="5" applyNumberFormat="1" applyFont="1" applyFill="1" applyBorder="1" applyAlignment="1">
      <alignment horizontal="center" vertical="top" wrapText="1" readingOrder="1"/>
    </xf>
    <xf numFmtId="3" fontId="0" fillId="0" borderId="0" xfId="0" applyNumberFormat="1" applyBorder="1"/>
    <xf numFmtId="10" fontId="0" fillId="0" borderId="0" xfId="5" applyNumberFormat="1" applyFont="1"/>
    <xf numFmtId="0" fontId="27" fillId="5" borderId="0" xfId="0" applyFont="1" applyFill="1" applyAlignment="1" applyProtection="1">
      <alignment horizontal="center" vertical="center"/>
    </xf>
    <xf numFmtId="0" fontId="28" fillId="5" borderId="0" xfId="0" applyFont="1" applyFill="1" applyAlignment="1" applyProtection="1">
      <alignment horizontal="center" vertical="center"/>
    </xf>
    <xf numFmtId="0" fontId="27" fillId="5" borderId="0" xfId="0" quotePrefix="1" applyFont="1" applyFill="1" applyAlignment="1" applyProtection="1">
      <alignment horizontal="center" vertical="center"/>
    </xf>
    <xf numFmtId="0" fontId="30" fillId="5" borderId="0" xfId="0" applyFont="1" applyFill="1" applyBorder="1" applyAlignment="1" applyProtection="1">
      <alignment horizontal="center" vertical="center"/>
    </xf>
    <xf numFmtId="0" fontId="31" fillId="5" borderId="19" xfId="0" quotePrefix="1" applyFont="1" applyFill="1" applyBorder="1" applyAlignment="1" applyProtection="1">
      <alignment horizontal="center" vertical="center"/>
    </xf>
    <xf numFmtId="0" fontId="31" fillId="5" borderId="19" xfId="0" applyFont="1" applyFill="1" applyBorder="1" applyAlignment="1" applyProtection="1">
      <alignment horizontal="center" vertical="center"/>
    </xf>
    <xf numFmtId="0" fontId="32" fillId="0" borderId="3" xfId="0" applyFont="1" applyFill="1" applyBorder="1" applyAlignment="1">
      <alignment horizontal="center" vertical="center"/>
    </xf>
    <xf numFmtId="0" fontId="34" fillId="10" borderId="3" xfId="0" applyFont="1" applyFill="1" applyBorder="1" applyAlignment="1">
      <alignment horizontal="center" vertical="center" wrapText="1"/>
    </xf>
    <xf numFmtId="0" fontId="35" fillId="0" borderId="3" xfId="0" applyFont="1" applyBorder="1" applyAlignment="1">
      <alignment horizontal="center" vertical="center"/>
    </xf>
    <xf numFmtId="0" fontId="33" fillId="0" borderId="3" xfId="0" applyFont="1" applyBorder="1" applyAlignment="1">
      <alignment horizontal="center" vertical="center"/>
    </xf>
    <xf numFmtId="0" fontId="0" fillId="0" borderId="3" xfId="0" applyBorder="1" applyAlignment="1"/>
    <xf numFmtId="0" fontId="36" fillId="0" borderId="3" xfId="0" applyFont="1" applyBorder="1" applyAlignment="1">
      <alignment horizontal="center" vertical="center"/>
    </xf>
    <xf numFmtId="0" fontId="36" fillId="8" borderId="3" xfId="0" applyFont="1" applyFill="1" applyBorder="1" applyAlignment="1">
      <alignment horizontal="center" vertical="center"/>
    </xf>
    <xf numFmtId="0" fontId="2" fillId="0" borderId="0" xfId="0" applyFont="1" applyBorder="1" applyAlignment="1">
      <alignment horizontal="center" vertical="center" wrapText="1"/>
    </xf>
    <xf numFmtId="0" fontId="5" fillId="0" borderId="0" xfId="2" applyFont="1" applyBorder="1" applyAlignment="1" applyProtection="1">
      <alignment horizontal="center" vertical="center" wrapText="1"/>
    </xf>
    <xf numFmtId="0" fontId="10" fillId="8" borderId="19" xfId="2" applyFont="1" applyFill="1" applyBorder="1" applyAlignment="1" applyProtection="1">
      <alignment horizontal="center" vertical="center" wrapText="1"/>
    </xf>
    <xf numFmtId="164" fontId="0" fillId="0" borderId="3" xfId="0" applyNumberFormat="1" applyBorder="1" applyAlignment="1">
      <alignment horizontal="center"/>
    </xf>
    <xf numFmtId="0" fontId="0" fillId="0" borderId="3" xfId="0" applyFill="1" applyBorder="1" applyAlignment="1">
      <alignment horizontal="center"/>
    </xf>
    <xf numFmtId="0" fontId="0" fillId="0" borderId="4" xfId="0" applyBorder="1" applyAlignment="1">
      <alignment horizontal="center"/>
    </xf>
    <xf numFmtId="164" fontId="0" fillId="0" borderId="4" xfId="0" applyNumberFormat="1" applyBorder="1" applyAlignment="1">
      <alignment horizontal="center"/>
    </xf>
    <xf numFmtId="0" fontId="0" fillId="0" borderId="38" xfId="0" applyBorder="1" applyAlignment="1">
      <alignment horizontal="center"/>
    </xf>
  </cellXfs>
  <cellStyles count="8">
    <cellStyle name="Comma" xfId="1" builtinId="3"/>
    <cellStyle name="Hyperlink" xfId="2" builtinId="8"/>
    <cellStyle name="Normal" xfId="0" builtinId="0"/>
    <cellStyle name="Normal 2" xfId="7"/>
    <cellStyle name="Normal 2 2" xfId="6"/>
    <cellStyle name="Normal_News" xfId="3"/>
    <cellStyle name="Normal_גיליון1" xfId="4"/>
    <cellStyle name="Percent" xfId="5" builtinId="5"/>
  </cellStyles>
  <dxfs count="202">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patternType="none">
          <bgColor indexed="65"/>
        </patternFill>
      </fill>
    </dxf>
    <dxf>
      <fill>
        <patternFill>
          <bgColor indexed="22"/>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lor rgb="FF006100"/>
      </font>
      <fill>
        <patternFill>
          <bgColor rgb="FFC6EF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006100"/>
      </font>
      <fill>
        <patternFill>
          <bgColor rgb="FFC6EFCE"/>
        </patternFill>
      </fill>
    </dxf>
    <dxf>
      <font>
        <condense val="0"/>
        <extend val="0"/>
        <color rgb="FF9C0006"/>
      </font>
      <fill>
        <patternFill>
          <bgColor rgb="FFFFC7CE"/>
        </patternFill>
      </fill>
    </dxf>
    <dxf>
      <numFmt numFmtId="164" formatCode="_(* #,##0_);_(* \(#,##0\);_(* &quot;-&quot;??_);_(@_)"/>
    </dxf>
    <dxf>
      <alignment wrapText="1" readingOrder="0"/>
    </dxf>
    <dxf>
      <alignment wrapText="1" readingOrder="0"/>
    </dxf>
    <dxf>
      <numFmt numFmtId="13" formatCode="0%"/>
    </dxf>
    <dxf>
      <numFmt numFmtId="165" formatCode="_ [$₪-40D]\ * #,##0_ ;_ [$₪-40D]\ * \-#,##0_ ;_ [$₪-40D]\ * &quot;-&quot;_ ;_ @_ "/>
    </dxf>
    <dxf>
      <numFmt numFmtId="165" formatCode="_ [$₪-40D]\ * #,##0_ ;_ [$₪-40D]\ * \-#,##0_ ;_ [$₪-40D]\ * &quot;-&quot;_ ;_ @_ "/>
    </dxf>
    <dxf>
      <alignment vertical="center" readingOrder="0"/>
    </dxf>
    <dxf>
      <alignment vertical="center" readingOrder="0"/>
    </dxf>
    <dxf>
      <alignment horizontal="center" readingOrder="0"/>
    </dxf>
    <dxf>
      <alignment wrapText="1" readingOrder="0"/>
    </dxf>
    <dxf>
      <alignment wrapText="1" readingOrder="0"/>
    </dxf>
    <dxf>
      <numFmt numFmtId="165" formatCode="_ [$₪-40D]\ * #,##0_ ;_ [$₪-40D]\ * \-#,##0_ ;_ [$₪-40D]\ * &quot;-&quot;_ ;_ @_ "/>
    </dxf>
    <dxf>
      <numFmt numFmtId="165" formatCode="_ [$₪-40D]\ * #,##0_ ;_ [$₪-40D]\ * \-#,##0_ ;_ [$₪-40D]\ * &quot;-&quot;_ ;_ @_ "/>
    </dxf>
    <dxf>
      <numFmt numFmtId="165" formatCode="_ [$₪-40D]\ * #,##0_ ;_ [$₪-40D]\ * \-#,##0_ ;_ [$₪-40D]\ * &quot;-&quot;_ ;_ @_ "/>
    </dxf>
    <dxf>
      <alignment horizontal="center" readingOrder="0"/>
    </dxf>
    <dxf>
      <alignment wrapText="1" readingOrder="0"/>
    </dxf>
    <dxf>
      <numFmt numFmtId="13" formatCode="0%"/>
    </dxf>
    <dxf>
      <numFmt numFmtId="165" formatCode="_ [$₪-40D]\ * #,##0_ ;_ [$₪-40D]\ * \-#,##0_ ;_ [$₪-40D]\ * &quot;-&quot;_ ;_ @_ "/>
    </dxf>
    <dxf>
      <numFmt numFmtId="165" formatCode="_ [$₪-40D]\ * #,##0_ ;_ [$₪-40D]\ * \-#,##0_ ;_ [$₪-40D]\ * &quot;-&quot;_ ;_ @_ "/>
    </dxf>
    <dxf>
      <numFmt numFmtId="165" formatCode="_ [$₪-40D]\ * #,##0_ ;_ [$₪-40D]\ * \-#,##0_ ;_ [$₪-40D]\ * &quot;-&quot;_ ;_ @_ "/>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6.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openxmlformats.org/officeDocument/2006/relationships/pivotCacheDefinition" Target="pivotCache/pivotCacheDefinition3.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pivotCacheDefinition" Target="pivotCache/pivotCacheDefinition2.xml"/><Relationship Id="rId5" Type="http://schemas.openxmlformats.org/officeDocument/2006/relationships/chartsheet" Target="chartsheets/sheet2.xml"/><Relationship Id="rId15" Type="http://schemas.openxmlformats.org/officeDocument/2006/relationships/sharedStrings" Target="sharedStrings.xml"/><Relationship Id="rId10" Type="http://schemas.openxmlformats.org/officeDocument/2006/relationships/pivotCacheDefinition" Target="pivotCache/pivotCacheDefinition1.xml"/><Relationship Id="rId4" Type="http://schemas.openxmlformats.org/officeDocument/2006/relationships/chartsheet" Target="chartsheets/sheet1.xml"/><Relationship Id="rId9" Type="http://schemas.openxmlformats.org/officeDocument/2006/relationships/worksheet" Target="worksheets/sheet7.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1" i="0" u="none" strike="noStrike" kern="1200" baseline="0">
                <a:solidFill>
                  <a:schemeClr val="dk1">
                    <a:lumMod val="75000"/>
                    <a:lumOff val="25000"/>
                  </a:schemeClr>
                </a:solidFill>
                <a:latin typeface="+mn-lt"/>
                <a:ea typeface="+mn-ea"/>
                <a:cs typeface="+mn-cs"/>
              </a:defRPr>
            </a:pPr>
            <a:r>
              <a:rPr lang="he-IL" sz="2400"/>
              <a:t>חלוקת הארנונה הממשלתית לפי סוג</a:t>
            </a:r>
            <a:r>
              <a:rPr lang="he-IL" sz="2400" baseline="0"/>
              <a:t> רשות</a:t>
            </a:r>
            <a:endParaRPr lang="en-US" sz="2400"/>
          </a:p>
        </c:rich>
      </c:tx>
      <c:layout/>
      <c:overlay val="0"/>
      <c:spPr>
        <a:noFill/>
        <a:ln>
          <a:noFill/>
        </a:ln>
        <a:effectLst/>
      </c:spPr>
      <c:txPr>
        <a:bodyPr rot="0" spcFirstLastPara="1" vertOverflow="ellipsis" vert="horz" wrap="square" anchor="ctr" anchorCtr="1"/>
        <a:lstStyle/>
        <a:p>
          <a:pPr>
            <a:defRPr sz="2400" b="1" i="0" u="none" strike="noStrike" kern="1200" baseline="0">
              <a:solidFill>
                <a:schemeClr val="dk1">
                  <a:lumMod val="75000"/>
                  <a:lumOff val="2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c:spPr>
          </c:dPt>
          <c:dPt>
            <c:idx val="1"/>
            <c:bubble3D val="0"/>
            <c:spPr>
              <a:solidFill>
                <a:schemeClr val="accent2"/>
              </a:solidFill>
              <a:ln>
                <a:noFill/>
              </a:ln>
              <a:effectLst>
                <a:outerShdw blurRad="254000" sx="102000" sy="102000" algn="ctr" rotWithShape="0">
                  <a:prstClr val="black">
                    <a:alpha val="20000"/>
                  </a:prstClr>
                </a:outerShdw>
              </a:effectLst>
            </c:spPr>
          </c:dPt>
          <c:dPt>
            <c:idx val="2"/>
            <c:bubble3D val="0"/>
            <c:spPr>
              <a:solidFill>
                <a:schemeClr val="accent3"/>
              </a:solidFill>
              <a:ln>
                <a:noFill/>
              </a:ln>
              <a:effectLst>
                <a:outerShdw blurRad="254000" sx="102000" sy="102000" algn="ctr" rotWithShape="0">
                  <a:prstClr val="black">
                    <a:alpha val="20000"/>
                  </a:prstClr>
                </a:outerShdw>
              </a:effectLst>
            </c:spPr>
          </c:dPt>
          <c:dPt>
            <c:idx val="3"/>
            <c:bubble3D val="0"/>
            <c:spPr>
              <a:solidFill>
                <a:schemeClr val="accent4"/>
              </a:solidFill>
              <a:ln>
                <a:noFill/>
              </a:ln>
              <a:effectLst>
                <a:outerShdw blurRad="254000" sx="102000" sy="102000" algn="ctr" rotWithShape="0">
                  <a:prstClr val="black">
                    <a:alpha val="20000"/>
                  </a:prstClr>
                </a:outerShdw>
              </a:effectLst>
            </c:spPr>
          </c:dPt>
          <c:dLbls>
            <c:dLbl>
              <c:idx val="0"/>
              <c:layout>
                <c:manualLayout>
                  <c:x val="-0.24222622263960125"/>
                  <c:y val="-1.1780324927738537E-2"/>
                </c:manualLayout>
              </c:layout>
              <c:dLblPos val="bestFit"/>
              <c:showLegendKey val="0"/>
              <c:showVal val="1"/>
              <c:showCatName val="1"/>
              <c:showSerName val="0"/>
              <c:showPercent val="1"/>
              <c:showBubbleSize val="0"/>
              <c:extLst>
                <c:ext xmlns:c15="http://schemas.microsoft.com/office/drawing/2012/chart" uri="{CE6537A1-D6FC-4f65-9D91-7224C49458BB}">
                  <c15:layout/>
                </c:ext>
              </c:extLst>
            </c:dLbl>
            <c:dLbl>
              <c:idx val="1"/>
              <c:layout>
                <c:manualLayout>
                  <c:x val="0.14452023405331213"/>
                  <c:y val="-0.11277902920362803"/>
                </c:manualLayout>
              </c:layout>
              <c:dLblPos val="bestFit"/>
              <c:showLegendKey val="0"/>
              <c:showVal val="1"/>
              <c:showCatName val="1"/>
              <c:showSerName val="0"/>
              <c:showPercent val="1"/>
              <c:showBubbleSize val="0"/>
              <c:extLst>
                <c:ext xmlns:c15="http://schemas.microsoft.com/office/drawing/2012/chart" uri="{CE6537A1-D6FC-4f65-9D91-7224C49458BB}">
                  <c15:layout/>
                </c:ext>
              </c:extLst>
            </c:dLbl>
            <c:dLbl>
              <c:idx val="2"/>
              <c:layout>
                <c:manualLayout>
                  <c:x val="0.19884649281225167"/>
                  <c:y val="-3.110280075750025E-2"/>
                </c:manualLayout>
              </c:layout>
              <c:dLblPos val="bestFit"/>
              <c:showLegendKey val="0"/>
              <c:showVal val="1"/>
              <c:showCatName val="1"/>
              <c:showSerName val="0"/>
              <c:showPercent val="1"/>
              <c:showBubbleSize val="0"/>
              <c:extLst>
                <c:ext xmlns:c15="http://schemas.microsoft.com/office/drawing/2012/chart" uri="{CE6537A1-D6FC-4f65-9D91-7224C49458BB}">
                  <c15:layout/>
                </c:ext>
              </c:extLst>
            </c:dLbl>
            <c:dLbl>
              <c:idx val="3"/>
              <c:layout>
                <c:manualLayout>
                  <c:x val="0.16220923210286786"/>
                  <c:y val="0.19919960131565834"/>
                </c:manualLayout>
              </c:layout>
              <c:dLblPos val="bestFit"/>
              <c:showLegendKey val="0"/>
              <c:showVal val="1"/>
              <c:showCatName val="1"/>
              <c:showSerName val="0"/>
              <c:showPercent val="1"/>
              <c:showBubbleSize val="0"/>
              <c:extLst>
                <c:ext xmlns:c15="http://schemas.microsoft.com/office/drawing/2012/chart" uri="{CE6537A1-D6FC-4f65-9D91-7224C49458BB}">
                  <c15:layout/>
                </c:ext>
              </c:extLst>
            </c:dLbl>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'תשלומי ארנונה של המדינה'!$AY$24:$AY$27</c:f>
              <c:strCache>
                <c:ptCount val="4"/>
                <c:pt idx="0">
                  <c:v>ארנונה ממשלתית - רשויות עצמאיות</c:v>
                </c:pt>
                <c:pt idx="1">
                  <c:v>ארנונה ממשלתית - רשויות נתמכות</c:v>
                </c:pt>
                <c:pt idx="2">
                  <c:v>פטור מארנונה ממשלתית - רשויות נתמכות</c:v>
                </c:pt>
                <c:pt idx="3">
                  <c:v>פטור מארנונה ממשלתית - רשויות עצמאיות</c:v>
                </c:pt>
              </c:strCache>
            </c:strRef>
          </c:cat>
          <c:val>
            <c:numRef>
              <c:f>'תשלומי ארנונה של המדינה'!$AZ$24:$AZ$27</c:f>
              <c:numCache>
                <c:formatCode>_(* #,##0_);_(* \(#,##0\);_(* "-"??_);_(@_)</c:formatCode>
                <c:ptCount val="4"/>
                <c:pt idx="0">
                  <c:v>679393756.10979509</c:v>
                </c:pt>
                <c:pt idx="1">
                  <c:v>233941716.40748787</c:v>
                </c:pt>
                <c:pt idx="2">
                  <c:v>274152641.82576931</c:v>
                </c:pt>
                <c:pt idx="3" formatCode="#,##0">
                  <c:v>240332576.49191466</c:v>
                </c:pt>
              </c:numCache>
            </c:numRef>
          </c:val>
        </c:ser>
        <c:dLbls>
          <c:dLblPos val="ctr"/>
          <c:showLegendKey val="0"/>
          <c:showVal val="0"/>
          <c:showCatName val="0"/>
          <c:showSerName val="0"/>
          <c:showPercent val="1"/>
          <c:showBubbleSize val="0"/>
          <c:showLeaderLines val="1"/>
        </c:dLbls>
        <c:firstSliceAng val="360"/>
      </c:pieChart>
      <c:spPr>
        <a:noFill/>
        <a:ln>
          <a:noFill/>
        </a:ln>
        <a:effectLst/>
      </c:spPr>
    </c:plotArea>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userShapes r:id="rId3"/>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1" i="0" u="none" strike="noStrike" kern="1200" baseline="0">
                <a:solidFill>
                  <a:schemeClr val="dk1">
                    <a:lumMod val="75000"/>
                    <a:lumOff val="25000"/>
                  </a:schemeClr>
                </a:solidFill>
                <a:latin typeface="+mn-lt"/>
                <a:ea typeface="+mn-ea"/>
                <a:cs typeface="+mn-cs"/>
              </a:defRPr>
            </a:pPr>
            <a:r>
              <a:rPr lang="he-IL" sz="2400"/>
              <a:t>חלוקת הארנונה הממשלתית לפי משרד משלם</a:t>
            </a:r>
            <a:endParaRPr lang="en-US" sz="2400"/>
          </a:p>
        </c:rich>
      </c:tx>
      <c:layout/>
      <c:overlay val="0"/>
      <c:spPr>
        <a:noFill/>
        <a:ln>
          <a:noFill/>
        </a:ln>
        <a:effectLst/>
      </c:spPr>
      <c:txPr>
        <a:bodyPr rot="0" spcFirstLastPara="1" vertOverflow="ellipsis" vert="horz" wrap="square" anchor="ctr" anchorCtr="1"/>
        <a:lstStyle/>
        <a:p>
          <a:pPr>
            <a:defRPr sz="2400" b="1" i="0" u="none" strike="noStrike" kern="1200" baseline="0">
              <a:solidFill>
                <a:schemeClr val="dk1">
                  <a:lumMod val="75000"/>
                  <a:lumOff val="2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c:spPr>
          </c:dPt>
          <c:dPt>
            <c:idx val="1"/>
            <c:bubble3D val="0"/>
            <c:spPr>
              <a:solidFill>
                <a:schemeClr val="accent2"/>
              </a:solidFill>
              <a:ln>
                <a:noFill/>
              </a:ln>
              <a:effectLst>
                <a:outerShdw blurRad="254000" sx="102000" sy="102000" algn="ctr" rotWithShape="0">
                  <a:prstClr val="black">
                    <a:alpha val="20000"/>
                  </a:prstClr>
                </a:outerShdw>
              </a:effectLst>
            </c:spPr>
          </c:dPt>
          <c:dPt>
            <c:idx val="2"/>
            <c:bubble3D val="0"/>
            <c:spPr>
              <a:solidFill>
                <a:schemeClr val="accent3"/>
              </a:solidFill>
              <a:ln>
                <a:noFill/>
              </a:ln>
              <a:effectLst>
                <a:outerShdw blurRad="254000" sx="102000" sy="102000" algn="ctr" rotWithShape="0">
                  <a:prstClr val="black">
                    <a:alpha val="20000"/>
                  </a:prstClr>
                </a:outerShdw>
              </a:effectLst>
            </c:spPr>
          </c:dPt>
          <c:dPt>
            <c:idx val="3"/>
            <c:bubble3D val="0"/>
            <c:spPr>
              <a:solidFill>
                <a:schemeClr val="accent4"/>
              </a:solidFill>
              <a:ln>
                <a:noFill/>
              </a:ln>
              <a:effectLst>
                <a:outerShdw blurRad="254000" sx="102000" sy="102000" algn="ctr" rotWithShape="0">
                  <a:prstClr val="black">
                    <a:alpha val="20000"/>
                  </a:prstClr>
                </a:outerShdw>
              </a:effectLst>
            </c:spPr>
          </c:dPt>
          <c:dLbls>
            <c:dLbl>
              <c:idx val="0"/>
              <c:layout>
                <c:manualLayout>
                  <c:x val="-0.23341888319005996"/>
                  <c:y val="0.14821967507226153"/>
                </c:manualLayout>
              </c:layout>
              <c:dLblPos val="bestFit"/>
              <c:showLegendKey val="0"/>
              <c:showVal val="1"/>
              <c:showCatName val="1"/>
              <c:showSerName val="0"/>
              <c:showPercent val="1"/>
              <c:showBubbleSize val="0"/>
              <c:extLst>
                <c:ext xmlns:c15="http://schemas.microsoft.com/office/drawing/2012/chart" uri="{CE6537A1-D6FC-4f65-9D91-7224C49458BB}">
                  <c15:layout/>
                </c:ext>
              </c:extLst>
            </c:dLbl>
            <c:dLbl>
              <c:idx val="1"/>
              <c:layout>
                <c:manualLayout>
                  <c:x val="1.6813812034963467E-2"/>
                  <c:y val="-0.11075371274793183"/>
                </c:manualLayout>
              </c:layout>
              <c:dLblPos val="bestFit"/>
              <c:showLegendKey val="0"/>
              <c:showVal val="1"/>
              <c:showCatName val="1"/>
              <c:showSerName val="0"/>
              <c:showPercent val="1"/>
              <c:showBubbleSize val="0"/>
              <c:extLst>
                <c:ext xmlns:c15="http://schemas.microsoft.com/office/drawing/2012/chart" uri="{CE6537A1-D6FC-4f65-9D91-7224C49458BB}">
                  <c15:layout/>
                </c:ext>
              </c:extLst>
            </c:dLbl>
            <c:dLbl>
              <c:idx val="2"/>
              <c:layout>
                <c:manualLayout>
                  <c:x val="3.7378602903994779E-2"/>
                  <c:y val="-3.3710834246984948E-2"/>
                </c:manualLayout>
              </c:layout>
              <c:dLblPos val="bestFit"/>
              <c:showLegendKey val="0"/>
              <c:showVal val="1"/>
              <c:showCatName val="1"/>
              <c:showSerName val="0"/>
              <c:showPercent val="1"/>
              <c:showBubbleSize val="0"/>
              <c:extLst>
                <c:ext xmlns:c15="http://schemas.microsoft.com/office/drawing/2012/chart" uri="{CE6537A1-D6FC-4f65-9D91-7224C49458BB}">
                  <c15:layout/>
                </c:ext>
              </c:extLst>
            </c:dLbl>
            <c:dLbl>
              <c:idx val="3"/>
              <c:layout>
                <c:manualLayout>
                  <c:x val="0.21064231741674491"/>
                  <c:y val="0.21742760889066079"/>
                </c:manualLayout>
              </c:layout>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noAutofit/>
                </a:bodyPr>
                <a:lstStyle/>
                <a:p>
                  <a:pPr>
                    <a:defRPr sz="1600" b="1" i="0" u="none" strike="noStrike" kern="1200" baseline="0">
                      <a:solidFill>
                        <a:schemeClr val="lt1"/>
                      </a:solidFill>
                      <a:latin typeface="+mn-lt"/>
                      <a:ea typeface="+mn-ea"/>
                      <a:cs typeface="+mn-cs"/>
                    </a:defRPr>
                  </a:pPr>
                  <a:endParaRPr lang="en-US"/>
                </a:p>
              </c:txPr>
              <c:dLblPos val="bestFit"/>
              <c:showLegendKey val="0"/>
              <c:showVal val="1"/>
              <c:showCatName val="1"/>
              <c:showSerName val="0"/>
              <c:showPercent val="1"/>
              <c:showBubbleSize val="0"/>
              <c:extLst>
                <c:ext xmlns:c15="http://schemas.microsoft.com/office/drawing/2012/chart" uri="{CE6537A1-D6FC-4f65-9D91-7224C49458BB}">
                  <c15:layout>
                    <c:manualLayout>
                      <c:w val="0.25542024127717983"/>
                      <c:h val="0.16729113924050634"/>
                    </c:manualLayout>
                  </c15:layout>
                </c:ext>
              </c:extLst>
            </c:dLbl>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'תשלומי ארנונה של המדינה'!$BA$24:$BA$27</c:f>
              <c:strCache>
                <c:ptCount val="4"/>
                <c:pt idx="0">
                  <c:v>ארנונה ממשלתית - משרד הבטחון</c:v>
                </c:pt>
                <c:pt idx="1">
                  <c:v>ארנונה ממשלתית - שאר המשרדים</c:v>
                </c:pt>
                <c:pt idx="2">
                  <c:v>פטור מארנונה ממשלתית - שאר המשרדים</c:v>
                </c:pt>
                <c:pt idx="3">
                  <c:v>פטור מארנונה ממשלתית - משרד הבטחון</c:v>
                </c:pt>
              </c:strCache>
            </c:strRef>
          </c:cat>
          <c:val>
            <c:numRef>
              <c:f>'תשלומי ארנונה של המדינה'!$BB$24:$BB$27</c:f>
              <c:numCache>
                <c:formatCode>#,##0</c:formatCode>
                <c:ptCount val="4"/>
                <c:pt idx="0">
                  <c:v>502127987.26566386</c:v>
                </c:pt>
                <c:pt idx="1">
                  <c:v>411207485.2516191</c:v>
                </c:pt>
                <c:pt idx="2">
                  <c:v>125036806.81388663</c:v>
                </c:pt>
                <c:pt idx="3">
                  <c:v>389448411.50379735</c:v>
                </c:pt>
              </c:numCache>
            </c:numRef>
          </c:val>
        </c:ser>
        <c:dLbls>
          <c:dLblPos val="ctr"/>
          <c:showLegendKey val="0"/>
          <c:showVal val="0"/>
          <c:showCatName val="0"/>
          <c:showSerName val="0"/>
          <c:showPercent val="1"/>
          <c:showBubbleSize val="0"/>
          <c:showLeaderLines val="1"/>
        </c:dLbls>
        <c:firstSliceAng val="360"/>
      </c:pieChart>
      <c:spPr>
        <a:noFill/>
        <a:ln>
          <a:noFill/>
        </a:ln>
        <a:effectLst/>
      </c:spPr>
    </c:plotArea>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sheetPr/>
  <sheetViews>
    <sheetView zoomScale="120"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sheetViews>
    <sheetView zoomScale="120"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absoluteAnchor>
    <xdr:pos x="0" y="0"/>
    <xdr:ext cx="8651875" cy="62706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c:userShapes xmlns:c="http://schemas.openxmlformats.org/drawingml/2006/chart">
  <cdr:relSizeAnchor xmlns:cdr="http://schemas.openxmlformats.org/drawingml/2006/chartDrawing">
    <cdr:from>
      <cdr:x>0.49908</cdr:x>
      <cdr:y>0.08734</cdr:y>
    </cdr:from>
    <cdr:to>
      <cdr:x>0.5</cdr:x>
      <cdr:y>0.53797</cdr:y>
    </cdr:to>
    <cdr:cxnSp macro="">
      <cdr:nvCxnSpPr>
        <cdr:cNvPr id="5" name="Straight Connector 4"/>
        <cdr:cNvCxnSpPr/>
      </cdr:nvCxnSpPr>
      <cdr:spPr>
        <a:xfrm xmlns:a="http://schemas.openxmlformats.org/drawingml/2006/main" flipH="1">
          <a:off x="4318001" y="547688"/>
          <a:ext cx="7937" cy="2825749"/>
        </a:xfrm>
        <a:prstGeom xmlns:a="http://schemas.openxmlformats.org/drawingml/2006/main" prst="line">
          <a:avLst/>
        </a:prstGeom>
        <a:ln xmlns:a="http://schemas.openxmlformats.org/drawingml/2006/main" w="38100">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0.23853</cdr:x>
      <cdr:y>0.53671</cdr:y>
    </cdr:from>
    <cdr:to>
      <cdr:x>0.49908</cdr:x>
      <cdr:y>0.83924</cdr:y>
    </cdr:to>
    <cdr:cxnSp macro="">
      <cdr:nvCxnSpPr>
        <cdr:cNvPr id="6" name="Straight Connector 5"/>
        <cdr:cNvCxnSpPr/>
      </cdr:nvCxnSpPr>
      <cdr:spPr>
        <a:xfrm xmlns:a="http://schemas.openxmlformats.org/drawingml/2006/main" flipV="1">
          <a:off x="2063750" y="3365500"/>
          <a:ext cx="2254251" cy="1897063"/>
        </a:xfrm>
        <a:prstGeom xmlns:a="http://schemas.openxmlformats.org/drawingml/2006/main" prst="line">
          <a:avLst/>
        </a:prstGeom>
        <a:ln xmlns:a="http://schemas.openxmlformats.org/drawingml/2006/main" w="38100">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0.83395</cdr:x>
      <cdr:y>0.75949</cdr:y>
    </cdr:from>
    <cdr:to>
      <cdr:x>0.96055</cdr:x>
      <cdr:y>0.85696</cdr:y>
    </cdr:to>
    <cdr:sp macro="" textlink="">
      <cdr:nvSpPr>
        <cdr:cNvPr id="9" name="TextBox 8"/>
        <cdr:cNvSpPr txBox="1"/>
      </cdr:nvSpPr>
      <cdr:spPr>
        <a:xfrm xmlns:a="http://schemas.openxmlformats.org/drawingml/2006/main">
          <a:off x="7215188" y="4762500"/>
          <a:ext cx="1095375" cy="611187"/>
        </a:xfrm>
        <a:prstGeom xmlns:a="http://schemas.openxmlformats.org/drawingml/2006/main" prst="rect">
          <a:avLst/>
        </a:prstGeom>
        <a:solidFill xmlns:a="http://schemas.openxmlformats.org/drawingml/2006/main">
          <a:schemeClr val="tx1">
            <a:lumMod val="75000"/>
            <a:lumOff val="25000"/>
          </a:schemeClr>
        </a:solidFill>
      </cdr:spPr>
      <cdr:txBody>
        <a:bodyPr xmlns:a="http://schemas.openxmlformats.org/drawingml/2006/main" vertOverflow="clip" wrap="square" rtlCol="0"/>
        <a:lstStyle xmlns:a="http://schemas.openxmlformats.org/drawingml/2006/main"/>
        <a:p xmlns:a="http://schemas.openxmlformats.org/drawingml/2006/main">
          <a:pPr algn="ctr" rtl="0">
            <a:defRPr sz="1600" b="1" i="0" u="none" strike="noStrike" kern="1200" baseline="0">
              <a:solidFill>
                <a:sysClr val="window" lastClr="FFFFFF"/>
              </a:solidFill>
              <a:latin typeface="+mn-lt"/>
              <a:ea typeface="+mn-ea"/>
              <a:cs typeface="+mn-cs"/>
            </a:defRPr>
          </a:pPr>
          <a:r>
            <a:rPr lang="he-IL" sz="1600" b="1" i="0" u="none" strike="noStrike" kern="1200" baseline="0">
              <a:solidFill>
                <a:schemeClr val="lt1"/>
              </a:solidFill>
              <a:latin typeface="+mn-lt"/>
              <a:ea typeface="+mn-ea"/>
              <a:cs typeface="+mn-cs"/>
            </a:rPr>
            <a:t>הכנסות</a:t>
          </a:r>
          <a:r>
            <a:rPr lang="he-IL" sz="1100"/>
            <a:t> </a:t>
          </a:r>
          <a:r>
            <a:rPr lang="he-IL" sz="1600" b="1" i="0" u="none" strike="noStrike" kern="1200" baseline="0">
              <a:solidFill>
                <a:sysClr val="window" lastClr="FFFFFF"/>
              </a:solidFill>
              <a:latin typeface="+mn-lt"/>
              <a:ea typeface="+mn-ea"/>
              <a:cs typeface="+mn-cs"/>
            </a:rPr>
            <a:t>מארנונה</a:t>
          </a:r>
          <a:endParaRPr lang="en-US" sz="1600" b="1" i="0" u="none" strike="noStrike" kern="1200" baseline="0">
            <a:solidFill>
              <a:sysClr val="window" lastClr="FFFFFF"/>
            </a:solidFill>
            <a:latin typeface="+mn-lt"/>
            <a:ea typeface="+mn-ea"/>
            <a:cs typeface="+mn-cs"/>
          </a:endParaRPr>
        </a:p>
      </cdr:txBody>
    </cdr:sp>
  </cdr:relSizeAnchor>
  <cdr:relSizeAnchor xmlns:cdr="http://schemas.openxmlformats.org/drawingml/2006/chartDrawing">
    <cdr:from>
      <cdr:x>0.04716</cdr:x>
      <cdr:y>0.24481</cdr:y>
    </cdr:from>
    <cdr:to>
      <cdr:x>0.17376</cdr:x>
      <cdr:y>0.34228</cdr:y>
    </cdr:to>
    <cdr:sp macro="" textlink="">
      <cdr:nvSpPr>
        <cdr:cNvPr id="12" name="TextBox 1"/>
        <cdr:cNvSpPr txBox="1"/>
      </cdr:nvSpPr>
      <cdr:spPr>
        <a:xfrm xmlns:a="http://schemas.openxmlformats.org/drawingml/2006/main">
          <a:off x="407988" y="1535112"/>
          <a:ext cx="1095375" cy="611187"/>
        </a:xfrm>
        <a:prstGeom xmlns:a="http://schemas.openxmlformats.org/drawingml/2006/main" prst="rect">
          <a:avLst/>
        </a:prstGeom>
        <a:solidFill xmlns:a="http://schemas.openxmlformats.org/drawingml/2006/main">
          <a:schemeClr val="tx1">
            <a:lumMod val="75000"/>
            <a:lumOff val="25000"/>
          </a:schemeClr>
        </a:solidFill>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rtl="0">
            <a:defRPr sz="1600" b="1" i="0" u="none" strike="noStrike" kern="1200" baseline="0">
              <a:solidFill>
                <a:sysClr val="window" lastClr="FFFFFF"/>
              </a:solidFill>
              <a:latin typeface="+mn-lt"/>
              <a:ea typeface="+mn-ea"/>
              <a:cs typeface="+mn-cs"/>
            </a:defRPr>
          </a:pPr>
          <a:r>
            <a:rPr lang="he-IL" sz="1600" b="1" i="0" u="none" strike="noStrike" kern="1200" baseline="0">
              <a:solidFill>
                <a:schemeClr val="lt1"/>
              </a:solidFill>
              <a:latin typeface="+mn-lt"/>
              <a:ea typeface="+mn-ea"/>
              <a:cs typeface="+mn-cs"/>
            </a:rPr>
            <a:t>פטורים </a:t>
          </a:r>
          <a:r>
            <a:rPr lang="he-IL" sz="1600" b="1" i="0" u="none" strike="noStrike" kern="1200" baseline="0">
              <a:solidFill>
                <a:sysClr val="window" lastClr="FFFFFF"/>
              </a:solidFill>
              <a:latin typeface="+mn-lt"/>
              <a:ea typeface="+mn-ea"/>
              <a:cs typeface="+mn-cs"/>
            </a:rPr>
            <a:t>מארנונה</a:t>
          </a:r>
          <a:endParaRPr lang="en-US" sz="1600" b="1" i="0" u="none" strike="noStrike" kern="1200" baseline="0">
            <a:solidFill>
              <a:sysClr val="window" lastClr="FFFFFF"/>
            </a:solidFill>
            <a:latin typeface="+mn-lt"/>
            <a:ea typeface="+mn-ea"/>
            <a:cs typeface="+mn-cs"/>
          </a:endParaRPr>
        </a:p>
      </cdr:txBody>
    </cdr:sp>
  </cdr:relSizeAnchor>
</c:userShapes>
</file>

<file path=xl/drawings/drawing3.xml><?xml version="1.0" encoding="utf-8"?>
<xdr:wsDr xmlns:xdr="http://schemas.openxmlformats.org/drawingml/2006/spreadsheetDrawing" xmlns:a="http://schemas.openxmlformats.org/drawingml/2006/main">
  <xdr:absoluteAnchor>
    <xdr:pos x="0" y="0"/>
    <xdr:ext cx="8651875" cy="62706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c:userShapes xmlns:c="http://schemas.openxmlformats.org/drawingml/2006/chart">
  <cdr:relSizeAnchor xmlns:cdr="http://schemas.openxmlformats.org/drawingml/2006/chartDrawing">
    <cdr:from>
      <cdr:x>0.24587</cdr:x>
      <cdr:y>0.53797</cdr:y>
    </cdr:from>
    <cdr:to>
      <cdr:x>0.49908</cdr:x>
      <cdr:y>0.83038</cdr:y>
    </cdr:to>
    <cdr:cxnSp macro="">
      <cdr:nvCxnSpPr>
        <cdr:cNvPr id="5" name="Straight Connector 4"/>
        <cdr:cNvCxnSpPr/>
      </cdr:nvCxnSpPr>
      <cdr:spPr>
        <a:xfrm xmlns:a="http://schemas.openxmlformats.org/drawingml/2006/main" flipV="1">
          <a:off x="2127250" y="3373408"/>
          <a:ext cx="2190729" cy="1833592"/>
        </a:xfrm>
        <a:prstGeom xmlns:a="http://schemas.openxmlformats.org/drawingml/2006/main" prst="line">
          <a:avLst/>
        </a:prstGeom>
        <a:ln xmlns:a="http://schemas.openxmlformats.org/drawingml/2006/main" w="38100">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0.49725</cdr:x>
      <cdr:y>0.08861</cdr:y>
    </cdr:from>
    <cdr:to>
      <cdr:x>0.50275</cdr:x>
      <cdr:y>0.53797</cdr:y>
    </cdr:to>
    <cdr:cxnSp macro="">
      <cdr:nvCxnSpPr>
        <cdr:cNvPr id="6" name="Straight Connector 5"/>
        <cdr:cNvCxnSpPr/>
      </cdr:nvCxnSpPr>
      <cdr:spPr>
        <a:xfrm xmlns:a="http://schemas.openxmlformats.org/drawingml/2006/main" flipH="1">
          <a:off x="4302145" y="555625"/>
          <a:ext cx="47605" cy="2817784"/>
        </a:xfrm>
        <a:prstGeom xmlns:a="http://schemas.openxmlformats.org/drawingml/2006/main" prst="line">
          <a:avLst/>
        </a:prstGeom>
        <a:ln xmlns:a="http://schemas.openxmlformats.org/drawingml/2006/main" w="38100">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0.83487</cdr:x>
      <cdr:y>0.65443</cdr:y>
    </cdr:from>
    <cdr:to>
      <cdr:x>0.96147</cdr:x>
      <cdr:y>0.75189</cdr:y>
    </cdr:to>
    <cdr:sp macro="" textlink="">
      <cdr:nvSpPr>
        <cdr:cNvPr id="9" name="TextBox 8"/>
        <cdr:cNvSpPr txBox="1"/>
      </cdr:nvSpPr>
      <cdr:spPr>
        <a:xfrm xmlns:a="http://schemas.openxmlformats.org/drawingml/2006/main">
          <a:off x="7223164" y="4103715"/>
          <a:ext cx="1095328" cy="611135"/>
        </a:xfrm>
        <a:prstGeom xmlns:a="http://schemas.openxmlformats.org/drawingml/2006/main" prst="rect">
          <a:avLst/>
        </a:prstGeom>
        <a:solidFill xmlns:a="http://schemas.openxmlformats.org/drawingml/2006/main">
          <a:schemeClr val="tx1">
            <a:lumMod val="75000"/>
            <a:lumOff val="25000"/>
          </a:schemeClr>
        </a:solidFill>
      </cdr:spPr>
      <cdr:txBody>
        <a:bodyPr xmlns:a="http://schemas.openxmlformats.org/drawingml/2006/main" vertOverflow="clip" wrap="square" rtlCol="0"/>
        <a:lstStyle xmlns:a="http://schemas.openxmlformats.org/drawingml/2006/main"/>
        <a:p xmlns:a="http://schemas.openxmlformats.org/drawingml/2006/main">
          <a:pPr algn="ctr" rtl="0">
            <a:defRPr sz="1600" b="1" i="0" u="none" strike="noStrike" kern="1200" baseline="0">
              <a:solidFill>
                <a:sysClr val="window" lastClr="FFFFFF"/>
              </a:solidFill>
              <a:latin typeface="+mn-lt"/>
              <a:ea typeface="+mn-ea"/>
              <a:cs typeface="+mn-cs"/>
            </a:defRPr>
          </a:pPr>
          <a:r>
            <a:rPr lang="he-IL" sz="1600" b="1" i="0" u="none" strike="noStrike" kern="1200" baseline="0">
              <a:solidFill>
                <a:schemeClr val="lt1"/>
              </a:solidFill>
              <a:latin typeface="+mn-lt"/>
              <a:ea typeface="+mn-ea"/>
              <a:cs typeface="+mn-cs"/>
            </a:rPr>
            <a:t>הכנסות</a:t>
          </a:r>
          <a:r>
            <a:rPr lang="he-IL" sz="1100"/>
            <a:t> </a:t>
          </a:r>
          <a:r>
            <a:rPr lang="he-IL" sz="1600" b="1" i="0" u="none" strike="noStrike" kern="1200" baseline="0">
              <a:solidFill>
                <a:sysClr val="window" lastClr="FFFFFF"/>
              </a:solidFill>
              <a:latin typeface="+mn-lt"/>
              <a:ea typeface="+mn-ea"/>
              <a:cs typeface="+mn-cs"/>
            </a:rPr>
            <a:t>מארנונה</a:t>
          </a:r>
          <a:endParaRPr lang="en-US" sz="1600" b="1" i="0" u="none" strike="noStrike" kern="1200" baseline="0">
            <a:solidFill>
              <a:sysClr val="window" lastClr="FFFFFF"/>
            </a:solidFill>
            <a:latin typeface="+mn-lt"/>
            <a:ea typeface="+mn-ea"/>
            <a:cs typeface="+mn-cs"/>
          </a:endParaRPr>
        </a:p>
      </cdr:txBody>
    </cdr:sp>
  </cdr:relSizeAnchor>
  <cdr:relSizeAnchor xmlns:cdr="http://schemas.openxmlformats.org/drawingml/2006/chartDrawing">
    <cdr:from>
      <cdr:x>0.02239</cdr:x>
      <cdr:y>0.16886</cdr:y>
    </cdr:from>
    <cdr:to>
      <cdr:x>0.14899</cdr:x>
      <cdr:y>0.26632</cdr:y>
    </cdr:to>
    <cdr:sp macro="" textlink="">
      <cdr:nvSpPr>
        <cdr:cNvPr id="12" name="TextBox 1"/>
        <cdr:cNvSpPr txBox="1"/>
      </cdr:nvSpPr>
      <cdr:spPr>
        <a:xfrm xmlns:a="http://schemas.openxmlformats.org/drawingml/2006/main">
          <a:off x="193699" y="1058886"/>
          <a:ext cx="1095327" cy="611135"/>
        </a:xfrm>
        <a:prstGeom xmlns:a="http://schemas.openxmlformats.org/drawingml/2006/main" prst="rect">
          <a:avLst/>
        </a:prstGeom>
        <a:solidFill xmlns:a="http://schemas.openxmlformats.org/drawingml/2006/main">
          <a:schemeClr val="tx1">
            <a:lumMod val="75000"/>
            <a:lumOff val="25000"/>
          </a:schemeClr>
        </a:solidFill>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rtl="0">
            <a:defRPr sz="1600" b="1" i="0" u="none" strike="noStrike" kern="1200" baseline="0">
              <a:solidFill>
                <a:sysClr val="window" lastClr="FFFFFF"/>
              </a:solidFill>
              <a:latin typeface="+mn-lt"/>
              <a:ea typeface="+mn-ea"/>
              <a:cs typeface="+mn-cs"/>
            </a:defRPr>
          </a:pPr>
          <a:r>
            <a:rPr lang="he-IL" sz="1600" b="1" i="0" u="none" strike="noStrike" kern="1200" baseline="0">
              <a:solidFill>
                <a:schemeClr val="lt1"/>
              </a:solidFill>
              <a:latin typeface="+mn-lt"/>
              <a:ea typeface="+mn-ea"/>
              <a:cs typeface="+mn-cs"/>
            </a:rPr>
            <a:t>פטורים </a:t>
          </a:r>
          <a:r>
            <a:rPr lang="he-IL" sz="1600" b="1" i="0" u="none" strike="noStrike" kern="1200" baseline="0">
              <a:solidFill>
                <a:sysClr val="window" lastClr="FFFFFF"/>
              </a:solidFill>
              <a:latin typeface="+mn-lt"/>
              <a:ea typeface="+mn-ea"/>
              <a:cs typeface="+mn-cs"/>
            </a:rPr>
            <a:t>מארנונה</a:t>
          </a:r>
          <a:endParaRPr lang="en-US" sz="1600" b="1" i="0" u="none" strike="noStrike" kern="1200" baseline="0">
            <a:solidFill>
              <a:sysClr val="window" lastClr="FFFFFF"/>
            </a:solidFill>
            <a:latin typeface="+mn-lt"/>
            <a:ea typeface="+mn-ea"/>
            <a:cs typeface="+mn-cs"/>
          </a:endParaRPr>
        </a:p>
      </cdr:txBody>
    </cdr:sp>
  </cdr:relSizeAnchor>
</c:userShape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r:id="rId1" refreshedBy="Yogev Sharvit" refreshedDate="42251.969777546299" createdVersion="1" refreshedVersion="3" recordCount="107" upgradeOnRefresh="1">
  <cacheSource type="worksheet">
    <worksheetSource ref="A1:J108" sheet="תשלומי ארנונה של המדינה"/>
  </cacheSource>
  <cacheFields count="8">
    <cacheField name="חוזה" numFmtId="0">
      <sharedItems containsBlank="1" count="3">
        <m/>
        <s v="עיר עולים"/>
        <s v="בירה"/>
      </sharedItems>
    </cacheField>
    <cacheField name="שם חוזה" numFmtId="0">
      <sharedItems containsBlank="1" count="111">
        <s v="מועצה מקומית אבו גוש"/>
        <m/>
        <s v="עיריית אילת"/>
        <s v="מועצה אזורית אלונה"/>
        <s v="עיריית אשדוד"/>
        <s v="מועצה אזורית אשכול"/>
        <s v="עיריית אשקלון"/>
        <s v="מועצה אזורית באר טוביה"/>
        <s v="מועצה מקומית באר יעקב"/>
        <s v="עיריית באר שבע"/>
        <s v="עיריית בית שאן"/>
        <s v="עיריית בני ברק"/>
        <s v="מועצה אזורית בני שמעון"/>
        <s v="מועצה אזורית ברנר"/>
        <s v="עיריית בת ים"/>
        <s v="מועצה מקומית גדרה"/>
        <s v="מועצה אזורית גולן"/>
        <s v="מועצה אזורית גזר"/>
        <s v="מועצה מקומית גן יבנה"/>
        <s v="מועצה אזורית גן רווה"/>
        <s v="מועצה מקומית גני תקווה"/>
        <s v="עיריית דימונה"/>
        <s v="מועצה אזורית דרום השרון"/>
        <s v="מועצה אזורית גלבוע"/>
        <s v="מועצה אזורית גליל עליון"/>
        <s v="מועצה אזורית גליל תחתון"/>
        <s v="מועצה אזורית הערבה התיכונה"/>
        <s v="עיריית הרצליה"/>
        <s v="מועצה אזורית זבולון"/>
        <s v="מועצה מקומית זיכרון יעקב"/>
        <s v="מועצה מקומית זמר"/>
        <s v="מועצה אזורית חבל איילות"/>
        <s v="מועצה אזורית חבל יבנה"/>
        <s v="מועצה אזורית חבל מודיעין"/>
        <s v="עיריית חדרה"/>
        <s v="עיריית חולון"/>
        <s v="מועצה אזורית חוף אשקלון"/>
        <s v="מועצה אזורית חוף הכרמל (100)"/>
        <s v="מועצה אזורית חוף הכרמל  (30)"/>
        <s v="מועצה אזורית חוף השרון"/>
        <s v="עיריית חיפה"/>
        <s v="עיריית טבריה"/>
        <s v="עיריית טירת הכרמל"/>
        <s v="מועצה אזורית יואב"/>
        <s v="מועצה מקומית יוקנעם המושבה"/>
        <s v="עיריית יקנעם עילית"/>
        <s v="מועצה מקומית ירוחם"/>
        <s v="עיריית ירושלים"/>
        <s v="מועצה מקומית כפר יונה"/>
        <s v="עיריית כפר סבא"/>
        <s v="עיריית כרמיאל"/>
        <s v="מועצה אזורית לב השרון"/>
        <s v="מועצה אזורית (ועד מקומי) שער אפרים"/>
        <s v="מועצה אזורית לכיש"/>
        <s v="מועצה אזורית מבואות החרמון"/>
        <s v="מועצה אזורית מגידו"/>
        <s v="עיריית מודיעין-מכבים-רעות"/>
        <s v="מועצה מקומית מזכרת בתיה"/>
        <s v="מועצה אזורית מטה אשר בגליל המערבי (100)"/>
        <s v="מועצה אזורית מטה אשר בגליל המערבי (30)"/>
        <s v="מועצה אזורית מטה יהודה"/>
        <s v="מועצה מקומית מטולה"/>
        <s v="מועצה מקומית מיתר"/>
        <s v="מועצה אזורית מנשה - 30"/>
        <s v="עיריית מעלה אדומים"/>
        <s v="מועצה אזורית מעלה יוסף - 30"/>
        <s v="מועצה אזורית מעלה יוסף"/>
        <s v="מועצה מקומית  מצפה רמון"/>
        <s v="מועצה אזורית מרום הגליל"/>
        <s v="מועצה אזורית מרחבים"/>
        <s v="מועצה אזורית משגב"/>
        <s v="עיריית נהריה"/>
        <s v="אבו קרינאת"/>
        <s v="מועצה מקומית פרדס חנה" u="1"/>
        <s v="מועצה מקומית פקיעין" u="1"/>
        <s v="עיריית נתניה" u="1"/>
        <s v="עיריית קריית מוצקין" u="1"/>
        <s v="עיריית צפת" u="1"/>
        <s v="עיריית רמת גן" u="1"/>
        <s v="עיריית קריית מלאכי" u="1"/>
        <s v="עיריית נשר" u="1"/>
        <s v="מועצה אזורית שער הנגב" u="1"/>
        <s v="מועצה אזורית עמק יזרעאל" u="1"/>
        <s v="עיריית רמלה" u="1"/>
        <s v="מועצה אזורית נחל שורק" u="1"/>
        <s v="עיריית רמת השרון" u="1"/>
        <s v="מועצה אזורית שפיר" u="1"/>
        <s v="עיריית רחובות" u="1"/>
        <s v="עיריית ערד" u="1"/>
        <s v="מועצה אזורית בקעת בית -שאן" u="1"/>
        <s v="מועצה מקומית ראש פינה" u="1"/>
        <s v="עיריית קריית שמונה" u="1"/>
        <s v="עיריית עכו" u="1"/>
        <s v="מועצה אזורית עמק חפר" u="1"/>
        <s v="עיריית עפולה" u="1"/>
        <s v="עיריית תל אביב יפו" u="1"/>
        <s v="עיריית ראשון לציון" u="1"/>
        <s v="מועצה אזורית עמק לוד" u="1"/>
        <s v="מועצה אזורית עמק הירדן" u="1"/>
        <s v="עיריית קריית אונו" u="1"/>
        <s v="עיריית נס ציונה" u="1"/>
        <s v="מועצה מקומית סביון" u="1"/>
        <s v="עיריית ראש העין" u="1"/>
        <s v="מועצה אזורית עמק יזרעאל - 100" u="1"/>
        <s v="מועצה אזורית תמר" u="1"/>
        <s v="עיריית נצרת עילית" u="1"/>
        <s v="מועצה אזורית רמת נגב" u="1"/>
        <s v="עיריית שדרות" u="1"/>
        <s v="מועצה אזורית שדות נגב" u="1"/>
        <s v="מועצה מקומית ע'ג'ר" u="1"/>
        <s v="עיריית פתח תקוה" u="1"/>
      </sharedItems>
    </cacheField>
    <cacheField name="שם הרשות" numFmtId="0">
      <sharedItems/>
    </cacheField>
    <cacheField name="סוג רשות" numFmtId="0">
      <sharedItems count="4">
        <s v="מועצה מקומית"/>
        <s v="עיריה"/>
        <s v="עירייה"/>
        <s v="מועצה אזורית"/>
      </sharedItems>
    </cacheField>
    <cacheField name="מחוז" numFmtId="0">
      <sharedItems count="7">
        <s v="ירושלים"/>
        <s v="חיפה"/>
        <s v="דרום"/>
        <s v="תל אביב"/>
        <s v="מרכז"/>
        <s v="יו&quot;ש"/>
        <s v="צפון"/>
      </sharedItems>
    </cacheField>
    <cacheField name=" מטבע תנאי נטו " numFmtId="0">
      <sharedItems containsString="0" containsBlank="1" containsNumber="1" minValue="1493.36" maxValue="51592943.289999999"/>
    </cacheField>
    <cacheField name="היקף הפטור שמקבל בשהב&quot;ט" numFmtId="0">
      <sharedItems containsString="0" containsBlank="1" containsNumber="1" minValue="0" maxValue="36161053.226666667"/>
    </cacheField>
    <cacheField name="סה&quot;כ" numFmtId="0">
      <sharedItems containsString="0" containsBlank="1" containsNumber="1" minValue="4977.8666666666668" maxValue="51658647.466666669"/>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Yogev Sharvit" refreshedDate="42251.977514467595" createdVersion="1" refreshedVersion="3" recordCount="170" upgradeOnRefresh="1">
  <cacheSource type="worksheet">
    <worksheetSource ref="A1:AD171" sheet="תשלומי ארנונה של המדינה"/>
  </cacheSource>
  <cacheFields count="19">
    <cacheField name="חוזה" numFmtId="0">
      <sharedItems containsBlank="1"/>
    </cacheField>
    <cacheField name="שם חוזה" numFmtId="0">
      <sharedItems containsBlank="1"/>
    </cacheField>
    <cacheField name="שם הרשות" numFmtId="0">
      <sharedItems count="163">
        <s v="אבו גוש"/>
        <s v="אום אל-פחם"/>
        <s v="אופקים"/>
        <s v="אור יהודה"/>
        <s v="אור עקיבא"/>
        <s v="אילת"/>
        <s v="אלונה"/>
        <s v="אלעד"/>
        <s v="אריאל"/>
        <s v="אשדוד"/>
        <s v="אשכול"/>
        <s v="אשקלון"/>
        <s v="באקה אל ג'רביה"/>
        <s v="באר טוביה"/>
        <s v="באר יעקב"/>
        <s v="באר שבע"/>
        <s v="בוסתאן אל מרג'"/>
        <s v="בית דגן"/>
        <s v="בית שאן"/>
        <s v="בית שמש"/>
        <s v="בני ברק"/>
        <s v="בני שמעון"/>
        <s v="בנימינה גבעת עדה"/>
        <s v="ברנר"/>
        <s v="בת ים"/>
        <s v="גבעת זאב"/>
        <s v="גבעת שמואל"/>
        <s v="גבעתיים"/>
        <s v="גדרה"/>
        <s v="גולן"/>
        <s v="גזר"/>
        <s v="גן יבנה"/>
        <s v="גן רוה"/>
        <s v="גני תקוה"/>
        <s v="דימונה"/>
        <s v="דרום השרון"/>
        <s v="הגלבוע"/>
        <s v="הגליל העליון"/>
        <s v="הגליל התחתון"/>
        <s v="הערבה התיכונה"/>
        <s v="הרצליה"/>
        <s v="זבולון"/>
        <s v="זכרון יעקב"/>
        <s v="זמר"/>
        <s v="חבל אילות"/>
        <s v="חבל יבנה"/>
        <s v="חבל מודיעין"/>
        <s v="חדרה"/>
        <s v="חולון"/>
        <s v="חוף אשקלון"/>
        <s v="חוף הכרמל"/>
        <s v="חוף השרון"/>
        <s v="חיפה"/>
        <s v="חצור הגלילית"/>
        <s v="חריש"/>
        <s v="טבריה"/>
        <s v="טורעאן"/>
        <s v="טייבה"/>
        <s v="טירת כרמל"/>
        <s v="טמרה"/>
        <s v="יאנוח ג'ת"/>
        <s v="יבנה"/>
        <s v="יהוד מונוסון"/>
        <s v="יואב"/>
        <s v="יוקנעם המושבה"/>
        <s v="יפיע"/>
        <s v="יקנעם עילית"/>
        <s v="ירוחם"/>
        <s v="ירושלים"/>
        <s v="ירכא"/>
        <s v="כפר יאסיף"/>
        <s v="כפר יונה"/>
        <s v="כפר סבא"/>
        <s v="כפר תבור"/>
        <s v="כרמיאל"/>
        <s v="לב השרון"/>
        <s v="לוד"/>
        <s v="לכיש"/>
        <s v="מבואות החרמון"/>
        <s v="מבשרת ציון"/>
        <s v="מג'אר"/>
        <s v="מגדל העמק"/>
        <s v="מגידו"/>
        <s v="מגילות ים המלח"/>
        <s v="מודיעין-מכבים-רעות"/>
        <s v="מזכרת בתיה"/>
        <s v="מטה אשר"/>
        <s v="מטה בנימין"/>
        <s v="מטה יהודה"/>
        <s v="מטולה"/>
        <s v="מיתר"/>
        <s v="מנשה"/>
        <s v="מסעדה"/>
        <s v="מעלה אדומים"/>
        <s v="מעלה אפרים"/>
        <s v="מעלה יוסף"/>
        <s v="מעלות-תרשיחא"/>
        <s v="מצפה רמון"/>
        <s v="מרום הגליל"/>
        <s v="מרחבים"/>
        <s v="משגב"/>
        <s v="נהריה"/>
        <s v="נווה מדבר"/>
        <s v="נחל שורק"/>
        <s v="נס ציונה"/>
        <s v="נצרת"/>
        <s v="נצרת עילית"/>
        <s v="נשר"/>
        <s v="נתיבות"/>
        <s v="נתניה"/>
        <s v="סביון"/>
        <s v="ע'ג'ר"/>
        <s v="עילבון"/>
        <s v="עין קנייא"/>
        <s v="עכו"/>
        <s v="עמק הירדן"/>
        <s v="עמק המעיינות"/>
        <s v="עמק חפר"/>
        <s v="עמק יזרעאל"/>
        <s v="עמק לוד"/>
        <s v="עספיא"/>
        <s v="עפולה"/>
        <s v="ערד"/>
        <s v="ערערה"/>
        <s v="ערערה בנגב"/>
        <s v="פקיעין (בוקייעה)"/>
        <s v="פרדס חנה-כרכור"/>
        <s v="פרדסיה"/>
        <s v="פתח תקווה"/>
        <s v="צורן קדימה"/>
        <s v="צפת"/>
        <s v="קצרין"/>
        <s v="קרית אונו"/>
        <s v="קרית אתא"/>
        <s v="קרית ביאליק"/>
        <s v="קרית גת"/>
        <s v="קרית טבעון"/>
        <s v="קרית ים"/>
        <s v="קרית מוצקין"/>
        <s v="קרית מלאכי"/>
        <s v="קרית שמונה"/>
        <s v="ראמה"/>
        <s v="ראש העין"/>
        <s v="ראש פינה"/>
        <s v="ראשון לציון"/>
        <s v="רהט"/>
        <s v="רחובות"/>
        <s v="רמלה"/>
        <s v="רמת גן"/>
        <s v="רמת השרון"/>
        <s v="רמת ישי"/>
        <s v="רמת נגב"/>
        <s v="רעננה"/>
        <s v="שגב שלום"/>
        <s v="שדות נגב"/>
        <s v="שדרות"/>
        <s v="שומרון"/>
        <s v="שלומי"/>
        <s v="שער הנגב"/>
        <s v="שפיר"/>
        <s v="שפרעם"/>
        <s v="תל אביב יפו"/>
        <s v="תמר"/>
      </sharedItems>
    </cacheField>
    <cacheField name="סוג רשות" numFmtId="0">
      <sharedItems count="4">
        <s v="מועצה מקומית"/>
        <s v="עיריה"/>
        <s v="עירייה"/>
        <s v="מועצה אזורית"/>
      </sharedItems>
    </cacheField>
    <cacheField name="מחוז" numFmtId="0">
      <sharedItems/>
    </cacheField>
    <cacheField name=" מטבע תנאי נטו " numFmtId="0">
      <sharedItems containsString="0" containsBlank="1" containsNumber="1" minValue="1493.36" maxValue="51592943.289999999"/>
    </cacheField>
    <cacheField name="היקף הפטור שמקבל בשהב&quot;ט" numFmtId="0">
      <sharedItems containsString="0" containsBlank="1" containsNumber="1" minValue="0" maxValue="80757267.523333341"/>
    </cacheField>
    <cacheField name="סה&quot;כ" numFmtId="0">
      <sharedItems containsString="0" containsBlank="1" containsNumber="1" minValue="2505.6" maxValue="115367525.03333333"/>
    </cacheField>
    <cacheField name="הכנסות לפי מסמך ממשרד האוצר" numFmtId="0">
      <sharedItems containsString="0" containsBlank="1" containsNumber="1" containsInteger="1" minValue="0" maxValue="135441289"/>
    </cacheField>
    <cacheField name="היקף הפטור למשרדי הממשלה" numFmtId="0">
      <sharedItems containsString="0" containsBlank="1" containsNumber="1" minValue="0" maxValue="41269615.36363636"/>
    </cacheField>
    <cacheField name="הערכת היקף התשלום ללא פטור למשרדי הממשלה" numFmtId="0">
      <sharedItems containsString="0" containsBlank="1" containsNumber="1" minValue="0" maxValue="135441289"/>
    </cacheField>
    <cacheField name="סה&quot;כ הכנסה ממשרדי הממשלה ומשרד הבטחון" numFmtId="0">
      <sharedItems containsSemiMixedTypes="0" containsString="0" containsNumber="1" minValue="0" maxValue="149142002.96000001"/>
    </cacheField>
    <cacheField name="סה&quot;כ הכנסה ללא פטורים" numFmtId="0">
      <sharedItems containsSemiMixedTypes="0" containsString="0" containsNumber="1" minValue="0" maxValue="207077781.39696968"/>
    </cacheField>
    <cacheField name="היקף ההכנסה הכולל" numFmtId="0">
      <sharedItems containsMixedTypes="1" containsNumber="1" containsInteger="1" minValue="11745000" maxValue="4317850000"/>
    </cacheField>
    <cacheField name="היקף ההכנסות העצמיות" numFmtId="0">
      <sharedItems containsMixedTypes="1" containsNumber="1" containsInteger="1" minValue="3398000" maxValue="3565074000"/>
    </cacheField>
    <cacheField name="היקף ההכנסות מארנונה שאינה ממגורים" numFmtId="0">
      <sharedItems containsMixedTypes="1" containsNumber="1" containsInteger="1" minValue="0" maxValue="2016260000"/>
    </cacheField>
    <cacheField name="חלקה של הארנונה מהמדינה בהכנסות שאינן ממגורים" numFmtId="0">
      <sharedItems containsMixedTypes="1" containsNumber="1" minValue="0" maxValue="1.0302644339167031"/>
    </cacheField>
    <cacheField name="חלקה של הארנונה מהמדינה בהכנסות העצמיות" numFmtId="0">
      <sharedItems containsMixedTypes="1" containsNumber="1" minValue="0" maxValue="0.65373261119542381"/>
    </cacheField>
    <cacheField name="חלקה של הארנונה מהמדינה מסה&quot;כ ההכנסות" numFmtId="0">
      <sharedItems containsMixedTypes="1" containsNumber="1" minValue="0" maxValue="0.54705631119414833"/>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r:id="rId1" refreshedBy="Yogev Sharvit" refreshedDate="42333.37783888889" createdVersion="1" refreshedVersion="3" recordCount="170" upgradeOnRefresh="1">
  <cacheSource type="worksheet">
    <worksheetSource ref="A1:Y171" sheet="תשלומי ארנונה של המדינה"/>
  </cacheSource>
  <cacheFields count="23">
    <cacheField name="חוזה" numFmtId="0">
      <sharedItems containsBlank="1"/>
    </cacheField>
    <cacheField name="שם חוזה" numFmtId="0">
      <sharedItems containsBlank="1"/>
    </cacheField>
    <cacheField name="שם הרשות" numFmtId="0">
      <sharedItems count="163">
        <s v="אבו גוש"/>
        <s v="אום אל-פחם"/>
        <s v="אופקים"/>
        <s v="אור יהודה"/>
        <s v="אור עקיבא"/>
        <s v="אילת"/>
        <s v="אלונה"/>
        <s v="אלעד"/>
        <s v="אריאל"/>
        <s v="אשדוד"/>
        <s v="אשכול"/>
        <s v="אשקלון"/>
        <s v="באקה אל ג'רביה"/>
        <s v="באר טוביה"/>
        <s v="באר יעקב"/>
        <s v="באר שבע"/>
        <s v="בוסתאן אל מרג'"/>
        <s v="בית דגן"/>
        <s v="בית שאן"/>
        <s v="בית שמש"/>
        <s v="בני ברק"/>
        <s v="בני שמעון"/>
        <s v="בנימינה גבעת עדה"/>
        <s v="ברנר"/>
        <s v="בת ים"/>
        <s v="גבעת זאב"/>
        <s v="גבעת שמואל"/>
        <s v="גבעתיים"/>
        <s v="גדרה"/>
        <s v="גולן"/>
        <s v="גזר"/>
        <s v="גן יבנה"/>
        <s v="גן רוה"/>
        <s v="גני תקוה"/>
        <s v="דימונה"/>
        <s v="דרום השרון"/>
        <s v="הגלבוע"/>
        <s v="הגליל העליון"/>
        <s v="הגליל התחתון"/>
        <s v="הערבה התיכונה"/>
        <s v="הרצליה"/>
        <s v="זבולון"/>
        <s v="זכרון יעקב"/>
        <s v="זמר"/>
        <s v="חבל אילות"/>
        <s v="חבל יבנה"/>
        <s v="חבל מודיעין"/>
        <s v="חדרה"/>
        <s v="חולון"/>
        <s v="חוף אשקלון"/>
        <s v="חוף הכרמל"/>
        <s v="חוף השרון"/>
        <s v="חיפה"/>
        <s v="חצור הגלילית"/>
        <s v="חריש"/>
        <s v="טבריה"/>
        <s v="טורעאן"/>
        <s v="טייבה"/>
        <s v="טירת כרמל"/>
        <s v="טמרה"/>
        <s v="יאנוח ג'ת"/>
        <s v="יבנה"/>
        <s v="יהוד מונוסון"/>
        <s v="יואב"/>
        <s v="יוקנעם המושבה"/>
        <s v="יפיע"/>
        <s v="יקנעם עילית"/>
        <s v="ירוחם"/>
        <s v="ירושלים"/>
        <s v="ירכא"/>
        <s v="כפר יאסיף"/>
        <s v="כפר יונה"/>
        <s v="כפר סבא"/>
        <s v="כפר תבור"/>
        <s v="כרמיאל"/>
        <s v="לב השרון"/>
        <s v="לוד"/>
        <s v="לכיש"/>
        <s v="מבואות החרמון"/>
        <s v="מבשרת ציון"/>
        <s v="מג'אר"/>
        <s v="מגדל העמק"/>
        <s v="מגידו"/>
        <s v="מגילות ים המלח"/>
        <s v="מודיעין-מכבים-רעות"/>
        <s v="מזכרת בתיה"/>
        <s v="מטה אשר"/>
        <s v="מטה בנימין"/>
        <s v="מטה יהודה"/>
        <s v="מטולה"/>
        <s v="מיתר"/>
        <s v="מנשה"/>
        <s v="מסעדה"/>
        <s v="מעלה אדומים"/>
        <s v="מעלה אפרים"/>
        <s v="מעלה יוסף"/>
        <s v="מעלות-תרשיחא"/>
        <s v="מצפה רמון"/>
        <s v="מרום הגליל"/>
        <s v="מרחבים"/>
        <s v="משגב"/>
        <s v="נהריה"/>
        <s v="נווה מדבר"/>
        <s v="נחל שורק"/>
        <s v="נס ציונה"/>
        <s v="נצרת"/>
        <s v="נצרת עילית"/>
        <s v="נשר"/>
        <s v="נתיבות"/>
        <s v="נתניה"/>
        <s v="סביון"/>
        <s v="ע'ג'ר"/>
        <s v="עילבון"/>
        <s v="עין קנייא"/>
        <s v="עכו"/>
        <s v="עמק הירדן"/>
        <s v="עמק המעיינות"/>
        <s v="עמק חפר"/>
        <s v="עמק יזרעאל"/>
        <s v="עמק לוד"/>
        <s v="עספיא"/>
        <s v="עפולה"/>
        <s v="ערד"/>
        <s v="ערערה"/>
        <s v="ערערה בנגב"/>
        <s v="פקיעין (בוקייעה)"/>
        <s v="פרדס חנה-כרכור"/>
        <s v="פרדסיה"/>
        <s v="פתח תקווה"/>
        <s v="צורן קדימה"/>
        <s v="צפת"/>
        <s v="קצרין"/>
        <s v="קרית אונו"/>
        <s v="קרית אתא"/>
        <s v="קרית ביאליק"/>
        <s v="קרית גת"/>
        <s v="קרית טבעון"/>
        <s v="קרית ים"/>
        <s v="קרית מוצקין"/>
        <s v="קרית מלאכי"/>
        <s v="קרית שמונה"/>
        <s v="ראמה"/>
        <s v="ראש העין"/>
        <s v="ראש פינה"/>
        <s v="ראשון לציון"/>
        <s v="רהט"/>
        <s v="רחובות"/>
        <s v="רמלה"/>
        <s v="רמת גן"/>
        <s v="רמת השרון"/>
        <s v="רמת ישי"/>
        <s v="רמת נגב"/>
        <s v="רעננה"/>
        <s v="שגב שלום"/>
        <s v="שדות נגב"/>
        <s v="שדרות"/>
        <s v="שומרון"/>
        <s v="שלומי"/>
        <s v="שער הנגב"/>
        <s v="שפיר"/>
        <s v="שפרעם"/>
        <s v="תל אביב יפו"/>
        <s v="תמר"/>
      </sharedItems>
    </cacheField>
    <cacheField name="אוכלוסיה בסוף 2013" numFmtId="0">
      <sharedItems containsMixedTypes="1" containsNumber="1" containsInteger="1" minValue="1000" maxValue="829900"/>
    </cacheField>
    <cacheField name="סוג רשות" numFmtId="0">
      <sharedItems/>
    </cacheField>
    <cacheField name="מחוז" numFmtId="0">
      <sharedItems/>
    </cacheField>
    <cacheField name=" מטבע תנאי נטו " numFmtId="0">
      <sharedItems containsString="0" containsBlank="1" containsNumber="1" minValue="1493.36" maxValue="51592943.289999999"/>
    </cacheField>
    <cacheField name="היקף הפטור שמקבל בשהב&quot;ט" numFmtId="0">
      <sharedItems containsString="0" containsBlank="1" containsNumber="1" minValue="0" maxValue="80757267.523333341"/>
    </cacheField>
    <cacheField name="סה&quot;כ" numFmtId="0">
      <sharedItems containsString="0" containsBlank="1" containsNumber="1" minValue="2505.6" maxValue="115367525.03333333"/>
    </cacheField>
    <cacheField name="הכנסות לפי מסמך ממשרד האוצר" numFmtId="0">
      <sharedItems containsString="0" containsBlank="1" containsNumber="1" containsInteger="1" minValue="0" maxValue="135441289"/>
    </cacheField>
    <cacheField name="היקף הפטור למשרדי הממשלה" numFmtId="0">
      <sharedItems containsString="0" containsBlank="1" containsNumber="1" minValue="0" maxValue="41269615.36363636"/>
    </cacheField>
    <cacheField name="הערכת היקף התשלום ללא פטור למשרדי הממשלה" numFmtId="0">
      <sharedItems containsString="0" containsBlank="1" containsNumber="1" minValue="0" maxValue="135441289"/>
    </cacheField>
    <cacheField name="סה&quot;כ הכנסה ממשרדי הממשלה ומשרד הבטחון" numFmtId="0">
      <sharedItems containsSemiMixedTypes="0" containsString="0" containsNumber="1" minValue="0" maxValue="149142002.96000001"/>
    </cacheField>
    <cacheField name="הכנסה לתושב מארנונה ממשלתית" numFmtId="0">
      <sharedItems containsMixedTypes="1" containsNumber="1" minValue="0" maxValue="7593.0488779661018"/>
    </cacheField>
    <cacheField name="סה&quot;כ הכנסה ללא פטורים" numFmtId="0">
      <sharedItems containsSemiMixedTypes="0" containsString="0" containsNumber="1" minValue="0" maxValue="207077781.39696968"/>
    </cacheField>
    <cacheField name="היקף ההכנסה הכולל" numFmtId="0">
      <sharedItems containsMixedTypes="1" containsNumber="1" containsInteger="1" minValue="11745000" maxValue="4317850000"/>
    </cacheField>
    <cacheField name="היקף ההכנסות העצמיות" numFmtId="0">
      <sharedItems containsMixedTypes="1" containsNumber="1" containsInteger="1" minValue="3398000" maxValue="3565074000"/>
    </cacheField>
    <cacheField name="היקף ההכנסות מארנונה שאינה ממגורים" numFmtId="0">
      <sharedItems containsMixedTypes="1" containsNumber="1" containsInteger="1" minValue="0" maxValue="2016260000"/>
    </cacheField>
    <cacheField name="חלקה של הארנונה ממשרד הבטחון מהארנונה שאינה ממגורים" numFmtId="0">
      <sharedItems containsString="0" containsBlank="1" containsNumber="1" minValue="0" maxValue="0.8717276954211991" count="108">
        <n v="1.3133408919123206E-3"/>
        <n v="0"/>
        <m/>
        <n v="5.0856399214852549E-2"/>
        <n v="0.23667934010152286"/>
        <n v="4.2579910813172585E-3"/>
        <n v="0.26800158048904738"/>
        <n v="1.9509561128526644E-4"/>
        <n v="9.2106880493716597E-2"/>
        <n v="0.2933390011866186"/>
        <n v="0.12887249442350396"/>
        <n v="6.4366104108132732E-2"/>
        <n v="1.7497456292126125E-5"/>
        <n v="0.14025148827774894"/>
        <n v="0.62603314616118266"/>
        <n v="1.4128007887939113E-3"/>
        <n v="5.4033042168674696E-2"/>
        <n v="0.43959368813524696"/>
        <n v="8.5413680126397468E-2"/>
        <n v="2.1921780538302276E-2"/>
        <n v="0.15981104182194616"/>
        <n v="6.3764032150033486E-3"/>
        <n v="4.7113458961836018E-3"/>
        <n v="4.4443933746267004E-2"/>
        <n v="8.2039010563499867E-2"/>
        <n v="0.33559406130921915"/>
        <n v="0.21100174310674311"/>
        <n v="2.3448927911345281E-4"/>
        <n v="3.4415871876165613E-2"/>
        <n v="9.3951557093425599E-5"/>
        <n v="0.13163957597173145"/>
        <n v="0.84958340595805848"/>
        <n v="1.1970286880397493E-2"/>
        <n v="9.8796896485215349E-2"/>
        <n v="2.9156085633866885E-3"/>
        <n v="7.7363358900405974E-5"/>
        <n v="0.17625820053925209"/>
        <n v="0.15437444143985951"/>
        <n v="2.114448147497805E-2"/>
        <n v="3.299858657919913E-2"/>
        <n v="2.207581047182618E-2"/>
        <n v="5.6158663914481783E-3"/>
        <n v="0.19932468789550162"/>
        <n v="1.3600547080155057E-2"/>
        <n v="5.7954253010611663E-3"/>
        <n v="3.343322739551883E-3"/>
        <n v="1.4337829763364883E-2"/>
        <n v="0.71880012690155282"/>
        <n v="1.8509280516421981E-4"/>
        <n v="3.343647277747764E-4"/>
        <n v="1.7239497694626706E-2"/>
        <n v="5.1262444582372765E-3"/>
        <n v="0.53441117879300626"/>
        <n v="0.24692365627165627"/>
        <n v="0.10911663771441057"/>
        <n v="1.7921144383050904E-3"/>
        <n v="6.7110070707070701E-2"/>
        <n v="3.439164479481744E-2"/>
        <n v="2.6118659346940718E-2"/>
        <n v="0.11386014780736099"/>
        <n v="0.13230334730225249"/>
        <n v="0.11578317498608276"/>
        <n v="3.4823027948634942E-4"/>
        <n v="7.9698534894837469E-2"/>
        <n v="5.3737417543021034E-2"/>
        <n v="0.84864022257657301"/>
        <n v="0.17548624217352415"/>
        <n v="0.61125483827167948"/>
        <n v="6.9879518814460209E-2"/>
        <n v="2.8656343248123161E-3"/>
        <n v="0.31043230041198089"/>
        <n v="1.6286308833350908E-2"/>
        <n v="4.3777037682964808E-2"/>
        <n v="2.2889305426027975E-2"/>
        <n v="2.0726516210588936E-3"/>
        <n v="4.0023375074537864E-3"/>
        <n v="0.10169491525423729"/>
        <n v="1.8657908585793326E-3"/>
        <n v="2.5156586687582446E-3"/>
        <n v="1.7314061701039715E-2"/>
        <n v="4.0015423755764034E-4"/>
        <n v="0.22986253174768762"/>
        <n v="5.0489472425064331E-2"/>
        <n v="2.4915473078389903E-2"/>
        <n v="9.5317726267244038E-2"/>
        <n v="0.12990211245571251"/>
        <n v="1.4765684051398337E-3"/>
        <n v="5.1785112303564584E-2"/>
        <n v="1.0127191070969552E-2"/>
        <n v="0.25666946512448752"/>
        <n v="0.2031107923306977"/>
        <n v="1.7470482446076182E-2"/>
        <n v="0.17793652613370414"/>
        <n v="3.9945976515282332E-2"/>
        <n v="8.4557501369080218E-4"/>
        <n v="0.36206022766857426"/>
        <n v="2.4576983853574152E-2"/>
        <n v="1.0705973262801428E-3"/>
        <n v="3.6762712931516081E-3"/>
        <n v="1.2341733951584206E-2"/>
        <n v="0.1658905989136219"/>
        <n v="0.8717276954211991"/>
        <n v="1.3212035947712419E-2"/>
        <n v="1.3154827531894786E-4"/>
        <n v="1.6492518434913471E-2"/>
        <n v="0.61176285640893913"/>
        <n v="1.7165572649360698E-2"/>
        <n v="1.8295988409741961E-3"/>
      </sharedItems>
    </cacheField>
    <cacheField name="חלקה של הארנונה ממשרד הבטחון מההכנסות העצמאיות" numFmtId="0">
      <sharedItems containsString="0" containsBlank="1" containsNumber="1" minValue="0" maxValue="0.55313646071678735" count="110">
        <n v="1.2253526093088858E-4"/>
        <n v="0"/>
        <n v="2.8533458805119649E-2"/>
        <n v="7.8126390750670252E-3"/>
        <n v="2.0104409733156495E-3"/>
        <n v="7.5042736252763712E-2"/>
        <n v="8.9045241229325237E-5"/>
        <n v="5.3943822380835643E-2"/>
        <n v="0.13291184199098391"/>
        <n v="5.8556280497978057E-2"/>
        <m/>
        <n v="2.3921578850821246E-2"/>
        <n v="6.9002271037650344E-6"/>
        <n v="2.7578577656574649E-2"/>
        <n v="0.33695880582648868"/>
        <n v="3.5878060843347315E-4"/>
        <n v="6.5504589835981338E-3"/>
        <n v="0.13029952493414479"/>
        <n v="3.9814382988244287E-2"/>
        <n v="4.2783979527043926E-3"/>
        <n v="6.2691866086222028E-2"/>
        <n v="3.4505146792316053E-4"/>
        <n v="3.2310556118210682E-2"/>
        <n v="1.4941902718855161E-3"/>
        <n v="1.2459267453217779E-2"/>
        <n v="2.9706424003148598E-2"/>
        <n v="0.11530983878217028"/>
        <n v="0.12127240968108893"/>
        <n v="1.047262688088912E-4"/>
        <n v="5.7538633387378395E-3"/>
        <n v="1.5723551212938004E-5"/>
        <n v="3.8268104776579353E-3"/>
        <n v="0.43381836724822365"/>
        <n v="7.4548614897222429E-3"/>
        <n v="5.3827011922112207E-2"/>
        <n v="1.3683534237289945E-3"/>
        <n v="2.6336337924302601E-5"/>
        <n v="6.9942992867111184E-2"/>
        <n v="3.2933846442003686E-2"/>
        <n v="4.5109093156719656E-3"/>
        <n v="1.3774354384163388E-2"/>
        <n v="9.9445165380523427E-3"/>
        <n v="2.4743311008588605E-3"/>
        <n v="0.10938835501324803"/>
        <n v="3.8877457463540178E-3"/>
        <n v="3.047756612031452E-3"/>
        <n v="1.5913118783799113E-3"/>
        <n v="4.77368310179854E-3"/>
        <n v="0.17965047102163037"/>
        <n v="5.0667193848208821E-5"/>
        <n v="1.5281706447187928E-4"/>
        <n v="3.6295711952209829E-3"/>
        <n v="1.0792697997853177E-3"/>
        <n v="0.20731014549830434"/>
        <n v="5.3960327719893383E-2"/>
        <n v="3.6181101932905475E-2"/>
        <n v="4.2993215067063661E-4"/>
        <n v="9.6260460736018547E-3"/>
        <n v="9.5082702741854774E-3"/>
        <n v="7.221035043590486E-3"/>
        <n v="4.0546808937623871E-2"/>
        <n v="3.6117129987129987E-2"/>
        <n v="8.2427281451999887E-3"/>
        <n v="3.3030559680258337E-2"/>
        <n v="9.0691416486921343E-5"/>
        <n v="2.0596582458307595E-2"/>
        <n v="1.3887421556516368E-2"/>
        <n v="0.45178565329654785"/>
        <n v="4.2883851092896171E-2"/>
        <n v="0.37048661027798102"/>
        <n v="2.6393066062193386E-2"/>
        <n v="7.543733791412681E-4"/>
        <n v="0.1089740654315197"/>
        <n v="4.5347518424632728E-3"/>
        <n v="1.7720525433343837E-2"/>
        <n v="8.7803875861844662E-3"/>
        <n v="6.4669452387719473E-4"/>
        <n v="3.1280065245252242E-4"/>
        <n v="4.3980208905992305E-3"/>
        <n v="7.3191179248978161E-4"/>
        <n v="8.8094222077954515E-4"/>
        <n v="5.2577107217722111E-3"/>
        <n v="1.0085492863905741E-4"/>
        <n v="9.4493712976284075E-2"/>
        <n v="2.075561284122171E-2"/>
        <n v="1.2421990423840144E-2"/>
        <n v="4.1866451460941451E-2"/>
        <n v="3.6850135879496683E-2"/>
        <n v="2.3986984282907661E-4"/>
        <n v="1.315374320929961E-2"/>
        <n v="4.6861424042762556E-3"/>
        <n v="0.10519549401880599"/>
        <n v="3.2136925305797016E-2"/>
        <n v="2.0174451495800104E-3"/>
        <n v="6.5541054183376427E-2"/>
        <n v="1.3652250763533352E-2"/>
        <n v="3.6660787653556312E-4"/>
        <n v="0.17934554199790473"/>
        <n v="9.1929628231376022E-3"/>
        <n v="3.2471886748120302E-4"/>
        <n v="1.7243497556410521E-3"/>
        <n v="4.4981865233017079E-3"/>
        <n v="5.762126394129833E-2"/>
        <n v="0.55313646071678735"/>
        <n v="4.9324504361617765E-3"/>
        <n v="3.2666258164608942E-5"/>
        <n v="4.4744533131915246E-3"/>
        <n v="0.25786674606826732"/>
        <n v="9.7081456121247411E-3"/>
        <n v="1.4444610238813211E-3"/>
      </sharedItems>
    </cacheField>
    <cacheField name="חלקה של הארנונה ממשרד הבטחון מסה&quot;כ הכנסות" numFmtId="0">
      <sharedItems containsString="0" containsBlank="1" containsNumber="1" minValue="0" maxValue="0.46287547325102885"/>
    </cacheField>
    <cacheField name="חלקה של הארנונה ממגורים מסה&quot;כ הארנונה לפני אובדן הארנונה ממשרד הבטחון" numFmtId="0">
      <sharedItems containsMixedTypes="1" containsNumber="1" minValue="2.2885945627111375E-2" maxValue="1"/>
    </cacheField>
    <cacheField name="חלקה של הארנונה ממגורים מסה&quot;כ הארנונה לפני אובדן הארנונה ממשרד הבטחון2" numFmtId="0">
      <sharedItems containsMixedTypes="1" containsNumber="1" minValue="2.2926932717828863E-2" maxValue="1.0516568981691965"/>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07">
  <r>
    <x v="0"/>
    <x v="0"/>
    <s v="אבו גוש"/>
    <x v="0"/>
    <x v="0"/>
    <n v="1737.55"/>
    <n v="4054.2833333333328"/>
    <n v="5791.833333333333"/>
  </r>
  <r>
    <x v="0"/>
    <x v="1"/>
    <s v="אום אל-פחם"/>
    <x v="1"/>
    <x v="1"/>
    <m/>
    <m/>
    <m/>
  </r>
  <r>
    <x v="1"/>
    <x v="1"/>
    <s v="אופקים"/>
    <x v="1"/>
    <x v="2"/>
    <m/>
    <m/>
    <m/>
  </r>
  <r>
    <x v="1"/>
    <x v="1"/>
    <s v="אור יהודה"/>
    <x v="1"/>
    <x v="3"/>
    <m/>
    <m/>
    <m/>
  </r>
  <r>
    <x v="1"/>
    <x v="1"/>
    <s v="אור עקיבא"/>
    <x v="1"/>
    <x v="1"/>
    <m/>
    <m/>
    <m/>
  </r>
  <r>
    <x v="1"/>
    <x v="2"/>
    <s v="אילת"/>
    <x v="2"/>
    <x v="2"/>
    <n v="9664139.8300000001"/>
    <n v="0"/>
    <n v="9664139.8300000001"/>
  </r>
  <r>
    <x v="0"/>
    <x v="3"/>
    <s v="אלונה"/>
    <x v="3"/>
    <x v="1"/>
    <n v="46625.83"/>
    <n v="108793.60333333335"/>
    <n v="155419.43333333335"/>
  </r>
  <r>
    <x v="0"/>
    <x v="1"/>
    <s v="אלעד"/>
    <x v="1"/>
    <x v="4"/>
    <m/>
    <m/>
    <m/>
  </r>
  <r>
    <x v="0"/>
    <x v="1"/>
    <s v="אריאל"/>
    <x v="1"/>
    <x v="5"/>
    <m/>
    <m/>
    <m/>
  </r>
  <r>
    <x v="1"/>
    <x v="4"/>
    <s v="אשדוד"/>
    <x v="2"/>
    <x v="2"/>
    <n v="1749280.67"/>
    <n v="0"/>
    <n v="1749280.67"/>
  </r>
  <r>
    <x v="0"/>
    <x v="5"/>
    <s v="אשכול"/>
    <x v="3"/>
    <x v="2"/>
    <n v="4208696.82"/>
    <n v="9820292.5800000019"/>
    <n v="14028989.400000002"/>
  </r>
  <r>
    <x v="1"/>
    <x v="6"/>
    <s v="אשקלון"/>
    <x v="2"/>
    <x v="2"/>
    <n v="43564.85"/>
    <n v="0"/>
    <n v="43564.85"/>
  </r>
  <r>
    <x v="0"/>
    <x v="1"/>
    <s v="באקה אל ג'רביה"/>
    <x v="1"/>
    <x v="1"/>
    <m/>
    <m/>
    <m/>
  </r>
  <r>
    <x v="1"/>
    <x v="7"/>
    <s v="באר טוביה"/>
    <x v="3"/>
    <x v="2"/>
    <n v="9462231.9399999995"/>
    <n v="0"/>
    <n v="9462231.9399999995"/>
  </r>
  <r>
    <x v="1"/>
    <x v="8"/>
    <s v="באר יעקב"/>
    <x v="0"/>
    <x v="4"/>
    <n v="12854701.710000001"/>
    <n v="0"/>
    <n v="12854701.710000001"/>
  </r>
  <r>
    <x v="1"/>
    <x v="9"/>
    <s v="באר שבע"/>
    <x v="2"/>
    <x v="2"/>
    <n v="51592943.289999999"/>
    <n v="0"/>
    <n v="51592943.289999999"/>
  </r>
  <r>
    <x v="0"/>
    <x v="1"/>
    <s v="בוסתאן אל מרג'"/>
    <x v="3"/>
    <x v="6"/>
    <m/>
    <m/>
    <m/>
  </r>
  <r>
    <x v="1"/>
    <x v="1"/>
    <s v="בית דגן"/>
    <x v="0"/>
    <x v="4"/>
    <m/>
    <m/>
    <m/>
  </r>
  <r>
    <x v="1"/>
    <x v="10"/>
    <s v="בית שאן"/>
    <x v="2"/>
    <x v="6"/>
    <n v="1695274.45"/>
    <n v="0"/>
    <n v="1695274.45"/>
  </r>
  <r>
    <x v="1"/>
    <x v="1"/>
    <s v="בית שמש"/>
    <x v="1"/>
    <x v="0"/>
    <m/>
    <m/>
    <m/>
  </r>
  <r>
    <x v="0"/>
    <x v="11"/>
    <s v="בני ברק"/>
    <x v="2"/>
    <x v="3"/>
    <n v="3387.77"/>
    <n v="7904.7966666666671"/>
    <n v="11292.566666666668"/>
  </r>
  <r>
    <x v="0"/>
    <x v="12"/>
    <s v="בני שמעון"/>
    <x v="3"/>
    <x v="2"/>
    <n v="2973191.3"/>
    <n v="6937446.3666666662"/>
    <n v="9910637.666666666"/>
  </r>
  <r>
    <x v="0"/>
    <x v="1"/>
    <s v="בנימינה גבעת עדה"/>
    <x v="0"/>
    <x v="1"/>
    <m/>
    <m/>
    <m/>
  </r>
  <r>
    <x v="1"/>
    <x v="13"/>
    <s v="ברנר"/>
    <x v="3"/>
    <x v="4"/>
    <n v="15753498.09"/>
    <n v="0"/>
    <n v="15753498.09"/>
  </r>
  <r>
    <x v="0"/>
    <x v="14"/>
    <s v="בת ים"/>
    <x v="2"/>
    <x v="3"/>
    <n v="173377.5"/>
    <n v="404547.5"/>
    <n v="577925"/>
  </r>
  <r>
    <x v="0"/>
    <x v="1"/>
    <s v="גבעת זאב"/>
    <x v="0"/>
    <x v="5"/>
    <m/>
    <m/>
    <m/>
  </r>
  <r>
    <x v="0"/>
    <x v="1"/>
    <s v="גבעת שמואל"/>
    <x v="1"/>
    <x v="4"/>
    <m/>
    <m/>
    <m/>
  </r>
  <r>
    <x v="0"/>
    <x v="1"/>
    <s v="גבעתיים"/>
    <x v="1"/>
    <x v="3"/>
    <m/>
    <m/>
    <m/>
  </r>
  <r>
    <x v="0"/>
    <x v="15"/>
    <s v="גדרה"/>
    <x v="0"/>
    <x v="4"/>
    <n v="502291.16"/>
    <n v="1172012.7066666668"/>
    <n v="1674303.8666666667"/>
  </r>
  <r>
    <x v="0"/>
    <x v="16"/>
    <s v="גולן"/>
    <x v="3"/>
    <x v="6"/>
    <n v="8606804.8200000003"/>
    <n v="20082544.580000002"/>
    <n v="28689349.400000002"/>
  </r>
  <r>
    <x v="0"/>
    <x v="17"/>
    <s v="גזר"/>
    <x v="3"/>
    <x v="4"/>
    <n v="4270769.42"/>
    <n v="9965128.6466666665"/>
    <n v="14235898.066666666"/>
  </r>
  <r>
    <x v="1"/>
    <x v="18"/>
    <s v="גן יבנה"/>
    <x v="0"/>
    <x v="4"/>
    <n v="222352.62"/>
    <n v="0"/>
    <n v="222352.62"/>
  </r>
  <r>
    <x v="0"/>
    <x v="19"/>
    <s v="גן רוה"/>
    <x v="3"/>
    <x v="4"/>
    <n v="1929718.33"/>
    <n v="4502676.1033333335"/>
    <n v="6432394.4333333336"/>
  </r>
  <r>
    <x v="0"/>
    <x v="20"/>
    <s v="גני תקוה"/>
    <x v="0"/>
    <x v="4"/>
    <n v="19039.939999999999"/>
    <n v="44426.526666666672"/>
    <n v="63466.466666666667"/>
  </r>
  <r>
    <x v="1"/>
    <x v="21"/>
    <s v="דימונה"/>
    <x v="2"/>
    <x v="2"/>
    <n v="2839354.74"/>
    <n v="0"/>
    <n v="2839354.74"/>
  </r>
  <r>
    <x v="0"/>
    <x v="22"/>
    <s v="דרום השרון"/>
    <x v="3"/>
    <x v="4"/>
    <n v="218012.82"/>
    <n v="508696.58"/>
    <n v="726709.4"/>
  </r>
  <r>
    <x v="0"/>
    <x v="23"/>
    <s v="הגלבוע"/>
    <x v="3"/>
    <x v="6"/>
    <n v="803635.21"/>
    <n v="1875148.8233333332"/>
    <n v="2678784.0333333332"/>
  </r>
  <r>
    <x v="0"/>
    <x v="24"/>
    <s v="הגליל העליון"/>
    <x v="3"/>
    <x v="6"/>
    <n v="2415310.5099999998"/>
    <n v="5635724.5233333334"/>
    <n v="8051035.0333333332"/>
  </r>
  <r>
    <x v="0"/>
    <x v="25"/>
    <s v="הגליל התחתון"/>
    <x v="3"/>
    <x v="6"/>
    <n v="5900750.3799999999"/>
    <n v="13768417.553333335"/>
    <n v="19669167.933333334"/>
  </r>
  <r>
    <x v="1"/>
    <x v="26"/>
    <s v="הערבה התיכונה"/>
    <x v="3"/>
    <x v="2"/>
    <n v="3091597.54"/>
    <n v="0"/>
    <n v="3091597.54"/>
  </r>
  <r>
    <x v="0"/>
    <x v="27"/>
    <s v="הרצליה"/>
    <x v="2"/>
    <x v="3"/>
    <n v="62040.47"/>
    <n v="144761.09666666668"/>
    <n v="206801.56666666668"/>
  </r>
  <r>
    <x v="0"/>
    <x v="28"/>
    <s v="זבולון"/>
    <x v="3"/>
    <x v="1"/>
    <n v="369075.81"/>
    <n v="861176.8899999999"/>
    <n v="1230252.7"/>
  </r>
  <r>
    <x v="0"/>
    <x v="29"/>
    <s v="זכרון יעקב"/>
    <x v="0"/>
    <x v="1"/>
    <n v="1493.36"/>
    <n v="3484.5066666666671"/>
    <n v="4977.8666666666668"/>
  </r>
  <r>
    <x v="0"/>
    <x v="30"/>
    <s v="זמר"/>
    <x v="0"/>
    <x v="4"/>
    <n v="37254"/>
    <n v="86926"/>
    <n v="124180"/>
  </r>
  <r>
    <x v="1"/>
    <x v="31"/>
    <s v="חבל אילות"/>
    <x v="3"/>
    <x v="2"/>
    <n v="26009146.390000001"/>
    <n v="0"/>
    <n v="26009146.390000001"/>
  </r>
  <r>
    <x v="0"/>
    <x v="32"/>
    <s v="חבל יבנה"/>
    <x v="3"/>
    <x v="4"/>
    <n v="202369.67"/>
    <n v="472195.89666666673"/>
    <n v="674565.56666666677"/>
  </r>
  <r>
    <x v="0"/>
    <x v="33"/>
    <s v="חבל מודיעין"/>
    <x v="3"/>
    <x v="4"/>
    <n v="6659009.6200000001"/>
    <n v="15537689.113333333"/>
    <n v="22196698.733333334"/>
  </r>
  <r>
    <x v="0"/>
    <x v="34"/>
    <s v="חדרה"/>
    <x v="2"/>
    <x v="1"/>
    <n v="512753.5"/>
    <n v="1196424.8333333335"/>
    <n v="1709178.3333333335"/>
  </r>
  <r>
    <x v="0"/>
    <x v="35"/>
    <s v="חולון"/>
    <x v="2"/>
    <x v="3"/>
    <n v="18427.72"/>
    <n v="42998.013333333336"/>
    <n v="61425.733333333337"/>
  </r>
  <r>
    <x v="0"/>
    <x v="36"/>
    <s v="חוף אשקלון"/>
    <x v="3"/>
    <x v="2"/>
    <n v="4510623.6100000003"/>
    <n v="10524788.423333336"/>
    <n v="15035412.033333335"/>
  </r>
  <r>
    <x v="1"/>
    <x v="37"/>
    <s v="חוף הכרמל"/>
    <x v="3"/>
    <x v="1"/>
    <n v="4395812.22"/>
    <n v="0"/>
    <n v="4395812.22"/>
  </r>
  <r>
    <x v="0"/>
    <x v="38"/>
    <s v="חוף הכרמל"/>
    <x v="3"/>
    <x v="1"/>
    <n v="602089.11"/>
    <n v="1404874.5899999999"/>
    <n v="2006963.7"/>
  </r>
  <r>
    <x v="0"/>
    <x v="39"/>
    <s v="חוף השרון"/>
    <x v="3"/>
    <x v="4"/>
    <n v="1207253.29"/>
    <n v="2816924.3433333337"/>
    <n v="4024177.6333333338"/>
  </r>
  <r>
    <x v="0"/>
    <x v="40"/>
    <s v="חיפה"/>
    <x v="2"/>
    <x v="1"/>
    <n v="15497594.24"/>
    <n v="36161053.226666667"/>
    <n v="51658647.466666669"/>
  </r>
  <r>
    <x v="1"/>
    <x v="1"/>
    <s v="חצור הגלילית"/>
    <x v="0"/>
    <x v="6"/>
    <m/>
    <m/>
    <m/>
  </r>
  <r>
    <x v="0"/>
    <x v="1"/>
    <s v="חריש"/>
    <x v="0"/>
    <x v="1"/>
    <m/>
    <m/>
    <m/>
  </r>
  <r>
    <x v="1"/>
    <x v="41"/>
    <s v="טבריה"/>
    <x v="2"/>
    <x v="6"/>
    <n v="410823.09"/>
    <n v="0"/>
    <n v="410823.09"/>
  </r>
  <r>
    <x v="0"/>
    <x v="1"/>
    <s v="טורעאן"/>
    <x v="0"/>
    <x v="6"/>
    <m/>
    <m/>
    <m/>
  </r>
  <r>
    <x v="0"/>
    <x v="1"/>
    <s v="טייבה"/>
    <x v="1"/>
    <x v="4"/>
    <m/>
    <m/>
    <m/>
  </r>
  <r>
    <x v="1"/>
    <x v="42"/>
    <s v="טירת כרמל"/>
    <x v="2"/>
    <x v="1"/>
    <n v="12756979.35"/>
    <n v="0"/>
    <n v="12756979.35"/>
  </r>
  <r>
    <x v="0"/>
    <x v="1"/>
    <s v="טמרה"/>
    <x v="1"/>
    <x v="6"/>
    <m/>
    <m/>
    <m/>
  </r>
  <r>
    <x v="0"/>
    <x v="1"/>
    <s v="יאנוח ג'ת"/>
    <x v="0"/>
    <x v="6"/>
    <m/>
    <m/>
    <m/>
  </r>
  <r>
    <x v="1"/>
    <x v="1"/>
    <s v="יבנה"/>
    <x v="1"/>
    <x v="4"/>
    <m/>
    <m/>
    <m/>
  </r>
  <r>
    <x v="1"/>
    <x v="1"/>
    <s v="יהוד מונוסון"/>
    <x v="1"/>
    <x v="4"/>
    <m/>
    <m/>
    <m/>
  </r>
  <r>
    <x v="0"/>
    <x v="43"/>
    <s v="יואב"/>
    <x v="3"/>
    <x v="2"/>
    <n v="217527.15"/>
    <n v="507563.35"/>
    <n v="725090.5"/>
  </r>
  <r>
    <x v="0"/>
    <x v="44"/>
    <s v="יוקנעם המושבה"/>
    <x v="0"/>
    <x v="6"/>
    <n v="1544.21"/>
    <n v="3603.1566666666668"/>
    <n v="5147.3666666666668"/>
  </r>
  <r>
    <x v="0"/>
    <x v="1"/>
    <s v="יפיע"/>
    <x v="0"/>
    <x v="6"/>
    <m/>
    <m/>
    <m/>
  </r>
  <r>
    <x v="1"/>
    <x v="45"/>
    <s v="יקנעם עילית"/>
    <x v="2"/>
    <x v="6"/>
    <n v="243031.16"/>
    <n v="0"/>
    <n v="243031.16"/>
  </r>
  <r>
    <x v="1"/>
    <x v="46"/>
    <s v="ירוחם"/>
    <x v="0"/>
    <x v="2"/>
    <n v="42079.06"/>
    <n v="0"/>
    <n v="42079.06"/>
  </r>
  <r>
    <x v="2"/>
    <x v="47"/>
    <s v="ירושלים"/>
    <x v="2"/>
    <x v="0"/>
    <n v="13700713.960000001"/>
    <n v="0"/>
    <n v="13700713.960000001"/>
  </r>
  <r>
    <x v="0"/>
    <x v="1"/>
    <s v="ירכא"/>
    <x v="0"/>
    <x v="6"/>
    <m/>
    <m/>
    <m/>
  </r>
  <r>
    <x v="0"/>
    <x v="1"/>
    <s v="כפר יאסיף"/>
    <x v="0"/>
    <x v="6"/>
    <m/>
    <m/>
    <m/>
  </r>
  <r>
    <x v="1"/>
    <x v="48"/>
    <s v="כפר יונה"/>
    <x v="0"/>
    <x v="4"/>
    <n v="9119417.2100000009"/>
    <n v="0"/>
    <n v="9119417.2100000009"/>
  </r>
  <r>
    <x v="0"/>
    <x v="49"/>
    <s v="כפר סבא"/>
    <x v="2"/>
    <x v="4"/>
    <n v="21848.91"/>
    <n v="50980.789999999994"/>
    <n v="72829.7"/>
  </r>
  <r>
    <x v="0"/>
    <x v="1"/>
    <s v="כפר תבור"/>
    <x v="0"/>
    <x v="6"/>
    <m/>
    <m/>
    <m/>
  </r>
  <r>
    <x v="1"/>
    <x v="50"/>
    <s v="כרמיאל"/>
    <x v="2"/>
    <x v="6"/>
    <n v="27850.91"/>
    <n v="0"/>
    <n v="27850.91"/>
  </r>
  <r>
    <x v="0"/>
    <x v="51"/>
    <s v="לב השרון"/>
    <x v="3"/>
    <x v="4"/>
    <n v="388854.11"/>
    <n v="907326.25666666671"/>
    <n v="1296180.3666666667"/>
  </r>
  <r>
    <x v="0"/>
    <x v="52"/>
    <s v="לב השרון"/>
    <x v="3"/>
    <x v="4"/>
    <n v="115627.57"/>
    <n v="269797.66333333339"/>
    <n v="385425.2333333334"/>
  </r>
  <r>
    <x v="1"/>
    <x v="1"/>
    <s v="לוד"/>
    <x v="1"/>
    <x v="4"/>
    <m/>
    <m/>
    <m/>
  </r>
  <r>
    <x v="1"/>
    <x v="53"/>
    <s v="לכיש"/>
    <x v="3"/>
    <x v="2"/>
    <n v="5685066.1200000001"/>
    <n v="0"/>
    <n v="5685066.1200000001"/>
  </r>
  <r>
    <x v="0"/>
    <x v="54"/>
    <s v="מבואות החרמון"/>
    <x v="3"/>
    <x v="6"/>
    <n v="1781554.18"/>
    <n v="4156959.7533333339"/>
    <n v="5938513.9333333336"/>
  </r>
  <r>
    <x v="0"/>
    <x v="1"/>
    <s v="מבשרת ציון"/>
    <x v="0"/>
    <x v="0"/>
    <m/>
    <m/>
    <m/>
  </r>
  <r>
    <x v="0"/>
    <x v="1"/>
    <s v="מג'אר"/>
    <x v="0"/>
    <x v="6"/>
    <m/>
    <m/>
    <m/>
  </r>
  <r>
    <x v="1"/>
    <x v="1"/>
    <s v="מגדל העמק"/>
    <x v="1"/>
    <x v="6"/>
    <m/>
    <m/>
    <m/>
  </r>
  <r>
    <x v="0"/>
    <x v="55"/>
    <s v="מגידו"/>
    <x v="3"/>
    <x v="6"/>
    <n v="1997489.17"/>
    <n v="4660808.0633333335"/>
    <n v="6658297.2333333334"/>
  </r>
  <r>
    <x v="0"/>
    <x v="1"/>
    <s v="מגילות ים המלח"/>
    <x v="3"/>
    <x v="5"/>
    <m/>
    <m/>
    <m/>
  </r>
  <r>
    <x v="0"/>
    <x v="56"/>
    <s v="מודיעין-מכבים-רעות"/>
    <x v="2"/>
    <x v="4"/>
    <n v="106707.87"/>
    <n v="248985.03000000003"/>
    <n v="355692.9"/>
  </r>
  <r>
    <x v="0"/>
    <x v="57"/>
    <s v="מזכרת בתיה"/>
    <x v="0"/>
    <x v="4"/>
    <n v="398633.82"/>
    <n v="930145.58000000007"/>
    <n v="1328779.4000000001"/>
  </r>
  <r>
    <x v="1"/>
    <x v="58"/>
    <s v="מטה אשר"/>
    <x v="3"/>
    <x v="6"/>
    <n v="1444001.99"/>
    <n v="0"/>
    <n v="1444001.99"/>
  </r>
  <r>
    <x v="0"/>
    <x v="59"/>
    <s v="מטה אשר"/>
    <x v="3"/>
    <x v="6"/>
    <n v="1096644.1499999999"/>
    <n v="2558836.35"/>
    <n v="3655480.5"/>
  </r>
  <r>
    <x v="0"/>
    <x v="1"/>
    <s v="מטה בנימין"/>
    <x v="3"/>
    <x v="5"/>
    <m/>
    <m/>
    <m/>
  </r>
  <r>
    <x v="0"/>
    <x v="60"/>
    <s v="מטה יהודה"/>
    <x v="3"/>
    <x v="0"/>
    <n v="8142366.8899999997"/>
    <n v="18998856.076666664"/>
    <n v="27141222.966666665"/>
  </r>
  <r>
    <x v="0"/>
    <x v="61"/>
    <s v="מטולה"/>
    <x v="0"/>
    <x v="6"/>
    <n v="252567.09"/>
    <n v="589323.21000000008"/>
    <n v="841890.3"/>
  </r>
  <r>
    <x v="0"/>
    <x v="62"/>
    <s v="מיתר"/>
    <x v="0"/>
    <x v="2"/>
    <n v="292015.13"/>
    <n v="681368.63666666672"/>
    <n v="973383.76666666672"/>
  </r>
  <r>
    <x v="0"/>
    <x v="63"/>
    <s v="מנשה"/>
    <x v="3"/>
    <x v="1"/>
    <n v="2495822.12"/>
    <n v="5823584.9466666672"/>
    <n v="8319407.0666666673"/>
  </r>
  <r>
    <x v="0"/>
    <x v="1"/>
    <s v="מסעדה"/>
    <x v="0"/>
    <x v="6"/>
    <m/>
    <m/>
    <m/>
  </r>
  <r>
    <x v="0"/>
    <x v="64"/>
    <s v="מעלה אדומים"/>
    <x v="2"/>
    <x v="5"/>
    <n v="12908.2"/>
    <n v="30119.133333333335"/>
    <n v="43027.333333333336"/>
  </r>
  <r>
    <x v="0"/>
    <x v="1"/>
    <s v="מעלה אפרים"/>
    <x v="0"/>
    <x v="5"/>
    <m/>
    <m/>
    <m/>
  </r>
  <r>
    <x v="0"/>
    <x v="65"/>
    <s v="מעלה יוסף"/>
    <x v="3"/>
    <x v="6"/>
    <n v="666917.34"/>
    <n v="1556140.46"/>
    <n v="2223057.7999999998"/>
  </r>
  <r>
    <x v="1"/>
    <x v="66"/>
    <s v="מעלה יוסף"/>
    <x v="3"/>
    <x v="6"/>
    <n v="449674.71"/>
    <n v="0"/>
    <n v="449674.71"/>
  </r>
  <r>
    <x v="0"/>
    <x v="1"/>
    <s v="מעלות-תרשיחא"/>
    <x v="1"/>
    <x v="6"/>
    <m/>
    <m/>
    <m/>
  </r>
  <r>
    <x v="1"/>
    <x v="67"/>
    <s v="מצפה רמון"/>
    <x v="0"/>
    <x v="2"/>
    <n v="12772883.99"/>
    <n v="0"/>
    <n v="12772883.99"/>
  </r>
  <r>
    <x v="0"/>
    <x v="68"/>
    <s v="מרום הגליל"/>
    <x v="3"/>
    <x v="6"/>
    <n v="1569548.95"/>
    <n v="3662280.8833333328"/>
    <n v="5231829.833333333"/>
  </r>
  <r>
    <x v="1"/>
    <x v="69"/>
    <s v="מרחבים"/>
    <x v="3"/>
    <x v="2"/>
    <n v="20258207.850000001"/>
    <n v="0"/>
    <n v="20258207.850000001"/>
  </r>
  <r>
    <x v="0"/>
    <x v="70"/>
    <s v="משגב"/>
    <x v="3"/>
    <x v="6"/>
    <n v="1985207.25"/>
    <n v="4632150.25"/>
    <n v="6617357.5"/>
  </r>
  <r>
    <x v="1"/>
    <x v="71"/>
    <s v="נהריה"/>
    <x v="2"/>
    <x v="6"/>
    <n v="180930.42"/>
    <n v="0"/>
    <n v="180930.42"/>
  </r>
  <r>
    <x v="0"/>
    <x v="72"/>
    <s v="נווה מדבר"/>
    <x v="3"/>
    <x v="2"/>
    <m/>
    <m/>
    <m/>
  </r>
</pivotCacheRecords>
</file>

<file path=xl/pivotCache/pivotCacheRecords2.xml><?xml version="1.0" encoding="utf-8"?>
<pivotCacheRecords xmlns="http://schemas.openxmlformats.org/spreadsheetml/2006/main" xmlns:r="http://schemas.openxmlformats.org/officeDocument/2006/relationships" count="170">
  <r>
    <m/>
    <s v="מועצה מקומית אבו גוש"/>
    <x v="0"/>
    <x v="0"/>
    <s v="ירושלים"/>
    <n v="1737.55"/>
    <n v="4054.2833333333328"/>
    <n v="5791.833333333333"/>
    <n v="6945"/>
    <n v="5682.2727272727261"/>
    <n v="12627.272727272726"/>
    <n v="8682.5499999999993"/>
    <n v="18419.10606060606"/>
    <n v="43192000"/>
    <n v="14180000"/>
    <n v="1323000"/>
    <n v="6.5627739984882834E-3"/>
    <n v="6.1230959097320159E-4"/>
    <n v="2.010221800333395E-4"/>
  </r>
  <r>
    <m/>
    <m/>
    <x v="1"/>
    <x v="1"/>
    <s v="חיפה"/>
    <m/>
    <m/>
    <m/>
    <n v="32935"/>
    <n v="26946.818181818177"/>
    <n v="59881.818181818177"/>
    <n v="32935"/>
    <n v="59881.818181818177"/>
    <n v="259982000"/>
    <n v="60268000"/>
    <n v="11249000"/>
    <n v="2.9278158058494087E-3"/>
    <n v="5.4647574168713081E-4"/>
    <n v="1.2668184720480649E-4"/>
  </r>
  <r>
    <s v="עיר עולים"/>
    <m/>
    <x v="2"/>
    <x v="1"/>
    <s v="דרום"/>
    <m/>
    <m/>
    <m/>
    <n v="14510"/>
    <n v="0"/>
    <n v="14510"/>
    <n v="14510"/>
    <n v="14510"/>
    <n v="137115000"/>
    <n v="54728000"/>
    <n v="0"/>
    <e v="#DIV/0!"/>
    <n v="2.6512936705160066E-4"/>
    <n v="1.0582357874776647E-4"/>
  </r>
  <r>
    <s v="עיר עולים"/>
    <m/>
    <x v="3"/>
    <x v="1"/>
    <s v="תל אביב"/>
    <m/>
    <m/>
    <m/>
    <n v="49080"/>
    <n v="0"/>
    <n v="49080"/>
    <n v="49080"/>
    <n v="49080"/>
    <n v="228095000"/>
    <n v="154357000"/>
    <n v="67047000"/>
    <n v="7.3202380419705579E-4"/>
    <n v="3.1796419987431735E-4"/>
    <n v="2.1517350226879151E-4"/>
  </r>
  <r>
    <s v="עיר עולים"/>
    <m/>
    <x v="4"/>
    <x v="1"/>
    <s v="חיפה"/>
    <m/>
    <m/>
    <m/>
    <n v="53746"/>
    <n v="0"/>
    <n v="53746"/>
    <n v="53746"/>
    <n v="53746"/>
    <n v="111978000"/>
    <n v="65115000"/>
    <n v="20983000"/>
    <n v="2.5614068531668492E-3"/>
    <n v="8.2540121323811718E-4"/>
    <n v="4.7996927967993715E-4"/>
  </r>
  <r>
    <s v="עיר עולים"/>
    <s v="עיריית אילת"/>
    <x v="5"/>
    <x v="2"/>
    <s v="דרום"/>
    <n v="9664139.8300000001"/>
    <n v="0"/>
    <n v="9664139.8300000001"/>
    <n v="5599689"/>
    <n v="0"/>
    <n v="5599689"/>
    <n v="15263828.83"/>
    <n v="15263828.83"/>
    <n v="479930000"/>
    <n v="338695000"/>
    <n v="190028000"/>
    <n v="8.0324103974151184E-2"/>
    <n v="4.506659038367853E-2"/>
    <n v="3.1804281520221696E-2"/>
  </r>
  <r>
    <m/>
    <s v="מועצה אזורית אלונה"/>
    <x v="6"/>
    <x v="3"/>
    <s v="חיפה"/>
    <n v="46625.83"/>
    <n v="108793.60333333335"/>
    <n v="155419.43333333335"/>
    <m/>
    <m/>
    <m/>
    <n v="46625.83"/>
    <n v="155419.43333333335"/>
    <n v="15998000"/>
    <n v="5968000"/>
    <n v="197000"/>
    <n v="0.23667934010152286"/>
    <n v="7.8126390750670252E-3"/>
    <n v="2.9144786848356048E-3"/>
  </r>
  <r>
    <m/>
    <m/>
    <x v="7"/>
    <x v="1"/>
    <s v="מרכז"/>
    <m/>
    <m/>
    <m/>
    <n v="75760"/>
    <n v="61985.45454545453"/>
    <n v="137745.45454545453"/>
    <n v="75760"/>
    <n v="137745.45454545453"/>
    <n v="136902000"/>
    <n v="54926000"/>
    <n v="10747000"/>
    <n v="7.0494091374337028E-3"/>
    <n v="1.3793103448275861E-3"/>
    <n v="5.533885553169421E-4"/>
  </r>
  <r>
    <m/>
    <m/>
    <x v="8"/>
    <x v="1"/>
    <s v="יו&quot;ש"/>
    <m/>
    <m/>
    <m/>
    <n v="142414"/>
    <n v="116520.54545454544"/>
    <n v="258934.54545454544"/>
    <n v="142414"/>
    <n v="258934.54545454544"/>
    <n v="98797000"/>
    <n v="51064000"/>
    <n v="15004000"/>
    <n v="9.4917355371900835E-3"/>
    <n v="2.7889315368948772E-3"/>
    <n v="1.4414810166300596E-3"/>
  </r>
  <r>
    <s v="עיר עולים"/>
    <s v="עיריית אשדוד"/>
    <x v="9"/>
    <x v="2"/>
    <s v="דרום"/>
    <n v="1749280.67"/>
    <n v="0"/>
    <n v="1749280.67"/>
    <n v="6378397"/>
    <n v="0"/>
    <n v="6378397"/>
    <n v="8127677.6699999999"/>
    <n v="8127677.6699999999"/>
    <n v="1255249000"/>
    <n v="870098000"/>
    <n v="410823000"/>
    <n v="1.9783891529928946E-2"/>
    <n v="9.3411060248385809E-3"/>
    <n v="6.4749525153973437E-3"/>
  </r>
  <r>
    <m/>
    <s v="מועצה אזורית אשכול"/>
    <x v="10"/>
    <x v="3"/>
    <s v="דרום"/>
    <n v="4208696.82"/>
    <n v="9820292.5800000019"/>
    <n v="14028989.400000002"/>
    <n v="0"/>
    <n v="0"/>
    <n v="0"/>
    <n v="4208696.82"/>
    <n v="14028989.400000002"/>
    <n v="126429000"/>
    <n v="56084000"/>
    <n v="15704000"/>
    <n v="0.26800158048904738"/>
    <n v="7.5042736252763712E-2"/>
    <n v="3.3289014545713404E-2"/>
  </r>
  <r>
    <s v="עיר עולים"/>
    <s v="עיריית אשקלון"/>
    <x v="11"/>
    <x v="2"/>
    <s v="דרום"/>
    <n v="43564.85"/>
    <n v="0"/>
    <n v="43564.85"/>
    <n v="7425388"/>
    <n v="0"/>
    <n v="7425388"/>
    <n v="7468952.8499999996"/>
    <n v="7468952.8499999996"/>
    <n v="731918000"/>
    <n v="489244000"/>
    <n v="223300000"/>
    <n v="3.3448064711150916E-2"/>
    <n v="1.5266314660987155E-2"/>
    <n v="1.0204630641683903E-2"/>
  </r>
  <r>
    <m/>
    <m/>
    <x v="12"/>
    <x v="1"/>
    <s v="חיפה"/>
    <m/>
    <m/>
    <m/>
    <n v="30623"/>
    <n v="25055.181818181816"/>
    <n v="55678.181818181816"/>
    <n v="30623"/>
    <n v="55678.181818181816"/>
    <n v="132012600"/>
    <n v="48292600"/>
    <n v="8555000"/>
    <n v="3.579544126241964E-3"/>
    <n v="6.3411371514476335E-4"/>
    <n v="2.3197028162463281E-4"/>
  </r>
  <r>
    <s v="עיר עולים"/>
    <s v="מועצה אזורית באר טוביה"/>
    <x v="13"/>
    <x v="3"/>
    <s v="דרום"/>
    <n v="9462231.9399999995"/>
    <n v="0"/>
    <n v="9462231.9399999995"/>
    <n v="29240"/>
    <n v="0"/>
    <n v="29240"/>
    <n v="9491471.9399999995"/>
    <n v="9491471.9399999995"/>
    <n v="241299000"/>
    <n v="175409000"/>
    <n v="102731000"/>
    <n v="9.2391507334689621E-2"/>
    <n v="5.4110518502471366E-2"/>
    <n v="3.9334899605883156E-2"/>
  </r>
  <r>
    <s v="עיר עולים"/>
    <s v="מועצה מקומית באר יעקב"/>
    <x v="14"/>
    <x v="0"/>
    <s v="מרכז"/>
    <n v="12854701.710000001"/>
    <n v="0"/>
    <n v="12854701.710000001"/>
    <n v="1794022"/>
    <n v="0"/>
    <n v="1794022"/>
    <n v="14648723.710000001"/>
    <n v="14648723.710000001"/>
    <n v="121179000"/>
    <n v="96716000"/>
    <n v="43822000"/>
    <n v="0.33427784468988181"/>
    <n v="0.15146122368584308"/>
    <n v="0.12088500243441522"/>
  </r>
  <r>
    <s v="עיר עולים"/>
    <s v="עיריית באר שבע"/>
    <x v="15"/>
    <x v="2"/>
    <s v="דרום"/>
    <n v="51592943.289999999"/>
    <n v="0"/>
    <n v="51592943.289999999"/>
    <n v="50969448"/>
    <n v="0"/>
    <n v="50969448"/>
    <n v="102562391.28999999"/>
    <n v="102562391.28999999"/>
    <n v="1271988000"/>
    <n v="881083000"/>
    <n v="400341000"/>
    <n v="0.25618757831448685"/>
    <n v="0.11640491450862177"/>
    <n v="8.0631571437780852E-2"/>
  </r>
  <r>
    <m/>
    <m/>
    <x v="16"/>
    <x v="3"/>
    <s v="צפון"/>
    <m/>
    <m/>
    <m/>
    <n v="15111"/>
    <n v="12363.545454545452"/>
    <n v="27474.545454545452"/>
    <n v="15111"/>
    <n v="27474.545454545452"/>
    <e v="#N/A"/>
    <e v="#N/A"/>
    <e v="#N/A"/>
    <e v="#N/A"/>
    <e v="#N/A"/>
    <e v="#N/A"/>
  </r>
  <r>
    <s v="עיר עולים"/>
    <m/>
    <x v="17"/>
    <x v="0"/>
    <s v="מרכז"/>
    <m/>
    <m/>
    <m/>
    <n v="1878826"/>
    <n v="0"/>
    <n v="1878826"/>
    <n v="1878826"/>
    <n v="1878826"/>
    <n v="30931070"/>
    <n v="21067070"/>
    <n v="9323000"/>
    <n v="0.20152590367907325"/>
    <n v="8.9183071020317486E-2"/>
    <n v="6.0742353885591412E-2"/>
  </r>
  <r>
    <s v="עיר עולים"/>
    <s v="עיריית בית שאן"/>
    <x v="18"/>
    <x v="2"/>
    <s v="צפון"/>
    <n v="1695274.45"/>
    <n v="0"/>
    <n v="1695274.45"/>
    <n v="598138"/>
    <n v="0"/>
    <n v="598138"/>
    <n v="2293412.4500000002"/>
    <n v="2293412.4500000002"/>
    <n v="142813000"/>
    <n v="70868000"/>
    <n v="26338000"/>
    <n v="8.7076180803401931E-2"/>
    <n v="3.236174930857369E-2"/>
    <n v="1.6058849334444344E-2"/>
  </r>
  <r>
    <s v="עיר עולים"/>
    <m/>
    <x v="19"/>
    <x v="1"/>
    <s v="ירושלים"/>
    <m/>
    <m/>
    <m/>
    <n v="219942"/>
    <n v="0"/>
    <n v="219942"/>
    <n v="219942"/>
    <n v="219942"/>
    <n v="348052000"/>
    <n v="181665000"/>
    <n v="60162000"/>
    <n v="3.6558292609953128E-3"/>
    <n v="1.2107010156056479E-3"/>
    <n v="6.3192281613092297E-4"/>
  </r>
  <r>
    <m/>
    <s v="עיריית בני ברק"/>
    <x v="20"/>
    <x v="2"/>
    <s v="תל אביב"/>
    <n v="3387.77"/>
    <n v="7904.7966666666671"/>
    <n v="11292.566666666668"/>
    <n v="641593"/>
    <n v="524939.72727272729"/>
    <n v="1166532.7272727273"/>
    <n v="644980.77"/>
    <n v="1177825.2939393939"/>
    <n v="946298000"/>
    <n v="490965000"/>
    <n v="193615000"/>
    <n v="3.3312541383673788E-3"/>
    <n v="1.313700100821851E-3"/>
    <n v="6.8158314822603456E-4"/>
  </r>
  <r>
    <m/>
    <s v="מועצה אזורית בני שמעון"/>
    <x v="21"/>
    <x v="3"/>
    <s v="דרום"/>
    <n v="2973191.3"/>
    <n v="6937446.3666666662"/>
    <n v="9910637.666666666"/>
    <n v="571081"/>
    <n v="467248.09090909082"/>
    <n v="1038329.0909090908"/>
    <n v="3544272.3"/>
    <n v="10948966.757575758"/>
    <n v="148861000"/>
    <n v="107808000"/>
    <n v="21199000"/>
    <n v="0.16719054200669842"/>
    <n v="3.2875781945681207E-2"/>
    <n v="2.3809273752023699E-2"/>
  </r>
  <r>
    <m/>
    <m/>
    <x v="22"/>
    <x v="0"/>
    <s v="חיפה"/>
    <m/>
    <m/>
    <m/>
    <n v="11427"/>
    <n v="9349.363636363636"/>
    <n v="20776.363636363636"/>
    <n v="11427"/>
    <n v="20776.363636363636"/>
    <n v="77535000"/>
    <n v="53415000"/>
    <n v="5512000"/>
    <n v="2.0731132075471697E-3"/>
    <n v="2.1392867172142656E-4"/>
    <n v="1.4737860321145289E-4"/>
  </r>
  <r>
    <s v="עיר עולים"/>
    <s v="מועצה אזורית ברנר"/>
    <x v="23"/>
    <x v="3"/>
    <s v="מרכז"/>
    <n v="15753498.09"/>
    <n v="0"/>
    <n v="15753498.09"/>
    <m/>
    <m/>
    <m/>
    <n v="15753498.09"/>
    <n v="15753498.09"/>
    <n v="79221000"/>
    <n v="46752000"/>
    <n v="25164000"/>
    <n v="0.62603314616118266"/>
    <n v="0.33695880582648868"/>
    <n v="0.19885507744158745"/>
  </r>
  <r>
    <m/>
    <s v="עיריית בת ים"/>
    <x v="24"/>
    <x v="2"/>
    <s v="תל אביב"/>
    <n v="173377.5"/>
    <n v="404547.5"/>
    <n v="577925"/>
    <n v="372415"/>
    <n v="304703.18181818177"/>
    <n v="677118.18181818177"/>
    <n v="545792.5"/>
    <n v="1255043.1818181816"/>
    <n v="802710000"/>
    <n v="483241000"/>
    <n v="122719000"/>
    <n v="4.4474979424538987E-3"/>
    <n v="1.1294416243654822E-3"/>
    <n v="6.7993733726999788E-4"/>
  </r>
  <r>
    <m/>
    <m/>
    <x v="25"/>
    <x v="0"/>
    <s v="יו&quot;ש"/>
    <m/>
    <m/>
    <m/>
    <n v="203312"/>
    <n v="166346.18181818177"/>
    <n v="369658.18181818177"/>
    <n v="203312"/>
    <n v="369658.18181818177"/>
    <n v="83664000"/>
    <n v="47985000"/>
    <n v="8024000"/>
    <n v="2.5337986041874375E-2"/>
    <n v="4.2369907262686255E-3"/>
    <n v="2.4301013578122014E-3"/>
  </r>
  <r>
    <m/>
    <m/>
    <x v="26"/>
    <x v="1"/>
    <s v="מרכז"/>
    <m/>
    <m/>
    <m/>
    <n v="11935"/>
    <n v="9765"/>
    <n v="21700"/>
    <n v="11935"/>
    <n v="21700"/>
    <n v="134150000"/>
    <n v="101235000"/>
    <n v="17105000"/>
    <n v="6.9774919614147915E-4"/>
    <n v="1.1789400898898602E-4"/>
    <n v="8.8967573611628767E-5"/>
  </r>
  <r>
    <m/>
    <m/>
    <x v="27"/>
    <x v="1"/>
    <s v="תל אביב"/>
    <m/>
    <m/>
    <m/>
    <n v="2030"/>
    <n v="1660.9090909090905"/>
    <n v="3690.9090909090905"/>
    <n v="2030"/>
    <n v="3690.9090909090905"/>
    <n v="328349000"/>
    <n v="255035000"/>
    <n v="68485000"/>
    <n v="2.9641527341753669E-5"/>
    <n v="7.9596918070068811E-6"/>
    <n v="6.1824461167842749E-6"/>
  </r>
  <r>
    <m/>
    <s v="מועצה מקומית גדרה"/>
    <x v="28"/>
    <x v="0"/>
    <s v="מרכז"/>
    <n v="502291.16"/>
    <n v="1172012.7066666668"/>
    <n v="1674303.8666666667"/>
    <m/>
    <m/>
    <m/>
    <n v="502291.16"/>
    <n v="1674303.8666666667"/>
    <n v="120739300"/>
    <n v="76680300"/>
    <n v="9296000"/>
    <n v="5.4033042168674696E-2"/>
    <n v="6.5504589835981338E-3"/>
    <n v="4.1601298003218498E-3"/>
  </r>
  <r>
    <m/>
    <s v="מועצה אזורית גולן"/>
    <x v="29"/>
    <x v="3"/>
    <s v="צפון"/>
    <n v="8606804.8200000003"/>
    <n v="20082544.580000002"/>
    <n v="28689349.400000002"/>
    <n v="0"/>
    <n v="0"/>
    <n v="0"/>
    <n v="8606804.8200000003"/>
    <n v="28689349.400000002"/>
    <n v="156006000"/>
    <n v="66054000"/>
    <n v="19579000"/>
    <n v="0.43959368813524696"/>
    <n v="0.13029952493414479"/>
    <n v="5.5169703857543939E-2"/>
  </r>
  <r>
    <m/>
    <s v="מועצה אזורית גזר"/>
    <x v="30"/>
    <x v="3"/>
    <s v="מרכז"/>
    <n v="4270769.42"/>
    <n v="9965128.6466666665"/>
    <n v="14235898.066666666"/>
    <n v="5286"/>
    <n v="4324.9090909090901"/>
    <n v="9610.9090909090901"/>
    <n v="4276055.42"/>
    <n v="14245508.975757575"/>
    <n v="148590000"/>
    <n v="107267000"/>
    <n v="50001000"/>
    <n v="8.5519398012039755E-2"/>
    <n v="3.9863661890422959E-2"/>
    <n v="2.877754505686789E-2"/>
  </r>
  <r>
    <s v="עיר עולים"/>
    <s v="מועצה מקומית גן יבנה"/>
    <x v="31"/>
    <x v="0"/>
    <s v="מרכז"/>
    <n v="222352.62"/>
    <n v="0"/>
    <n v="222352.62"/>
    <n v="5286"/>
    <n v="0"/>
    <n v="5286"/>
    <n v="227638.62"/>
    <n v="227638.62"/>
    <n v="85409000"/>
    <n v="51971000"/>
    <n v="10143000"/>
    <n v="2.2442928127772849E-2"/>
    <n v="4.3801085220603799E-3"/>
    <n v="2.665276727276985E-3"/>
  </r>
  <r>
    <m/>
    <s v="מועצה אזורית גן רווה"/>
    <x v="32"/>
    <x v="3"/>
    <s v="מרכז"/>
    <n v="1929718.33"/>
    <n v="4502676.1033333335"/>
    <n v="6432394.4333333336"/>
    <m/>
    <m/>
    <m/>
    <n v="1929718.33"/>
    <n v="6432394.4333333336"/>
    <n v="38093000"/>
    <n v="30781000"/>
    <n v="12075000"/>
    <n v="0.15981104182194616"/>
    <n v="6.2691866086222028E-2"/>
    <n v="5.0658082324836588E-2"/>
  </r>
  <r>
    <m/>
    <s v="מועצה מקומית גני תקווה"/>
    <x v="33"/>
    <x v="0"/>
    <s v="מרכז"/>
    <n v="19039.939999999999"/>
    <n v="44426.526666666672"/>
    <n v="63466.466666666667"/>
    <m/>
    <m/>
    <m/>
    <n v="19039.939999999999"/>
    <n v="63466.466666666667"/>
    <n v="76629000"/>
    <n v="55180000"/>
    <n v="2986000"/>
    <n v="6.3764032150033486E-3"/>
    <n v="3.4505146792316053E-4"/>
    <n v="2.4846911743595763E-4"/>
  </r>
  <r>
    <s v="עיר עולים"/>
    <s v="עיריית דימונה"/>
    <x v="34"/>
    <x v="2"/>
    <s v="דרום"/>
    <n v="2839354.74"/>
    <n v="0"/>
    <n v="2839354.74"/>
    <n v="1442638"/>
    <n v="0"/>
    <n v="1442638"/>
    <n v="4281992.74"/>
    <n v="4281992.74"/>
    <n v="203482000"/>
    <n v="87877000"/>
    <n v="0"/>
    <e v="#DIV/0!"/>
    <n v="4.8727115627524839E-2"/>
    <n v="2.1043594715994537E-2"/>
  </r>
  <r>
    <m/>
    <s v="מועצה אזורית דרום השרון"/>
    <x v="35"/>
    <x v="3"/>
    <s v="מרכז"/>
    <n v="218012.82"/>
    <n v="508696.58"/>
    <n v="726709.4"/>
    <n v="365013"/>
    <n v="298647"/>
    <n v="663660"/>
    <n v="583025.82000000007"/>
    <n v="1390369.4"/>
    <n v="225193000"/>
    <n v="145907000"/>
    <n v="46274000"/>
    <n v="1.2599425595366731E-2"/>
    <n v="3.9958728505143691E-3"/>
    <n v="2.5890050756462238E-3"/>
  </r>
  <r>
    <m/>
    <s v="מועצה אזורית גלבוע"/>
    <x v="36"/>
    <x v="3"/>
    <s v="צפון"/>
    <n v="803635.21"/>
    <n v="1875148.8233333332"/>
    <n v="2678784.0333333332"/>
    <n v="1740295"/>
    <n v="1423877.7272727271"/>
    <n v="3164172.7272727271"/>
    <n v="2543930.21"/>
    <n v="5842956.7606060598"/>
    <n v="151472000"/>
    <n v="64501000"/>
    <n v="18082000"/>
    <n v="0.14068854164362349"/>
    <n v="3.9440166974155436E-2"/>
    <n v="1.6794722522974544E-2"/>
  </r>
  <r>
    <m/>
    <s v="מועצה אזורית גליל עליון"/>
    <x v="37"/>
    <x v="3"/>
    <s v="צפון"/>
    <n v="2415310.5099999998"/>
    <n v="5635724.5233333334"/>
    <n v="8051035.0333333332"/>
    <n v="34186"/>
    <n v="27970.363636363632"/>
    <n v="62156.363636363632"/>
    <n v="2449496.5099999998"/>
    <n v="8113191.3969696965"/>
    <n v="147595000"/>
    <n v="81306000"/>
    <n v="29441000"/>
    <n v="8.3200180360721437E-2"/>
    <n v="3.0126884977738418E-2"/>
    <n v="1.6596067007689962E-2"/>
  </r>
  <r>
    <m/>
    <s v="מועצה אזורית גליל תחתון"/>
    <x v="38"/>
    <x v="3"/>
    <s v="צפון"/>
    <n v="5900750.3799999999"/>
    <n v="13768417.553333335"/>
    <n v="19669167.933333334"/>
    <m/>
    <m/>
    <m/>
    <n v="5900750.3799999999"/>
    <n v="19669167.933333334"/>
    <n v="86741000"/>
    <n v="51173000"/>
    <n v="17583000"/>
    <n v="0.33559406130921915"/>
    <n v="0.11530983878217028"/>
    <n v="6.802723487162933E-2"/>
  </r>
  <r>
    <s v="עיר עולים"/>
    <s v="מועצה אזורית הערבה התיכונה"/>
    <x v="39"/>
    <x v="3"/>
    <s v="דרום"/>
    <n v="3091597.54"/>
    <n v="0"/>
    <n v="3091597.54"/>
    <m/>
    <m/>
    <m/>
    <n v="3091597.54"/>
    <n v="3091597.54"/>
    <n v="40273000"/>
    <n v="25493000"/>
    <n v="14652000"/>
    <n v="0.21100174310674311"/>
    <n v="0.12127240968108893"/>
    <n v="7.6766010478484345E-2"/>
  </r>
  <r>
    <m/>
    <s v="עיריית הרצליה"/>
    <x v="40"/>
    <x v="2"/>
    <s v="תל אביב"/>
    <n v="62040.47"/>
    <n v="144761.09666666668"/>
    <n v="206801.56666666668"/>
    <n v="1677861"/>
    <n v="1372795.3636363633"/>
    <n v="3050656.3636363633"/>
    <n v="1739901.47"/>
    <n v="3257457.9303030302"/>
    <n v="766111000"/>
    <n v="592406000"/>
    <n v="264577000"/>
    <n v="6.5761629695702947E-3"/>
    <n v="2.9370085211831076E-3"/>
    <n v="2.2710827412737839E-3"/>
  </r>
  <r>
    <m/>
    <s v="מועצה אזורית זבולון"/>
    <x v="41"/>
    <x v="3"/>
    <s v="חיפה"/>
    <n v="369075.81"/>
    <n v="861176.8899999999"/>
    <n v="1230252.7"/>
    <n v="155450"/>
    <n v="127186.36363636359"/>
    <n v="282636.36363636359"/>
    <n v="524525.81000000006"/>
    <n v="1512889.0636363635"/>
    <n v="116441000"/>
    <n v="64144000"/>
    <n v="10724000"/>
    <n v="4.8911395934352855E-2"/>
    <n v="8.1773168184085809E-3"/>
    <n v="4.5046487920921332E-3"/>
  </r>
  <r>
    <m/>
    <s v="מועצה מקומית זיכרון יעקב"/>
    <x v="42"/>
    <x v="0"/>
    <s v="חיפה"/>
    <n v="1493.36"/>
    <n v="3484.5066666666671"/>
    <n v="4977.8666666666668"/>
    <n v="212804"/>
    <n v="174112.36363636359"/>
    <n v="386916.36363636359"/>
    <n v="214297.36"/>
    <n v="391894.23030303023"/>
    <n v="132976000"/>
    <n v="94976000"/>
    <n v="15895000"/>
    <n v="1.348206102547971E-2"/>
    <n v="2.2563317048517519E-3"/>
    <n v="1.6115491517266272E-3"/>
  </r>
  <r>
    <m/>
    <s v="מועצה מקומית זמר"/>
    <x v="43"/>
    <x v="0"/>
    <s v="מרכז"/>
    <n v="37254"/>
    <n v="86926"/>
    <n v="124180"/>
    <m/>
    <m/>
    <m/>
    <n v="37254"/>
    <n v="124180"/>
    <n v="26799000"/>
    <n v="9735000"/>
    <n v="283000"/>
    <n v="0.13163957597173145"/>
    <n v="3.8268104776579353E-3"/>
    <n v="1.3901264972573603E-3"/>
  </r>
  <r>
    <s v="עיר עולים"/>
    <s v="מועצה אזורית חבל איילות"/>
    <x v="44"/>
    <x v="3"/>
    <s v="דרום"/>
    <n v="26009146.390000001"/>
    <n v="0"/>
    <n v="26009146.390000001"/>
    <n v="3048"/>
    <n v="0"/>
    <n v="3048"/>
    <n v="26012194.390000001"/>
    <n v="26012194.390000001"/>
    <n v="84471000"/>
    <n v="59954000"/>
    <n v="30614000"/>
    <n v="0.84968296824982037"/>
    <n v="0.43386920622477232"/>
    <n v="0.30794230434113484"/>
  </r>
  <r>
    <m/>
    <s v="מועצה אזורית חבל יבנה"/>
    <x v="45"/>
    <x v="3"/>
    <s v="מרכז"/>
    <n v="202369.67"/>
    <n v="472195.89666666673"/>
    <n v="674565.56666666677"/>
    <n v="152501"/>
    <n v="124773.54545454541"/>
    <n v="277274.54545454541"/>
    <n v="354870.67000000004"/>
    <n v="951840.11212121218"/>
    <n v="48168000"/>
    <n v="27146000"/>
    <n v="16906000"/>
    <n v="2.0990812137702593E-2"/>
    <n v="1.3072668901495619E-2"/>
    <n v="7.3673532220561375E-3"/>
  </r>
  <r>
    <m/>
    <s v="מועצה אזורית חבל מודיעין"/>
    <x v="46"/>
    <x v="3"/>
    <s v="מרכז"/>
    <n v="6659009.6200000001"/>
    <n v="15537689.113333333"/>
    <n v="22196698.733333334"/>
    <n v="337026"/>
    <n v="275748.54545454541"/>
    <n v="612774.54545454541"/>
    <n v="6996035.6200000001"/>
    <n v="22809473.278787881"/>
    <n v="169329700"/>
    <n v="123711300"/>
    <n v="67401000"/>
    <n v="0.10379720805329298"/>
    <n v="5.6551306307507883E-2"/>
    <n v="4.1316057490209931E-2"/>
  </r>
  <r>
    <m/>
    <s v="עיריית חדרה"/>
    <x v="47"/>
    <x v="2"/>
    <s v="חיפה"/>
    <n v="512753.5"/>
    <n v="1196424.8333333335"/>
    <n v="1709178.3333333335"/>
    <n v="6415016"/>
    <n v="5248649.4545454532"/>
    <n v="11663665.454545453"/>
    <n v="6927769.5"/>
    <n v="13372843.787878787"/>
    <n v="497906000"/>
    <n v="374723000"/>
    <n v="175865000"/>
    <n v="3.9392542575270806E-2"/>
    <n v="1.8487708253830164E-2"/>
    <n v="1.391381003643258E-2"/>
  </r>
  <r>
    <m/>
    <s v="עיריית חולון"/>
    <x v="48"/>
    <x v="2"/>
    <s v="תל אביב"/>
    <n v="18427.72"/>
    <n v="42998.013333333336"/>
    <n v="61425.733333333337"/>
    <n v="4659608"/>
    <n v="3812406.5454545449"/>
    <n v="8472014.5454545449"/>
    <n v="4678035.72"/>
    <n v="8533440.2787878774"/>
    <n v="1021265000"/>
    <n v="699707000"/>
    <n v="238197000"/>
    <n v="1.9639356163175858E-2"/>
    <n v="6.6857066171983415E-3"/>
    <n v="4.5806286517211499E-3"/>
  </r>
  <r>
    <m/>
    <s v="מועצה אזורית חוף אשקלון"/>
    <x v="49"/>
    <x v="3"/>
    <s v="דרום"/>
    <n v="4510623.6100000003"/>
    <n v="10524788.423333336"/>
    <n v="15035412.033333335"/>
    <n v="34639"/>
    <n v="28340.999999999993"/>
    <n v="62979.999999999993"/>
    <n v="4545262.6100000003"/>
    <n v="15098392.033333335"/>
    <n v="129067000"/>
    <n v="64490000"/>
    <n v="25591000"/>
    <n v="0.17761176233832207"/>
    <n v="7.0480114901535121E-2"/>
    <n v="3.5216303237853214E-2"/>
  </r>
  <r>
    <s v="עיר עולים"/>
    <s v="מועצה אזורית חוף הכרמל (100)"/>
    <x v="50"/>
    <x v="3"/>
    <s v="חיפה"/>
    <n v="4395812.22"/>
    <n v="0"/>
    <n v="4395812.22"/>
    <m/>
    <m/>
    <m/>
    <n v="4395812.22"/>
    <n v="4395812.22"/>
    <n v="198346000"/>
    <n v="133474000"/>
    <n v="28475000"/>
    <n v="0.15437444143985951"/>
    <n v="3.2933846442003686E-2"/>
    <n v="2.2162343682252224E-2"/>
  </r>
  <r>
    <m/>
    <s v="מועצה אזורית חוף הכרמל  (30)"/>
    <x v="50"/>
    <x v="3"/>
    <s v="חיפה"/>
    <n v="602089.11"/>
    <n v="1404874.5899999999"/>
    <n v="2006963.7"/>
    <n v="953308"/>
    <n v="779979.27272727247"/>
    <n v="1733287.2727272725"/>
    <n v="1555397.1099999999"/>
    <n v="3740250.9727272727"/>
    <n v="198346000"/>
    <n v="133474000"/>
    <n v="28475000"/>
    <n v="5.4623252326602277E-2"/>
    <n v="1.1653184215652486E-2"/>
    <n v="7.8418375465096335E-3"/>
  </r>
  <r>
    <m/>
    <s v="מועצה אזורית חוף השרון"/>
    <x v="51"/>
    <x v="3"/>
    <s v="מרכז"/>
    <n v="1207253.29"/>
    <n v="2816924.3433333337"/>
    <n v="4024177.6333333338"/>
    <n v="2692788"/>
    <n v="2203190.1818181816"/>
    <n v="4895978.1818181816"/>
    <n v="3900041.29"/>
    <n v="8920155.8151515163"/>
    <n v="105235000"/>
    <n v="87645000"/>
    <n v="36585000"/>
    <n v="0.10660219461527949"/>
    <n v="4.4498160648068913E-2"/>
    <n v="3.7060305886824726E-2"/>
  </r>
  <r>
    <m/>
    <s v="עיריית חיפה"/>
    <x v="52"/>
    <x v="2"/>
    <s v="חיפה"/>
    <n v="15497594.24"/>
    <n v="36161053.226666667"/>
    <n v="51658647.466666669"/>
    <n v="26574274"/>
    <n v="21742587.818181813"/>
    <n v="48316861.818181813"/>
    <n v="42071868.240000002"/>
    <n v="99975509.284848481"/>
    <n v="2367474000"/>
    <n v="1558406000"/>
    <n v="702017000"/>
    <n v="5.9929984943384564E-2"/>
    <n v="2.6996731429422115E-2"/>
    <n v="1.7770783645353658E-2"/>
  </r>
  <r>
    <s v="עיר עולים"/>
    <m/>
    <x v="53"/>
    <x v="0"/>
    <s v="צפון"/>
    <m/>
    <m/>
    <m/>
    <n v="17925"/>
    <n v="0"/>
    <n v="17925"/>
    <n v="17925"/>
    <n v="17925"/>
    <n v="66226000"/>
    <n v="30711000"/>
    <n v="7128000"/>
    <n v="2.5147306397306397E-3"/>
    <n v="5.8366708996776399E-4"/>
    <n v="2.7066408963247066E-4"/>
  </r>
  <r>
    <m/>
    <m/>
    <x v="54"/>
    <x v="0"/>
    <s v="חיפה"/>
    <m/>
    <m/>
    <m/>
    <n v="248060"/>
    <n v="202958.18181818177"/>
    <n v="451018.18181818177"/>
    <n v="248060"/>
    <n v="451018.18181818177"/>
    <e v="#N/A"/>
    <e v="#N/A"/>
    <e v="#N/A"/>
    <e v="#N/A"/>
    <e v="#N/A"/>
    <e v="#N/A"/>
  </r>
  <r>
    <s v="עיר עולים"/>
    <s v="עיריית טבריה"/>
    <x v="55"/>
    <x v="2"/>
    <s v="צפון"/>
    <n v="410823.09"/>
    <n v="0"/>
    <n v="410823.09"/>
    <n v="2152987"/>
    <n v="0"/>
    <n v="2152987"/>
    <n v="2563810.09"/>
    <n v="2563810.09"/>
    <n v="264215000"/>
    <n v="166034000"/>
    <n v="73154000"/>
    <n v="3.5046751920605843E-2"/>
    <n v="1.544147638435501E-2"/>
    <n v="9.7034993849705719E-3"/>
  </r>
  <r>
    <m/>
    <m/>
    <x v="56"/>
    <x v="0"/>
    <s v="צפון"/>
    <m/>
    <m/>
    <m/>
    <n v="9556"/>
    <n v="7818.5454545454522"/>
    <n v="17374.545454545452"/>
    <n v="9556"/>
    <n v="17374.545454545452"/>
    <n v="67841000"/>
    <n v="21329000"/>
    <n v="5612000"/>
    <n v="1.7027797576621526E-3"/>
    <n v="4.4802850579023863E-4"/>
    <n v="1.4085877271856253E-4"/>
  </r>
  <r>
    <m/>
    <m/>
    <x v="57"/>
    <x v="1"/>
    <s v="מרכז"/>
    <m/>
    <m/>
    <m/>
    <n v="185880"/>
    <n v="152083.63636363635"/>
    <n v="337963.63636363635"/>
    <n v="185880"/>
    <n v="337963.63636363635"/>
    <e v="#N/A"/>
    <e v="#N/A"/>
    <e v="#N/A"/>
    <e v="#N/A"/>
    <e v="#N/A"/>
    <e v="#N/A"/>
  </r>
  <r>
    <s v="עיר עולים"/>
    <s v="עיריית טירת הכרמל"/>
    <x v="58"/>
    <x v="2"/>
    <s v="חיפה"/>
    <n v="12756979.35"/>
    <n v="0"/>
    <n v="12756979.35"/>
    <n v="2708564"/>
    <n v="0"/>
    <n v="2708564"/>
    <n v="15465543.35"/>
    <n v="15465543.35"/>
    <n v="178124000"/>
    <n v="116621000"/>
    <n v="64001000"/>
    <n v="0.24164533913532601"/>
    <n v="0.13261370893749838"/>
    <n v="8.6824590453841138E-2"/>
  </r>
  <r>
    <m/>
    <m/>
    <x v="59"/>
    <x v="1"/>
    <s v="צפון"/>
    <m/>
    <m/>
    <m/>
    <n v="126247"/>
    <n v="103292.99999999997"/>
    <n v="229539.99999999997"/>
    <n v="126247"/>
    <n v="229539.99999999997"/>
    <n v="155137000"/>
    <n v="45024000"/>
    <n v="7136000"/>
    <n v="1.769156390134529E-2"/>
    <n v="2.8039934257285005E-3"/>
    <n v="8.1377749988719643E-4"/>
  </r>
  <r>
    <m/>
    <m/>
    <x v="60"/>
    <x v="0"/>
    <s v="צפון"/>
    <m/>
    <m/>
    <m/>
    <n v="18927"/>
    <n v="15485.727272727272"/>
    <n v="34412.727272727272"/>
    <n v="18927"/>
    <n v="34412.727272727272"/>
    <n v="35746000"/>
    <n v="7703000"/>
    <n v="506000"/>
    <n v="3.740513833992095E-2"/>
    <n v="2.4570946384525508E-3"/>
    <n v="5.2948581659486378E-4"/>
  </r>
  <r>
    <s v="עיר עולים"/>
    <m/>
    <x v="61"/>
    <x v="1"/>
    <s v="מרכז"/>
    <m/>
    <m/>
    <m/>
    <n v="363988"/>
    <n v="0"/>
    <n v="363988"/>
    <n v="363988"/>
    <n v="363988"/>
    <n v="240595000"/>
    <n v="164607000"/>
    <n v="83103000"/>
    <n v="4.3799622155638188E-3"/>
    <n v="2.2112546854022004E-3"/>
    <n v="1.5128660196595939E-3"/>
  </r>
  <r>
    <s v="עיר עולים"/>
    <m/>
    <x v="62"/>
    <x v="1"/>
    <s v="מרכז"/>
    <m/>
    <m/>
    <m/>
    <n v="10334"/>
    <n v="0"/>
    <n v="10334"/>
    <n v="10334"/>
    <n v="10334"/>
    <n v="174524000"/>
    <n v="142508000"/>
    <n v="51513000"/>
    <n v="2.0060955486964456E-4"/>
    <n v="7.2515227215314224E-5"/>
    <n v="5.9212486534803238E-5"/>
  </r>
  <r>
    <m/>
    <s v="מועצה אזורית יואב"/>
    <x v="63"/>
    <x v="3"/>
    <s v="דרום"/>
    <n v="217527.15"/>
    <n v="507563.35"/>
    <n v="725090.5"/>
    <n v="93623"/>
    <n v="76600.636363636353"/>
    <n v="170223.63636363635"/>
    <n v="311150.15000000002"/>
    <n v="895314.13636363635"/>
    <n v="86722000"/>
    <n v="55952000"/>
    <n v="15994000"/>
    <n v="1.9454179692384645E-2"/>
    <n v="5.5610192665141557E-3"/>
    <n v="3.5879033002006412E-3"/>
  </r>
  <r>
    <m/>
    <s v="מועצה מקומית יוקנעם המושבה"/>
    <x v="64"/>
    <x v="0"/>
    <s v="צפון"/>
    <n v="1544.21"/>
    <n v="3603.1566666666668"/>
    <n v="5147.3666666666668"/>
    <m/>
    <m/>
    <m/>
    <n v="1544.21"/>
    <n v="5147.3666666666668"/>
    <e v="#N/A"/>
    <e v="#N/A"/>
    <e v="#N/A"/>
    <e v="#N/A"/>
    <e v="#N/A"/>
    <e v="#N/A"/>
  </r>
  <r>
    <m/>
    <m/>
    <x v="65"/>
    <x v="0"/>
    <s v="צפון"/>
    <m/>
    <m/>
    <m/>
    <n v="43480"/>
    <n v="35574.545454545441"/>
    <n v="79054.545454545441"/>
    <n v="43480"/>
    <n v="79054.545454545441"/>
    <n v="83014000"/>
    <n v="25275000"/>
    <n v="3171000"/>
    <n v="1.3711762850835699E-2"/>
    <n v="1.7202769535113749E-3"/>
    <n v="5.237670754330595E-4"/>
  </r>
  <r>
    <s v="עיר עולים"/>
    <s v="עיריית יקנעם עילית"/>
    <x v="66"/>
    <x v="2"/>
    <s v="צפון"/>
    <n v="243031.16"/>
    <n v="0"/>
    <n v="243031.16"/>
    <n v="13486"/>
    <n v="0"/>
    <n v="13486"/>
    <n v="256517.16"/>
    <n v="256517.16"/>
    <n v="131400000"/>
    <n v="79741000"/>
    <n v="41935000"/>
    <n v="6.1170182425181827E-3"/>
    <n v="3.2168791462359389E-3"/>
    <n v="1.9521853881278538E-3"/>
  </r>
  <r>
    <s v="עיר עולים"/>
    <s v="מועצה מקומית ירוחם"/>
    <x v="67"/>
    <x v="0"/>
    <s v="דרום"/>
    <n v="42079.06"/>
    <n v="0"/>
    <n v="42079.06"/>
    <n v="36426"/>
    <n v="0"/>
    <n v="36426"/>
    <n v="78505.06"/>
    <n v="78505.06"/>
    <n v="70659000"/>
    <n v="26443000"/>
    <n v="12586000"/>
    <n v="6.2374908628634986E-3"/>
    <n v="2.9688409030745374E-3"/>
    <n v="1.1110411978658061E-3"/>
  </r>
  <r>
    <s v="בירה"/>
    <s v="עיריית ירושלים"/>
    <x v="68"/>
    <x v="2"/>
    <s v="ירושלים"/>
    <n v="13700713.960000001"/>
    <n v="0"/>
    <n v="13700713.960000001"/>
    <n v="135441289"/>
    <n v="0"/>
    <n v="135441289"/>
    <n v="149142002.96000001"/>
    <n v="149142002.96000001"/>
    <n v="4317850000"/>
    <n v="2870051000"/>
    <n v="955564000"/>
    <n v="0.15607746101778636"/>
    <n v="5.1964931271256155E-2"/>
    <n v="3.4540802241856482E-2"/>
  </r>
  <r>
    <m/>
    <m/>
    <x v="69"/>
    <x v="0"/>
    <s v="צפון"/>
    <m/>
    <m/>
    <m/>
    <n v="43320"/>
    <n v="35443.636363636353"/>
    <n v="78763.636363636353"/>
    <n v="43320"/>
    <n v="78763.636363636353"/>
    <n v="73279000"/>
    <n v="24525000"/>
    <n v="0"/>
    <e v="#DIV/0!"/>
    <n v="1.7663608562691131E-3"/>
    <n v="5.9116527245186201E-4"/>
  </r>
  <r>
    <m/>
    <m/>
    <x v="70"/>
    <x v="0"/>
    <s v="צפון"/>
    <m/>
    <m/>
    <m/>
    <n v="10192"/>
    <n v="8338.9090909090883"/>
    <n v="18530.909090909088"/>
    <n v="10192"/>
    <n v="18530.909090909088"/>
    <n v="54592000"/>
    <n v="15260000"/>
    <n v="0"/>
    <e v="#DIV/0!"/>
    <n v="6.6788990825688069E-4"/>
    <n v="1.8669402110199295E-4"/>
  </r>
  <r>
    <s v="עיר עולים"/>
    <s v="מועצה מקומית כפר יונה"/>
    <x v="71"/>
    <x v="0"/>
    <s v="מרכז"/>
    <n v="9119417.2100000009"/>
    <n v="0"/>
    <n v="9119417.2100000009"/>
    <m/>
    <m/>
    <m/>
    <n v="9119417.2100000009"/>
    <n v="9119417.2100000009"/>
    <n v="105828000"/>
    <n v="50762000"/>
    <n v="12687000"/>
    <n v="0.71880012690155282"/>
    <n v="0.17965047102163037"/>
    <n v="8.6172064198510798E-2"/>
  </r>
  <r>
    <m/>
    <s v="עיריית כפר סבא"/>
    <x v="72"/>
    <x v="2"/>
    <s v="מרכז"/>
    <n v="21848.91"/>
    <n v="50980.789999999994"/>
    <n v="72829.7"/>
    <n v="2678571"/>
    <n v="2191558.0909090908"/>
    <n v="4870129.0909090908"/>
    <n v="2700419.91"/>
    <n v="4942958.790909091"/>
    <n v="611575000"/>
    <n v="431224000"/>
    <n v="118043000"/>
    <n v="2.2876578111366199E-2"/>
    <n v="6.2622208179507642E-3"/>
    <n v="4.4155171646977067E-3"/>
  </r>
  <r>
    <m/>
    <m/>
    <x v="73"/>
    <x v="0"/>
    <s v="צפון"/>
    <m/>
    <m/>
    <m/>
    <n v="1046"/>
    <n v="855.81818181818176"/>
    <n v="1901.8181818181818"/>
    <n v="1046"/>
    <n v="1901.8181818181818"/>
    <n v="23268000"/>
    <n v="19383000"/>
    <n v="3266000"/>
    <n v="3.2026944274341705E-4"/>
    <n v="5.3964814528194811E-5"/>
    <n v="4.4954443871411377E-5"/>
  </r>
  <r>
    <s v="עיר עולים"/>
    <s v="עיריית כרמיאל"/>
    <x v="74"/>
    <x v="2"/>
    <s v="צפון"/>
    <n v="27850.91"/>
    <n v="0"/>
    <n v="27850.91"/>
    <n v="707924"/>
    <n v="0"/>
    <n v="707924"/>
    <n v="735774.91"/>
    <n v="735774.91"/>
    <n v="245604000"/>
    <n v="182250000"/>
    <n v="83295000"/>
    <n v="8.8333622666426567E-3"/>
    <n v="4.0371737174211249E-3"/>
    <n v="2.9957773896190617E-3"/>
  </r>
  <r>
    <m/>
    <s v="מועצה אזורית לב השרון"/>
    <x v="75"/>
    <x v="3"/>
    <s v="מרכז"/>
    <n v="388854.11"/>
    <n v="907326.25666666671"/>
    <n v="1296180.3666666667"/>
    <n v="1644590"/>
    <n v="1345573.6363636362"/>
    <n v="2990163.6363636362"/>
    <n v="2033444.1099999999"/>
    <n v="4286344.0030303029"/>
    <n v="175096000"/>
    <n v="107135000"/>
    <n v="22556000"/>
    <n v="9.0150918159248083E-2"/>
    <n v="1.8980203574928828E-2"/>
    <n v="1.1613309898569927E-2"/>
  </r>
  <r>
    <m/>
    <s v="מועצה אזורית (ועד מקומי) שער אפרים"/>
    <x v="75"/>
    <x v="3"/>
    <s v="מרכז"/>
    <n v="115627.57"/>
    <n v="269797.66333333339"/>
    <n v="385425.2333333334"/>
    <m/>
    <m/>
    <m/>
    <n v="115627.57"/>
    <n v="385425.2333333334"/>
    <n v="175096000"/>
    <n v="107135000"/>
    <n v="22556000"/>
    <n v="5.1262444582372765E-3"/>
    <n v="1.0792697997853177E-3"/>
    <n v="6.603667131173756E-4"/>
  </r>
  <r>
    <s v="עיר עולים"/>
    <m/>
    <x v="76"/>
    <x v="1"/>
    <s v="מרכז"/>
    <m/>
    <m/>
    <m/>
    <n v="5733208"/>
    <n v="0"/>
    <n v="5733208"/>
    <n v="5733208"/>
    <n v="5733208"/>
    <n v="362968000"/>
    <n v="198549000"/>
    <n v="103846000"/>
    <n v="5.5208751420372473E-2"/>
    <n v="2.8875531984547894E-2"/>
    <n v="1.5795353860395406E-2"/>
  </r>
  <r>
    <s v="עיר עולים"/>
    <s v="מועצה אזורית לכיש"/>
    <x v="77"/>
    <x v="3"/>
    <s v="דרום"/>
    <n v="5685066.1200000001"/>
    <n v="0"/>
    <n v="5685066.1200000001"/>
    <m/>
    <m/>
    <m/>
    <n v="5685066.1200000001"/>
    <n v="5685066.1200000001"/>
    <n v="69943000"/>
    <n v="27423000"/>
    <n v="10638000"/>
    <n v="0.53441117879300626"/>
    <n v="0.20731014549830434"/>
    <n v="8.1281416582073981E-2"/>
  </r>
  <r>
    <m/>
    <s v="מועצה אזורית מבואות החרמון"/>
    <x v="78"/>
    <x v="3"/>
    <s v="צפון"/>
    <n v="1781554.18"/>
    <n v="4156959.7533333339"/>
    <n v="5938513.9333333336"/>
    <n v="66885"/>
    <n v="54724.090909090897"/>
    <n v="121609.0909090909"/>
    <n v="1848439.18"/>
    <n v="6060123.0242424244"/>
    <n v="65220000"/>
    <n v="33016000"/>
    <n v="7215000"/>
    <n v="0.25619392654192652"/>
    <n v="5.598616367821662E-2"/>
    <n v="2.8341600429316161E-2"/>
  </r>
  <r>
    <m/>
    <m/>
    <x v="79"/>
    <x v="0"/>
    <s v="ירושלים"/>
    <m/>
    <m/>
    <m/>
    <n v="61681"/>
    <n v="50466.272727272721"/>
    <n v="112147.27272727272"/>
    <n v="61681"/>
    <n v="112147.27272727272"/>
    <n v="123534000"/>
    <n v="78342000"/>
    <n v="0"/>
    <e v="#DIV/0!"/>
    <n v="7.8732991243521996E-4"/>
    <n v="4.9930383538135251E-4"/>
  </r>
  <r>
    <m/>
    <m/>
    <x v="80"/>
    <x v="0"/>
    <s v="צפון"/>
    <m/>
    <m/>
    <m/>
    <n v="24902"/>
    <n v="20374.363636363632"/>
    <n v="45276.363636363632"/>
    <n v="24902"/>
    <n v="45276.363636363632"/>
    <n v="114970000"/>
    <n v="23677000"/>
    <n v="5407000"/>
    <n v="4.6055113741446272E-3"/>
    <n v="1.0517379735608397E-3"/>
    <n v="2.1659563364355918E-4"/>
  </r>
  <r>
    <s v="עיר עולים"/>
    <m/>
    <x v="81"/>
    <x v="1"/>
    <s v="צפון"/>
    <m/>
    <m/>
    <m/>
    <n v="477202"/>
    <n v="0"/>
    <n v="477202"/>
    <n v="477202"/>
    <n v="477202"/>
    <n v="171079000"/>
    <n v="110174000"/>
    <n v="44996000"/>
    <n v="1.0605431593919459E-2"/>
    <n v="4.3313485940421519E-3"/>
    <n v="2.7893663161463419E-3"/>
  </r>
  <r>
    <m/>
    <s v="מועצה אזורית מגידו"/>
    <x v="82"/>
    <x v="3"/>
    <s v="צפון"/>
    <n v="1997489.17"/>
    <n v="4660808.0633333335"/>
    <n v="6658297.2333333334"/>
    <n v="0"/>
    <n v="0"/>
    <n v="0"/>
    <n v="1997489.17"/>
    <n v="6658297.2333333334"/>
    <n v="95949080"/>
    <n v="55208080"/>
    <n v="18306000"/>
    <n v="0.10911663771441057"/>
    <n v="3.6181101932905475E-2"/>
    <n v="2.0818221185653889E-2"/>
  </r>
  <r>
    <m/>
    <m/>
    <x v="83"/>
    <x v="3"/>
    <s v="יו&quot;ש"/>
    <m/>
    <m/>
    <m/>
    <n v="0"/>
    <n v="0"/>
    <n v="0"/>
    <n v="0"/>
    <n v="0"/>
    <n v="20264000"/>
    <n v="7001000"/>
    <n v="4041000"/>
    <n v="0"/>
    <n v="0"/>
    <n v="0"/>
  </r>
  <r>
    <m/>
    <s v="עיריית מודיעין-מכבים-רעות"/>
    <x v="84"/>
    <x v="2"/>
    <s v="מרכז"/>
    <n v="106707.87"/>
    <n v="248985.03000000003"/>
    <n v="355692.9"/>
    <n v="538990"/>
    <n v="440991.81818181812"/>
    <n v="979981.81818181812"/>
    <n v="645697.87"/>
    <n v="1335674.7181818183"/>
    <n v="452223000"/>
    <n v="248197000"/>
    <n v="59543000"/>
    <n v="1.0844228036880909E-2"/>
    <n v="2.6015538866303784E-3"/>
    <n v="1.4278306720356992E-3"/>
  </r>
  <r>
    <m/>
    <s v="מועצה מקומית מזכרת בתיה"/>
    <x v="85"/>
    <x v="0"/>
    <s v="מרכז"/>
    <n v="398633.82"/>
    <n v="930145.58000000007"/>
    <n v="1328779.4000000001"/>
    <n v="6351"/>
    <n v="5196.2727272727261"/>
    <n v="11547.272727272726"/>
    <n v="404984.82"/>
    <n v="1340326.6727272728"/>
    <n v="60158000"/>
    <n v="41412000"/>
    <n v="5940000"/>
    <n v="6.8179262626262629E-2"/>
    <n v="9.7794074181396691E-3"/>
    <n v="6.7320193490475085E-3"/>
  </r>
  <r>
    <s v="עיר עולים"/>
    <s v="מועצה אזורית מטה אשר בגליל המערבי (100)"/>
    <x v="86"/>
    <x v="3"/>
    <s v="צפון"/>
    <n v="1444001.99"/>
    <n v="0"/>
    <n v="1444001.99"/>
    <m/>
    <m/>
    <m/>
    <n v="1444001.99"/>
    <n v="1444001.99"/>
    <n v="264357000"/>
    <n v="151868000"/>
    <n v="41987000"/>
    <n v="3.439164479481744E-2"/>
    <n v="9.5082702741854774E-3"/>
    <n v="5.4623179639653949E-3"/>
  </r>
  <r>
    <m/>
    <s v="מועצה אזורית מטה אשר בגליל המערבי (30)"/>
    <x v="86"/>
    <x v="3"/>
    <s v="צפון"/>
    <n v="1096644.1499999999"/>
    <n v="2558836.35"/>
    <n v="3655480.5"/>
    <n v="1901"/>
    <n v="1555.363636363636"/>
    <n v="3456.363636363636"/>
    <n v="1098545.1499999999"/>
    <n v="3658936.8636363638"/>
    <n v="264357000"/>
    <n v="151868000"/>
    <n v="41987000"/>
    <n v="2.6163935265677469E-2"/>
    <n v="7.2335524929544072E-3"/>
    <n v="4.155536452600082E-3"/>
  </r>
  <r>
    <m/>
    <m/>
    <x v="87"/>
    <x v="3"/>
    <s v="יו&quot;ש"/>
    <m/>
    <m/>
    <m/>
    <n v="0"/>
    <n v="0"/>
    <n v="0"/>
    <n v="0"/>
    <n v="0"/>
    <n v="411315000"/>
    <n v="155051000"/>
    <n v="6450000"/>
    <n v="0"/>
    <n v="0"/>
    <n v="0"/>
  </r>
  <r>
    <m/>
    <s v="מועצה אזורית מטה יהודה"/>
    <x v="88"/>
    <x v="3"/>
    <s v="ירושלים"/>
    <n v="8142366.8899999997"/>
    <n v="18998856.076666664"/>
    <n v="27141222.966666665"/>
    <n v="259255"/>
    <n v="212117.72727272724"/>
    <n v="471372.72727272724"/>
    <n v="8401621.8900000006"/>
    <n v="27612595.693939392"/>
    <n v="348987000"/>
    <n v="200814000"/>
    <n v="71512000"/>
    <n v="0.11748548341537085"/>
    <n v="4.1837829484000125E-2"/>
    <n v="2.4074311908466508E-2"/>
  </r>
  <r>
    <m/>
    <s v="מועצה מקומית מטולה"/>
    <x v="89"/>
    <x v="0"/>
    <s v="צפון"/>
    <n v="252567.09"/>
    <n v="589323.21000000008"/>
    <n v="841890.3"/>
    <m/>
    <m/>
    <m/>
    <n v="252567.09"/>
    <n v="841890.3"/>
    <n v="11745000"/>
    <n v="6993000"/>
    <n v="1909000"/>
    <n v="0.13230334730225249"/>
    <n v="3.6117129987129987E-2"/>
    <n v="2.1504222222222223E-2"/>
  </r>
  <r>
    <m/>
    <s v="מועצה מקומית מיתר"/>
    <x v="90"/>
    <x v="0"/>
    <s v="דרום"/>
    <n v="292015.13"/>
    <n v="681368.63666666672"/>
    <n v="973383.76666666672"/>
    <m/>
    <m/>
    <m/>
    <n v="292015.13"/>
    <n v="973383.76666666672"/>
    <n v="45981000"/>
    <n v="35427000"/>
    <n v="0"/>
    <e v="#DIV/0!"/>
    <n v="8.2427281451999887E-3"/>
    <n v="6.3507781474957045E-3"/>
  </r>
  <r>
    <m/>
    <s v="מועצה אזורית מנשה - 30"/>
    <x v="91"/>
    <x v="3"/>
    <s v="חיפה"/>
    <n v="2495822.12"/>
    <n v="5823584.9466666672"/>
    <n v="8319407.0666666673"/>
    <n v="334529"/>
    <n v="273705.54545454541"/>
    <n v="608234.54545454541"/>
    <n v="2830351.12"/>
    <n v="8927641.6121212132"/>
    <n v="145277000"/>
    <n v="75561000"/>
    <n v="21556000"/>
    <n v="0.13130224160326592"/>
    <n v="3.7457830362223901E-2"/>
    <n v="1.9482444709073014E-2"/>
  </r>
  <r>
    <m/>
    <m/>
    <x v="92"/>
    <x v="0"/>
    <s v="צפון"/>
    <m/>
    <m/>
    <m/>
    <n v="8003"/>
    <n v="6547.9090909090901"/>
    <n v="14550.90909090909"/>
    <n v="8003"/>
    <n v="14550.90909090909"/>
    <n v="25996000"/>
    <n v="11129000"/>
    <n v="1113000"/>
    <n v="7.1904761904761907E-3"/>
    <n v="7.1911222931080965E-4"/>
    <n v="3.0785505462378829E-4"/>
  </r>
  <r>
    <m/>
    <s v="עיריית מעלה אדומים"/>
    <x v="93"/>
    <x v="2"/>
    <s v="יו&quot;ש"/>
    <n v="12908.2"/>
    <n v="30119.133333333335"/>
    <n v="43027.333333333336"/>
    <n v="695830"/>
    <n v="569315.45454545435"/>
    <n v="1265145.4545454544"/>
    <n v="708738.2"/>
    <n v="1308172.7878787876"/>
    <n v="224829000"/>
    <n v="142331000"/>
    <n v="37068000"/>
    <n v="1.9119947124204163E-2"/>
    <n v="4.979506924001096E-3"/>
    <n v="3.1523433364912886E-3"/>
  </r>
  <r>
    <m/>
    <m/>
    <x v="94"/>
    <x v="0"/>
    <s v="יו&quot;ש"/>
    <m/>
    <m/>
    <m/>
    <n v="39448"/>
    <n v="32275.636363636353"/>
    <n v="71723.636363636353"/>
    <n v="39448"/>
    <n v="71723.636363636353"/>
    <n v="18794000"/>
    <n v="5514000"/>
    <n v="861000"/>
    <n v="4.5816492450638791E-2"/>
    <n v="7.1541530649256438E-3"/>
    <n v="2.0989677556667021E-3"/>
  </r>
  <r>
    <m/>
    <s v="מועצה אזורית מעלה יוסף - 30"/>
    <x v="95"/>
    <x v="3"/>
    <s v="צפון"/>
    <n v="666917.34"/>
    <n v="1556140.46"/>
    <n v="2223057.7999999998"/>
    <m/>
    <m/>
    <m/>
    <n v="666917.34"/>
    <n v="2223057.7999999998"/>
    <n v="106557000"/>
    <n v="32380000"/>
    <n v="8368000"/>
    <n v="7.9698534894837469E-2"/>
    <n v="2.0596582458307595E-2"/>
    <n v="6.258784875700329E-3"/>
  </r>
  <r>
    <s v="עיר עולים"/>
    <s v="מועצה אזורית מעלה יוסף"/>
    <x v="95"/>
    <x v="3"/>
    <s v="צפון"/>
    <n v="449674.71"/>
    <n v="0"/>
    <n v="449674.71"/>
    <n v="160083"/>
    <n v="0"/>
    <n v="160083"/>
    <n v="609757.71"/>
    <n v="609757.71"/>
    <n v="106557000"/>
    <n v="32380000"/>
    <n v="8368000"/>
    <n v="7.2867795172084124E-2"/>
    <n v="1.8831306670784434E-2"/>
    <n v="5.7223618345111065E-3"/>
  </r>
  <r>
    <m/>
    <m/>
    <x v="96"/>
    <x v="1"/>
    <s v="צפון"/>
    <m/>
    <m/>
    <m/>
    <n v="10773"/>
    <n v="8814.2727272727243"/>
    <n v="19587.272727272724"/>
    <n v="10773"/>
    <n v="19587.272727272724"/>
    <n v="123960000"/>
    <n v="58614000"/>
    <n v="19488000"/>
    <n v="5.5280172413793105E-4"/>
    <n v="1.8379568021291841E-4"/>
    <n v="8.6907066795740556E-5"/>
  </r>
  <r>
    <s v="עיר עולים"/>
    <s v="מועצה מקומית  מצפה רמון"/>
    <x v="97"/>
    <x v="0"/>
    <s v="דרום"/>
    <n v="12772883.99"/>
    <n v="0"/>
    <n v="12772883.99"/>
    <n v="16453"/>
    <n v="0"/>
    <n v="16453"/>
    <n v="12789336.99"/>
    <n v="12789336.99"/>
    <n v="51491000"/>
    <n v="28272000"/>
    <n v="15051000"/>
    <n v="0.84973337253338654"/>
    <n v="0.45236760717317487"/>
    <n v="0.2483800468042959"/>
  </r>
  <r>
    <m/>
    <s v="מועצה אזורית מרום הגליל"/>
    <x v="98"/>
    <x v="3"/>
    <s v="צפון"/>
    <n v="1569548.95"/>
    <n v="3662280.8833333328"/>
    <n v="5231829.833333333"/>
    <n v="1452051"/>
    <n v="1188041.7272727271"/>
    <n v="2640092.7272727271"/>
    <n v="3021599.95"/>
    <n v="7871922.5606060605"/>
    <n v="102937000"/>
    <n v="36600000"/>
    <n v="8944000"/>
    <n v="0.33783541480322005"/>
    <n v="8.2557375683060111E-2"/>
    <n v="2.935387615726124E-2"/>
  </r>
  <r>
    <s v="עיר עולים"/>
    <s v="מועצה אזורית מרחבים"/>
    <x v="99"/>
    <x v="3"/>
    <s v="דרום"/>
    <n v="20258207.850000001"/>
    <n v="0"/>
    <n v="20258207.850000001"/>
    <n v="0"/>
    <n v="0"/>
    <n v="0"/>
    <n v="20258207.850000001"/>
    <n v="20258207.850000001"/>
    <n v="102305000"/>
    <n v="54680000"/>
    <n v="33142000"/>
    <n v="0.61125483827167948"/>
    <n v="0.37048661027798102"/>
    <n v="0.19801776892624995"/>
  </r>
  <r>
    <m/>
    <s v="מועצה אזורית משגב"/>
    <x v="100"/>
    <x v="3"/>
    <s v="צפון"/>
    <n v="1985207.25"/>
    <n v="4632150.25"/>
    <n v="6617357.5"/>
    <n v="89879"/>
    <n v="73537.363636363618"/>
    <n v="163416.36363636362"/>
    <n v="2075086.25"/>
    <n v="6780773.8636363633"/>
    <n v="174293000"/>
    <n v="75217000"/>
    <n v="28409000"/>
    <n v="7.304326973846316E-2"/>
    <n v="2.758799539997607E-2"/>
    <n v="1.1905734883213899E-2"/>
  </r>
  <r>
    <s v="עיר עולים"/>
    <s v="עיריית נהריה"/>
    <x v="101"/>
    <x v="2"/>
    <s v="צפון"/>
    <n v="180930.42"/>
    <n v="0"/>
    <n v="180930.42"/>
    <n v="799011"/>
    <n v="0"/>
    <n v="799011"/>
    <n v="979941.42"/>
    <n v="979941.42"/>
    <n v="349426000"/>
    <n v="239842000"/>
    <n v="63138000"/>
    <n v="1.5520628147866578E-2"/>
    <n v="4.0857790545442418E-3"/>
    <n v="2.8044318968823158E-3"/>
  </r>
  <r>
    <m/>
    <s v="אבו קרינאת"/>
    <x v="102"/>
    <x v="3"/>
    <s v="דרום"/>
    <m/>
    <m/>
    <m/>
    <n v="6663"/>
    <n v="5451.545454545454"/>
    <n v="12114.545454545454"/>
    <n v="6663"/>
    <n v="12114.545454545454"/>
    <n v="129990000"/>
    <n v="3398000"/>
    <n v="55000"/>
    <n v="0.12114545454545454"/>
    <n v="1.9608593290170689E-3"/>
    <n v="5.1257789060696977E-5"/>
  </r>
  <r>
    <m/>
    <s v="מועצה אזורית נחל שורק"/>
    <x v="103"/>
    <x v="3"/>
    <s v="מרכז"/>
    <n v="2787992.49"/>
    <n v="6505315.8100000005"/>
    <n v="9293308.3000000007"/>
    <m/>
    <m/>
    <m/>
    <n v="2787992.49"/>
    <n v="9293308.3000000007"/>
    <n v="63016000"/>
    <n v="25584000"/>
    <n v="8981000"/>
    <n v="0.31043230041198089"/>
    <n v="0.1089740654315197"/>
    <n v="4.4242612828488008E-2"/>
  </r>
  <r>
    <s v="עיר עולים"/>
    <s v="עיריית נס ציונה"/>
    <x v="104"/>
    <x v="2"/>
    <s v="מרכז"/>
    <n v="926658.4"/>
    <n v="0"/>
    <n v="926658.4"/>
    <n v="10636"/>
    <n v="0"/>
    <n v="10636"/>
    <n v="937294.4"/>
    <n v="937294.4"/>
    <n v="293509000"/>
    <n v="204346000"/>
    <n v="56898000"/>
    <n v="1.6473239832683048E-2"/>
    <n v="4.5868008182200779E-3"/>
    <n v="3.1934094014152889E-3"/>
  </r>
  <r>
    <m/>
    <m/>
    <x v="105"/>
    <x v="1"/>
    <s v="צפון"/>
    <m/>
    <m/>
    <m/>
    <n v="827101"/>
    <n v="676718.99999999977"/>
    <n v="1503819.9999999998"/>
    <n v="827101"/>
    <n v="1503819.9999999998"/>
    <n v="311384000"/>
    <n v="152069000"/>
    <n v="37112000"/>
    <n v="2.228661888338004E-2"/>
    <n v="5.4389849344705365E-3"/>
    <n v="2.6562090537728335E-3"/>
  </r>
  <r>
    <s v="עיר עולים"/>
    <s v="עיריית נצרת עילית"/>
    <x v="106"/>
    <x v="2"/>
    <s v="צפון"/>
    <n v="2811361.36"/>
    <n v="0"/>
    <n v="2811361.36"/>
    <n v="11011534"/>
    <n v="0"/>
    <n v="11011534"/>
    <n v="13822895.359999999"/>
    <n v="13822895.359999999"/>
    <n v="258635000"/>
    <n v="158650000"/>
    <n v="64220000"/>
    <n v="0.21524284272812208"/>
    <n v="8.7128240529467382E-2"/>
    <n v="5.3445571403715655E-2"/>
  </r>
  <r>
    <s v="עיר עולים"/>
    <s v="עיריית נשר"/>
    <x v="107"/>
    <x v="2"/>
    <s v="חיפה"/>
    <n v="1079917.43"/>
    <n v="0"/>
    <n v="1079917.43"/>
    <n v="50108"/>
    <n v="0"/>
    <n v="50108"/>
    <n v="1130025.43"/>
    <n v="1130025.43"/>
    <n v="162646000"/>
    <n v="122992000"/>
    <n v="47180000"/>
    <n v="2.3951365621025858E-2"/>
    <n v="9.1877961981267076E-3"/>
    <n v="6.9477603507002933E-3"/>
  </r>
  <r>
    <s v="עיר עולים"/>
    <m/>
    <x v="108"/>
    <x v="1"/>
    <s v="דרום"/>
    <m/>
    <m/>
    <m/>
    <n v="216207"/>
    <n v="0"/>
    <n v="216207"/>
    <n v="216207"/>
    <n v="216207"/>
    <n v="147030000"/>
    <n v="55239000"/>
    <n v="13560000"/>
    <n v="1.5944469026548672E-2"/>
    <n v="3.9140281322978332E-3"/>
    <n v="1.4704958171801673E-3"/>
  </r>
  <r>
    <m/>
    <s v="עיריית נתניה"/>
    <x v="109"/>
    <x v="2"/>
    <s v="מרכז"/>
    <n v="557460.38"/>
    <n v="1300740.8866666667"/>
    <n v="1858201.2666666668"/>
    <n v="1243979"/>
    <n v="1017801"/>
    <n v="2261780"/>
    <n v="1801439.38"/>
    <n v="4119981.2666666666"/>
    <n v="1236555000"/>
    <n v="862015000"/>
    <n v="268960000"/>
    <n v="6.6977966240333127E-3"/>
    <n v="2.0898005023114448E-3"/>
    <n v="1.4568210714444565E-3"/>
  </r>
  <r>
    <m/>
    <s v="מועצה מקומית סביון"/>
    <x v="110"/>
    <x v="0"/>
    <s v="מרכז"/>
    <n v="13423.84"/>
    <n v="31322.293333333339"/>
    <n v="44746.133333333339"/>
    <m/>
    <m/>
    <m/>
    <n v="13423.84"/>
    <n v="44746.133333333339"/>
    <n v="46458000"/>
    <n v="42915000"/>
    <n v="3354000"/>
    <n v="4.0023375074537864E-3"/>
    <n v="3.1280065245252242E-4"/>
    <n v="2.8894571440871326E-4"/>
  </r>
  <r>
    <m/>
    <s v="מועצה מקומית ע'ג'ר"/>
    <x v="111"/>
    <x v="0"/>
    <s v="צפון"/>
    <n v="24000"/>
    <n v="56000"/>
    <n v="80000"/>
    <m/>
    <m/>
    <m/>
    <n v="24000"/>
    <n v="80000"/>
    <n v="15346000"/>
    <n v="5457000"/>
    <n v="236000"/>
    <n v="0.10169491525423729"/>
    <n v="4.3980208905992305E-3"/>
    <n v="1.5639254528867458E-3"/>
  </r>
  <r>
    <m/>
    <m/>
    <x v="112"/>
    <x v="0"/>
    <s v="צפון"/>
    <m/>
    <m/>
    <m/>
    <n v="5395"/>
    <n v="4414.0909090909081"/>
    <n v="9809.0909090909081"/>
    <n v="5395"/>
    <n v="9809.0909090909081"/>
    <n v="28809000"/>
    <n v="8005000"/>
    <n v="741000"/>
    <n v="7.2807017543859648E-3"/>
    <n v="6.7395377888819486E-4"/>
    <n v="1.8726786768023882E-4"/>
  </r>
  <r>
    <m/>
    <m/>
    <x v="113"/>
    <x v="0"/>
    <s v="צפון"/>
    <m/>
    <m/>
    <m/>
    <n v="2454"/>
    <n v="2007.8181818181811"/>
    <n v="4461.8181818181811"/>
    <n v="2454"/>
    <n v="4461.8181818181811"/>
    <n v="14618000"/>
    <n v="6537000"/>
    <n v="258000"/>
    <n v="9.5116279069767436E-3"/>
    <n v="3.7540156034878385E-4"/>
    <n v="1.6787522232863592E-4"/>
  </r>
  <r>
    <s v="עיר עולים"/>
    <s v="עיריית עכו"/>
    <x v="114"/>
    <x v="2"/>
    <s v="צפון"/>
    <n v="158832.91"/>
    <n v="0"/>
    <n v="158832.91"/>
    <n v="4541423"/>
    <n v="0"/>
    <n v="4541423"/>
    <n v="4700255.91"/>
    <n v="4700255.91"/>
    <n v="339138000"/>
    <n v="217011000"/>
    <n v="85129000"/>
    <n v="5.5213333998989769E-2"/>
    <n v="2.1659067558787343E-2"/>
    <n v="1.3859419793712295E-2"/>
  </r>
  <r>
    <m/>
    <s v="מנחמיה"/>
    <x v="115"/>
    <x v="3"/>
    <s v="צפון"/>
    <m/>
    <m/>
    <m/>
    <n v="843"/>
    <n v="689.72727272727252"/>
    <n v="1532.7272727272725"/>
    <n v="843"/>
    <n v="1532.7272727272725"/>
    <n v="162799000"/>
    <n v="80098000"/>
    <n v="28049000"/>
    <n v="3.0054547399194268E-5"/>
    <n v="1.0524607355988913E-5"/>
    <n v="5.1781644850398347E-6"/>
  </r>
  <r>
    <m/>
    <s v="נווה עובד"/>
    <x v="115"/>
    <x v="3"/>
    <s v="צפון"/>
    <m/>
    <m/>
    <m/>
    <n v="3606"/>
    <n v="2950.363636363636"/>
    <n v="6556.363636363636"/>
    <n v="3606"/>
    <n v="6556.363636363636"/>
    <n v="162799000"/>
    <n v="80098000"/>
    <n v="28049000"/>
    <n v="1.2856073300295911E-4"/>
    <n v="4.5019850682913431E-5"/>
    <n v="2.2150013206469328E-5"/>
  </r>
  <r>
    <m/>
    <s v="מועצה אזורית עמק הירדן"/>
    <x v="115"/>
    <x v="3"/>
    <s v="צפון"/>
    <n v="70561.710000000006"/>
    <n v="164643.99000000005"/>
    <n v="235205.70000000004"/>
    <n v="151244"/>
    <n v="123745.09090909088"/>
    <n v="274989.09090909088"/>
    <n v="221805.71000000002"/>
    <n v="510194.79090909089"/>
    <n v="162799000"/>
    <n v="80098000"/>
    <n v="28049000"/>
    <n v="7.9077938607437E-3"/>
    <n v="2.769179130565058E-3"/>
    <n v="1.362451304983446E-3"/>
  </r>
  <r>
    <m/>
    <s v="מועצה אזורית בקעת בית -שאן"/>
    <x v="116"/>
    <x v="3"/>
    <s v="צפון"/>
    <n v="406326.4"/>
    <n v="948094.93333333347"/>
    <n v="1354421.3333333335"/>
    <n v="115673"/>
    <n v="94641.545454545441"/>
    <n v="210314.54545454544"/>
    <n v="521999.4"/>
    <n v="1564735.8787878789"/>
    <n v="143799000"/>
    <n v="77282000"/>
    <n v="23468000"/>
    <n v="2.2243028805181524E-2"/>
    <n v="6.754475815843276E-3"/>
    <n v="3.6300627959860638E-3"/>
  </r>
  <r>
    <m/>
    <s v="מועצה אזורית עמק חפר"/>
    <x v="117"/>
    <x v="3"/>
    <s v="מרכז"/>
    <n v="20132.560000000001"/>
    <n v="46975.973333333342"/>
    <n v="67108.53333333334"/>
    <n v="340162"/>
    <n v="278314.36363636353"/>
    <n v="618476.36363636353"/>
    <n v="360294.56"/>
    <n v="685584.89696969686"/>
    <n v="311320000"/>
    <n v="199619000"/>
    <n v="50312000"/>
    <n v="7.1612052790586741E-3"/>
    <n v="1.8049111557517071E-3"/>
    <n v="1.1573126043941924E-3"/>
  </r>
  <r>
    <s v="עיר עולים"/>
    <s v="מועצה אזורית עמק יזרעאל - 100"/>
    <x v="118"/>
    <x v="3"/>
    <s v="צפון"/>
    <n v="16525966.720000001"/>
    <n v="0"/>
    <n v="16525966.720000001"/>
    <m/>
    <m/>
    <m/>
    <n v="16525966.720000001"/>
    <n v="16525966.720000001"/>
    <n v="266974180"/>
    <n v="174889590"/>
    <n v="71895000"/>
    <n v="0.22986253174768762"/>
    <n v="9.4493712976284075E-2"/>
    <n v="6.1900992522947354E-2"/>
  </r>
  <r>
    <m/>
    <s v="מועצה אזורית עמק יזרעאל"/>
    <x v="118"/>
    <x v="3"/>
    <s v="צפון"/>
    <n v="3629940.62"/>
    <n v="8469861.4466666691"/>
    <n v="12099802.066666668"/>
    <n v="342084"/>
    <n v="279886.90909090906"/>
    <n v="621970.90909090906"/>
    <n v="3972024.62"/>
    <n v="12721772.975757577"/>
    <n v="266974180"/>
    <n v="174889590"/>
    <n v="71895000"/>
    <n v="5.5247577995688156E-2"/>
    <n v="2.2711612623713053E-2"/>
    <n v="1.4877935461773869E-2"/>
  </r>
  <r>
    <m/>
    <s v="מועצה אזורית עמק לוד"/>
    <x v="119"/>
    <x v="3"/>
    <s v="מרכז"/>
    <n v="718636.99"/>
    <n v="1676819.6433333333"/>
    <n v="2395456.6333333333"/>
    <n v="2832"/>
    <n v="2317.090909090909"/>
    <n v="5149.090909090909"/>
    <n v="721468.99"/>
    <n v="2400605.7242424241"/>
    <n v="89367000"/>
    <n v="57852000"/>
    <n v="28843000"/>
    <n v="2.5013659813472939E-2"/>
    <n v="1.2470942923321579E-2"/>
    <n v="8.0731029350878964E-3"/>
  </r>
  <r>
    <m/>
    <m/>
    <x v="120"/>
    <x v="0"/>
    <s v="חיפה"/>
    <m/>
    <m/>
    <m/>
    <n v="15770"/>
    <n v="12902.727272727272"/>
    <n v="28672.727272727272"/>
    <n v="15770"/>
    <n v="28672.727272727272"/>
    <n v="53929000"/>
    <n v="22541000"/>
    <n v="2293000"/>
    <n v="6.8774531181857827E-3"/>
    <n v="6.9961403664433697E-4"/>
    <n v="2.9242151717999594E-4"/>
  </r>
  <r>
    <s v="עיר עולים"/>
    <s v="עיריית עפולה"/>
    <x v="121"/>
    <x v="2"/>
    <s v="צפון"/>
    <n v="7109844.5199999996"/>
    <n v="0"/>
    <n v="7109844.5199999996"/>
    <n v="2080492"/>
    <n v="0"/>
    <n v="2080492"/>
    <n v="9190336.5199999996"/>
    <n v="9190336.5199999996"/>
    <n v="266076000"/>
    <n v="169822000"/>
    <n v="74591000"/>
    <n v="0.12320972396133581"/>
    <n v="5.4117467230394171E-2"/>
    <n v="3.4540268645048784E-2"/>
  </r>
  <r>
    <s v="עיר עולים"/>
    <s v="עיריית ערד"/>
    <x v="122"/>
    <x v="2"/>
    <s v="דרום"/>
    <n v="2823162.61"/>
    <n v="0"/>
    <n v="2823162.61"/>
    <n v="146391"/>
    <n v="0"/>
    <n v="146391"/>
    <n v="2969553.61"/>
    <n v="2969553.61"/>
    <n v="142496000"/>
    <n v="76612000"/>
    <n v="21733000"/>
    <n v="0.13663799797542905"/>
    <n v="3.8760946196418317E-2"/>
    <n v="2.0839557671794295E-2"/>
  </r>
  <r>
    <m/>
    <m/>
    <x v="123"/>
    <x v="0"/>
    <s v="חיפה"/>
    <m/>
    <m/>
    <m/>
    <n v="8219"/>
    <n v="6724.6363636363621"/>
    <n v="14943.636363636362"/>
    <n v="8219"/>
    <n v="14943.636363636362"/>
    <n v="104317000"/>
    <n v="36158000"/>
    <n v="2458000"/>
    <n v="3.3437754271765665E-3"/>
    <n v="2.2730792632335859E-4"/>
    <n v="7.8788692159475452E-5"/>
  </r>
  <r>
    <m/>
    <m/>
    <x v="124"/>
    <x v="0"/>
    <s v="דרום"/>
    <m/>
    <m/>
    <m/>
    <n v="3334"/>
    <n v="2727.8181818181811"/>
    <n v="6061.8181818181811"/>
    <n v="3334"/>
    <n v="6061.8181818181811"/>
    <e v="#N/A"/>
    <e v="#N/A"/>
    <e v="#N/A"/>
    <e v="#N/A"/>
    <e v="#N/A"/>
    <e v="#N/A"/>
  </r>
  <r>
    <m/>
    <s v="מועצה מקומית פקיעין"/>
    <x v="125"/>
    <x v="0"/>
    <s v="צפון"/>
    <n v="1953.5"/>
    <n v="4558.166666666667"/>
    <n v="6511.666666666667"/>
    <m/>
    <m/>
    <m/>
    <n v="1953.5"/>
    <n v="6511.666666666667"/>
    <n v="41635000"/>
    <n v="8144000"/>
    <n v="1323000"/>
    <n v="1.4765684051398337E-3"/>
    <n v="2.3986984282907661E-4"/>
    <n v="4.6919658940795004E-5"/>
  </r>
  <r>
    <m/>
    <s v="מועצה מקומית פרדס חנה"/>
    <x v="126"/>
    <x v="0"/>
    <s v="חיפה"/>
    <n v="1351073.58"/>
    <n v="3152505.0200000005"/>
    <n v="4503578.6000000006"/>
    <n v="9398"/>
    <n v="7689.2727272727243"/>
    <n v="17087.272727272724"/>
    <n v="1360471.58"/>
    <n v="4520665.872727273"/>
    <n v="170750000"/>
    <n v="102714000"/>
    <n v="26090000"/>
    <n v="5.2145326945189731E-2"/>
    <n v="1.3245239986759352E-2"/>
    <n v="7.9676227232796486E-3"/>
  </r>
  <r>
    <m/>
    <m/>
    <x v="127"/>
    <x v="0"/>
    <s v="מרכז"/>
    <m/>
    <m/>
    <m/>
    <n v="9398"/>
    <n v="7689.2727272727243"/>
    <n v="17087.272727272724"/>
    <n v="9398"/>
    <n v="17087.272727272724"/>
    <n v="38277000"/>
    <n v="27910000"/>
    <e v="#VALUE!"/>
    <e v="#VALUE!"/>
    <n v="3.3672518810462201E-4"/>
    <n v="2.4552603391070354E-4"/>
  </r>
  <r>
    <m/>
    <s v="עיריית פתח תקוה"/>
    <x v="128"/>
    <x v="2"/>
    <s v="מרכז"/>
    <n v="5200474.6500000004"/>
    <n v="12134440.850000003"/>
    <n v="17334915.500000004"/>
    <n v="1563618"/>
    <n v="1279323.8181818179"/>
    <n v="2842941.8181818179"/>
    <n v="6764092.6500000004"/>
    <n v="20177857.31818182"/>
    <n v="1440855000"/>
    <n v="1109756000"/>
    <n v="513516000"/>
    <n v="1.3172116642908887E-2"/>
    <n v="6.0951169896806146E-3"/>
    <n v="4.6944992035978638E-3"/>
  </r>
  <r>
    <s v="עיר עולים"/>
    <m/>
    <x v="129"/>
    <x v="0"/>
    <s v="מרכז"/>
    <m/>
    <m/>
    <m/>
    <n v="12454"/>
    <n v="0"/>
    <n v="12454"/>
    <n v="12454"/>
    <n v="12454"/>
    <n v="87228530"/>
    <n v="57468390"/>
    <e v="#VALUE!"/>
    <e v="#VALUE!"/>
    <n v="2.1671043855587394E-4"/>
    <n v="1.4277438815029898E-4"/>
  </r>
  <r>
    <s v="עיר עולים"/>
    <s v="עיריית צפת"/>
    <x v="130"/>
    <x v="2"/>
    <s v="צפון"/>
    <n v="9453393.0700000003"/>
    <n v="0"/>
    <n v="9453393.0700000003"/>
    <n v="4305588"/>
    <n v="0"/>
    <n v="4305588"/>
    <n v="13758981.07"/>
    <n v="13758981.07"/>
    <n v="206989000"/>
    <n v="89865000"/>
    <n v="36831000"/>
    <n v="0.37357066248540632"/>
    <n v="0.15310722828687476"/>
    <n v="6.647203991516458E-2"/>
  </r>
  <r>
    <m/>
    <m/>
    <x v="131"/>
    <x v="0"/>
    <s v="צפון"/>
    <m/>
    <m/>
    <m/>
    <n v="57999"/>
    <n v="47453.727272727265"/>
    <n v="105452.72727272726"/>
    <n v="57999"/>
    <n v="105452.72727272726"/>
    <n v="51436000"/>
    <n v="21965000"/>
    <n v="6334000"/>
    <n v="9.1567729712661826E-3"/>
    <n v="2.6405190075119507E-3"/>
    <n v="1.1275954584337817E-3"/>
  </r>
  <r>
    <m/>
    <s v="עיריית קריית אונו"/>
    <x v="132"/>
    <x v="2"/>
    <s v="תל אביב"/>
    <n v="4957731.33"/>
    <n v="11568039.770000001"/>
    <n v="16525771.100000001"/>
    <m/>
    <m/>
    <m/>
    <n v="4957731.33"/>
    <n v="16525771.100000001"/>
    <n v="228938000"/>
    <n v="154269000"/>
    <n v="24409000"/>
    <n v="0.2031107923306977"/>
    <n v="3.2136925305797016E-2"/>
    <n v="2.1655344809511746E-2"/>
  </r>
  <r>
    <s v="עיר עולים"/>
    <m/>
    <x v="133"/>
    <x v="1"/>
    <s v="חיפה"/>
    <m/>
    <m/>
    <m/>
    <n v="717155"/>
    <n v="0"/>
    <n v="717155"/>
    <n v="717155"/>
    <n v="717155"/>
    <n v="328595000"/>
    <n v="210206000"/>
    <n v="66089000"/>
    <n v="1.0851351964774773E-2"/>
    <n v="3.4116771167331094E-3"/>
    <n v="2.1824890823049651E-3"/>
  </r>
  <r>
    <s v="עיר עולים"/>
    <m/>
    <x v="134"/>
    <x v="1"/>
    <s v="חיפה"/>
    <m/>
    <m/>
    <m/>
    <n v="602995"/>
    <n v="0"/>
    <n v="602995"/>
    <n v="602995"/>
    <n v="602995"/>
    <n v="254301000"/>
    <n v="207442000"/>
    <n v="56062000"/>
    <n v="1.0755859584031965E-2"/>
    <n v="2.9068125066283586E-3"/>
    <n v="2.3711861140931416E-3"/>
  </r>
  <r>
    <s v="עיר עולים"/>
    <m/>
    <x v="135"/>
    <x v="1"/>
    <s v="דרום"/>
    <m/>
    <m/>
    <m/>
    <n v="853995"/>
    <n v="0"/>
    <n v="853995"/>
    <n v="853995"/>
    <n v="853995"/>
    <n v="390101000"/>
    <n v="243095000"/>
    <n v="117367000"/>
    <n v="7.2762786814010751E-3"/>
    <n v="3.5130093173450709E-3"/>
    <n v="2.1891638319307049E-3"/>
  </r>
  <r>
    <m/>
    <m/>
    <x v="136"/>
    <x v="0"/>
    <s v="חיפה"/>
    <m/>
    <m/>
    <m/>
    <n v="15274"/>
    <n v="12496.909090909088"/>
    <n v="27770.909090909088"/>
    <n v="15274"/>
    <n v="27770.909090909088"/>
    <n v="116546000"/>
    <n v="68517000"/>
    <n v="27486000"/>
    <n v="5.5570108418831401E-4"/>
    <n v="2.229227782885999E-4"/>
    <n v="1.310555488819865E-4"/>
  </r>
  <r>
    <s v="עיר עולים"/>
    <m/>
    <x v="137"/>
    <x v="1"/>
    <s v="חיפה"/>
    <m/>
    <m/>
    <m/>
    <n v="66457"/>
    <n v="0"/>
    <n v="66457"/>
    <n v="66457"/>
    <n v="66457"/>
    <n v="207040000"/>
    <n v="89810000"/>
    <n v="12502000"/>
    <n v="5.3157094864821628E-3"/>
    <n v="7.3997327691793791E-4"/>
    <n v="3.2098628284389489E-4"/>
  </r>
  <r>
    <m/>
    <s v="עיריית קריית מוצקין"/>
    <x v="138"/>
    <x v="2"/>
    <s v="חיפה"/>
    <n v="304545.45"/>
    <n v="710606.05"/>
    <n v="1015151.5000000001"/>
    <m/>
    <m/>
    <m/>
    <n v="304545.45"/>
    <n v="1015151.5000000001"/>
    <n v="207872000"/>
    <n v="150956000"/>
    <n v="17432000"/>
    <n v="1.7470482446076182E-2"/>
    <n v="2.0174451495800104E-3"/>
    <n v="1.4650623941656405E-3"/>
  </r>
  <r>
    <s v="עיר עולים"/>
    <s v="עיריית קריית מלאכי"/>
    <x v="139"/>
    <x v="2"/>
    <s v="דרום"/>
    <n v="5246102.5999999996"/>
    <n v="0"/>
    <n v="5246102.5999999996"/>
    <n v="315935"/>
    <n v="0"/>
    <n v="315935"/>
    <n v="5562037.5999999996"/>
    <n v="5562037.5999999996"/>
    <n v="150044000"/>
    <n v="80043000"/>
    <n v="29483000"/>
    <n v="0.1886523623783197"/>
    <n v="6.9488120135427198E-2"/>
    <n v="3.7069376982751721E-2"/>
  </r>
  <r>
    <s v="עיר עולים"/>
    <s v="עיריית קריית שמונה"/>
    <x v="140"/>
    <x v="2"/>
    <s v="צפון"/>
    <n v="925308.6"/>
    <n v="0"/>
    <n v="925308.6"/>
    <n v="737089"/>
    <n v="0"/>
    <n v="737089"/>
    <n v="1662397.6"/>
    <n v="1662397.6"/>
    <n v="142763000"/>
    <n v="67777000"/>
    <n v="23164000"/>
    <n v="7.1766430668278369E-2"/>
    <n v="2.4527459167564221E-2"/>
    <n v="1.1644456897095186E-2"/>
  </r>
  <r>
    <m/>
    <m/>
    <x v="141"/>
    <x v="0"/>
    <s v="צפון"/>
    <m/>
    <m/>
    <m/>
    <n v="5309"/>
    <n v="4343.7272727272721"/>
    <n v="9652.7272727272721"/>
    <n v="5309"/>
    <n v="9652.7272727272721"/>
    <n v="59068000"/>
    <n v="19730000"/>
    <n v="1344000"/>
    <n v="3.9501488095238096E-3"/>
    <n v="2.6908261530663965E-4"/>
    <n v="8.9879460960249203E-5"/>
  </r>
  <r>
    <m/>
    <s v="עיריית ראש העין"/>
    <x v="142"/>
    <x v="2"/>
    <s v="מרכז"/>
    <n v="71026.61"/>
    <n v="165728.75666666665"/>
    <n v="236755.36666666667"/>
    <n v="75488"/>
    <n v="61762.909090909088"/>
    <n v="137250.90909090909"/>
    <n v="146514.60999999999"/>
    <n v="374006.27575757576"/>
    <n v="282677000"/>
    <n v="193740000"/>
    <n v="83998000"/>
    <n v="1.7442630776923259E-3"/>
    <n v="7.5624347063074214E-4"/>
    <n v="5.183110405162075E-4"/>
  </r>
  <r>
    <s v="עיר עולים"/>
    <s v="מועצה מקומית ראש פינה"/>
    <x v="143"/>
    <x v="0"/>
    <s v="צפון"/>
    <n v="5820480.2199999997"/>
    <n v="0"/>
    <n v="5820480.2199999997"/>
    <n v="162178"/>
    <n v="0"/>
    <n v="162178"/>
    <n v="5982658.2199999997"/>
    <n v="5982658.2199999997"/>
    <n v="36740000"/>
    <n v="32454000"/>
    <n v="16076000"/>
    <n v="0.37214843368997264"/>
    <n v="0.18434270721636778"/>
    <n v="0.16283773053892214"/>
  </r>
  <r>
    <m/>
    <s v="עיריית ראשון לציון"/>
    <x v="144"/>
    <x v="2"/>
    <s v="מרכז"/>
    <n v="9959306.5899999999"/>
    <n v="23238382.043333333"/>
    <n v="33197688.633333333"/>
    <n v="13974932"/>
    <n v="11434035.27272727"/>
    <n v="25408967.27272727"/>
    <n v="23934238.59"/>
    <n v="58606655.906060606"/>
    <n v="1626578000"/>
    <n v="1083362000"/>
    <n v="405229000"/>
    <n v="5.9063489014853331E-2"/>
    <n v="2.2092558710754117E-2"/>
    <n v="1.4714473323750844E-2"/>
  </r>
  <r>
    <m/>
    <m/>
    <x v="145"/>
    <x v="1"/>
    <s v="דרום"/>
    <m/>
    <m/>
    <m/>
    <n v="36919"/>
    <n v="30206.454545454544"/>
    <n v="67125.454545454544"/>
    <n v="36919"/>
    <n v="67125.454545454544"/>
    <n v="214733000"/>
    <n v="52438000"/>
    <n v="6854000"/>
    <n v="5.3864896410854976E-3"/>
    <n v="7.0405049773065336E-4"/>
    <n v="1.7192979188108021E-4"/>
  </r>
  <r>
    <m/>
    <s v="עיריית רחובות"/>
    <x v="146"/>
    <x v="2"/>
    <s v="מרכז"/>
    <n v="193480.49"/>
    <n v="451454.47666666668"/>
    <n v="644934.96666666667"/>
    <n v="1113899"/>
    <n v="911371.90909090894"/>
    <n v="2025270.9090909089"/>
    <n v="1307379.49"/>
    <n v="2670205.8757575755"/>
    <n v="803520000"/>
    <n v="595840000"/>
    <n v="180722000"/>
    <n v="7.2342022000641869E-3"/>
    <n v="2.1941787896079482E-3"/>
    <n v="1.6270652752887296E-3"/>
  </r>
  <r>
    <m/>
    <s v="עיריית רמלה"/>
    <x v="147"/>
    <x v="2"/>
    <s v="מרכז"/>
    <n v="414576.79"/>
    <n v="967345.84333333327"/>
    <n v="1381922.6333333333"/>
    <n v="14508777"/>
    <n v="11870817.545454543"/>
    <n v="26379594.545454543"/>
    <n v="14923353.789999999"/>
    <n v="27761517.178787876"/>
    <n v="399323000"/>
    <n v="240425000"/>
    <n v="112771000"/>
    <n v="0.13233325757508579"/>
    <n v="6.2070723884787349E-2"/>
    <n v="3.7371635968877326E-2"/>
  </r>
  <r>
    <m/>
    <s v="עיריית רמת גן"/>
    <x v="148"/>
    <x v="2"/>
    <s v="תל אביב"/>
    <n v="3364319.65"/>
    <n v="7850079.1833333336"/>
    <n v="11214398.833333334"/>
    <n v="10729127"/>
    <n v="8778376.636363633"/>
    <n v="19507503.636363633"/>
    <n v="14093446.65"/>
    <n v="30721902.469696969"/>
    <n v="994322000"/>
    <n v="747928000"/>
    <n v="272597000"/>
    <n v="5.170066673514382E-2"/>
    <n v="1.8843320012086724E-2"/>
    <n v="1.4173926202980525E-2"/>
  </r>
  <r>
    <s v="עיר עולים"/>
    <s v="עיריית רמת השרון"/>
    <x v="149"/>
    <x v="2"/>
    <s v="תל אביב"/>
    <n v="16522205.98"/>
    <n v="0"/>
    <n v="16522205.98"/>
    <n v="335215"/>
    <n v="0"/>
    <n v="335215"/>
    <n v="16857420.98"/>
    <n v="16857420.98"/>
    <n v="366333000"/>
    <n v="286738000"/>
    <n v="99597000"/>
    <n v="0.16925631274034358"/>
    <n v="5.8790327685901415E-2"/>
    <n v="4.6016659651191678E-2"/>
  </r>
  <r>
    <m/>
    <m/>
    <x v="150"/>
    <x v="0"/>
    <s v="צפון"/>
    <m/>
    <m/>
    <m/>
    <n v="4971"/>
    <n v="4067.181818181818"/>
    <n v="9038.181818181818"/>
    <n v="4971"/>
    <n v="9038.181818181818"/>
    <n v="31544000"/>
    <n v="22992000"/>
    <n v="4438000"/>
    <n v="1.1200991437584499E-3"/>
    <n v="2.1620563674321503E-4"/>
    <n v="1.5758939893482121E-4"/>
  </r>
  <r>
    <s v="עיר עולים"/>
    <s v="מועצה אזורית רמת נגב"/>
    <x v="151"/>
    <x v="3"/>
    <s v="דרום"/>
    <n v="37905335.380000003"/>
    <n v="0"/>
    <n v="37905335.380000003"/>
    <n v="6893653"/>
    <n v="0"/>
    <n v="6893653"/>
    <n v="44798988.380000003"/>
    <n v="44798988.380000003"/>
    <n v="81891000"/>
    <n v="68528000"/>
    <n v="43483000"/>
    <n v="1.0302644339167031"/>
    <n v="0.65373261119542381"/>
    <n v="0.54705631119414833"/>
  </r>
  <r>
    <m/>
    <m/>
    <x v="152"/>
    <x v="1"/>
    <s v="מרכז"/>
    <m/>
    <m/>
    <m/>
    <n v="302617"/>
    <n v="247595.72727272718"/>
    <n v="550212.72727272718"/>
    <n v="302617"/>
    <n v="550212.72727272718"/>
    <n v="634072000"/>
    <n v="498061000"/>
    <n v="122539000"/>
    <n v="2.4695566309501467E-3"/>
    <n v="6.0759023493106264E-4"/>
    <n v="4.7725968028867381E-4"/>
  </r>
  <r>
    <m/>
    <m/>
    <x v="153"/>
    <x v="0"/>
    <s v="דרום"/>
    <m/>
    <m/>
    <m/>
    <n v="0"/>
    <n v="0"/>
    <n v="0"/>
    <n v="0"/>
    <n v="0"/>
    <n v="45153000"/>
    <n v="12719000"/>
    <n v="1868000"/>
    <n v="0"/>
    <n v="0"/>
    <n v="0"/>
  </r>
  <r>
    <s v="עיר עולים"/>
    <s v="מועצה אזורית שדות נגב"/>
    <x v="154"/>
    <x v="3"/>
    <s v="דרום"/>
    <n v="161715.32"/>
    <n v="0"/>
    <n v="161715.32"/>
    <m/>
    <m/>
    <m/>
    <n v="161715.32"/>
    <n v="161715.32"/>
    <n v="86953000"/>
    <n v="32786000"/>
    <n v="12240000"/>
    <n v="1.3212035947712419E-2"/>
    <n v="4.9324504361617765E-3"/>
    <n v="1.8598015019608296E-3"/>
  </r>
  <r>
    <s v="עיר עולים"/>
    <s v="עיריית שדרות"/>
    <x v="155"/>
    <x v="2"/>
    <s v="דרום"/>
    <n v="2505.6"/>
    <n v="0"/>
    <n v="2505.6"/>
    <n v="224939"/>
    <n v="0"/>
    <n v="224939"/>
    <n v="227444.6"/>
    <n v="227444.6"/>
    <n v="164889000"/>
    <n v="76703000"/>
    <n v="19047000"/>
    <n v="1.1941229589961674E-2"/>
    <n v="2.9652634186407311E-3"/>
    <n v="1.3793800678031888E-3"/>
  </r>
  <r>
    <m/>
    <m/>
    <x v="156"/>
    <x v="3"/>
    <s v="יו&quot;ש"/>
    <m/>
    <m/>
    <m/>
    <n v="0"/>
    <n v="0"/>
    <n v="0"/>
    <n v="0"/>
    <n v="0"/>
    <n v="242250000"/>
    <n v="76482000"/>
    <n v="23605000"/>
    <n v="0"/>
    <n v="0"/>
    <n v="0"/>
  </r>
  <r>
    <s v="עיר עולים"/>
    <m/>
    <x v="157"/>
    <x v="0"/>
    <s v="צפון"/>
    <m/>
    <m/>
    <m/>
    <n v="0"/>
    <n v="0"/>
    <n v="0"/>
    <n v="0"/>
    <n v="0"/>
    <n v="45034000"/>
    <n v="24133000"/>
    <n v="9322000"/>
    <n v="0"/>
    <n v="0"/>
    <n v="0"/>
  </r>
  <r>
    <s v="עיר עולים"/>
    <s v="מועצה אזורית שער הנגב"/>
    <x v="158"/>
    <x v="3"/>
    <s v="דרום"/>
    <n v="219185.57"/>
    <n v="0"/>
    <n v="219185.57"/>
    <m/>
    <m/>
    <m/>
    <n v="219185.57"/>
    <n v="219185.57"/>
    <n v="102381000"/>
    <n v="48986000"/>
    <n v="13290000"/>
    <n v="1.6492518434913471E-2"/>
    <n v="4.4744533131915246E-3"/>
    <n v="2.1408813158691553E-3"/>
  </r>
  <r>
    <m/>
    <s v="מועצה אזורית שפיר"/>
    <x v="159"/>
    <x v="3"/>
    <s v="דרום"/>
    <n v="9526371.1999999993"/>
    <n v="22228199.466666665"/>
    <n v="31754570.666666664"/>
    <m/>
    <m/>
    <m/>
    <n v="9526371.1999999993"/>
    <n v="31754570.666666664"/>
    <n v="91651000"/>
    <n v="36943000"/>
    <n v="15572000"/>
    <n v="0.61176285640893913"/>
    <n v="0.25786674606826732"/>
    <n v="0.10394181405549312"/>
  </r>
  <r>
    <m/>
    <m/>
    <x v="160"/>
    <x v="1"/>
    <s v="צפון"/>
    <m/>
    <m/>
    <m/>
    <n v="98705"/>
    <n v="80758.636363636353"/>
    <n v="179463.63636363635"/>
    <n v="98705"/>
    <n v="179463.63636363635"/>
    <n v="144585000"/>
    <n v="52938000"/>
    <n v="10522000"/>
    <n v="9.3808211366660336E-3"/>
    <n v="1.8645396501567873E-3"/>
    <n v="6.8267800947539512E-4"/>
  </r>
  <r>
    <m/>
    <s v="עיריית תל אביב יפו"/>
    <x v="161"/>
    <x v="2"/>
    <s v="תל אביב"/>
    <n v="34610257.509999998"/>
    <n v="80757267.523333341"/>
    <n v="115367525.03333333"/>
    <n v="50440641"/>
    <n v="41269615.36363636"/>
    <n v="91710256.36363636"/>
    <n v="85050898.50999999"/>
    <n v="207077781.39696968"/>
    <n v="4148901000"/>
    <n v="3565074000"/>
    <n v="2016260000"/>
    <n v="4.2182505485403664E-2"/>
    <n v="2.3856699330785276E-2"/>
    <n v="2.0499621106890714E-2"/>
  </r>
  <r>
    <s v="עיר עולים"/>
    <s v="מועצה אזורית תמר"/>
    <x v="162"/>
    <x v="3"/>
    <s v="דרום"/>
    <n v="166696.57999999999"/>
    <n v="0"/>
    <n v="166696.57999999999"/>
    <m/>
    <m/>
    <m/>
    <n v="166696.57999999999"/>
    <n v="166696.57999999999"/>
    <n v="122701000"/>
    <n v="115404000"/>
    <n v="91111000"/>
    <n v="1.8295988409741961E-3"/>
    <n v="1.4444610238813211E-3"/>
    <n v="1.3585592619457052E-3"/>
  </r>
</pivotCacheRecords>
</file>

<file path=xl/pivotCache/pivotCacheRecords3.xml><?xml version="1.0" encoding="utf-8"?>
<pivotCacheRecords xmlns="http://schemas.openxmlformats.org/spreadsheetml/2006/main" xmlns:r="http://schemas.openxmlformats.org/officeDocument/2006/relationships" count="170">
  <r>
    <m/>
    <s v="מועצה מקומית אבו גוש"/>
    <x v="0"/>
    <n v="6600"/>
    <s v="מועצה מקומית"/>
    <s v="ירושלים"/>
    <n v="1737.55"/>
    <n v="4054.2833333333328"/>
    <n v="5791.833333333333"/>
    <n v="6945"/>
    <n v="5682.2727272727261"/>
    <n v="12627.272727272726"/>
    <n v="8682.5499999999993"/>
    <n v="1.3155378787878786"/>
    <n v="18419.10606060606"/>
    <n v="43192000"/>
    <n v="14180000"/>
    <n v="1323000"/>
    <x v="0"/>
    <x v="0"/>
    <n v="4.0228514539729578E-5"/>
    <n v="0.77162092180217501"/>
    <n v="0.7718524308978606"/>
  </r>
  <r>
    <m/>
    <m/>
    <x v="1"/>
    <n v="50600"/>
    <s v="עיריה"/>
    <s v="חיפה"/>
    <m/>
    <m/>
    <m/>
    <n v="32935"/>
    <n v="26946.818181818177"/>
    <n v="59881.818181818177"/>
    <n v="32935"/>
    <n v="0.65088932806324107"/>
    <n v="59881.818181818177"/>
    <n v="259982000"/>
    <n v="60268000"/>
    <n v="11249000"/>
    <x v="1"/>
    <x v="1"/>
    <n v="0"/>
    <n v="0.66874760740893435"/>
    <n v="0.66874760740893435"/>
  </r>
  <r>
    <s v="עיר עולים"/>
    <m/>
    <x v="2"/>
    <n v="25100"/>
    <s v="עיריה"/>
    <s v="דרום"/>
    <m/>
    <m/>
    <m/>
    <n v="14510"/>
    <n v="0"/>
    <n v="14510"/>
    <n v="14510"/>
    <n v="0.57808764940239044"/>
    <n v="14510"/>
    <n v="137115000"/>
    <n v="54728000"/>
    <n v="0"/>
    <x v="2"/>
    <x v="1"/>
    <n v="0"/>
    <n v="1"/>
    <n v="1"/>
  </r>
  <r>
    <s v="עיר עולים"/>
    <m/>
    <x v="3"/>
    <n v="35500"/>
    <s v="עיריה"/>
    <s v="תל אביב"/>
    <m/>
    <m/>
    <m/>
    <n v="49080"/>
    <n v="0"/>
    <n v="49080"/>
    <n v="49080"/>
    <n v="1.3825352112676057"/>
    <n v="49080"/>
    <n v="228095000"/>
    <n v="154357000"/>
    <n v="67047000"/>
    <x v="1"/>
    <x v="1"/>
    <n v="0"/>
    <n v="0.37696768078502796"/>
    <n v="0.37696768078502796"/>
  </r>
  <r>
    <s v="עיר עולים"/>
    <m/>
    <x v="4"/>
    <n v="16600"/>
    <s v="עיריה"/>
    <s v="חיפה"/>
    <m/>
    <m/>
    <m/>
    <n v="53746"/>
    <n v="0"/>
    <n v="53746"/>
    <n v="53746"/>
    <n v="3.237710843373494"/>
    <n v="53746"/>
    <n v="111978000"/>
    <n v="65115000"/>
    <n v="20983000"/>
    <x v="1"/>
    <x v="1"/>
    <n v="0"/>
    <n v="0.35587549115913558"/>
    <n v="0.35587549115913558"/>
  </r>
  <r>
    <s v="עיר עולים"/>
    <s v="עיריית אילת"/>
    <x v="5"/>
    <n v="48100"/>
    <s v="עירייה"/>
    <s v="דרום"/>
    <n v="9664139.8300000001"/>
    <n v="0"/>
    <n v="9664139.8300000001"/>
    <n v="5599689"/>
    <n v="0"/>
    <n v="5599689"/>
    <n v="15263828.83"/>
    <n v="317.33531871101872"/>
    <n v="15263828.83"/>
    <n v="479930000"/>
    <n v="338695000"/>
    <n v="190028000"/>
    <x v="3"/>
    <x v="2"/>
    <n v="2.0136561227679036E-2"/>
    <n v="0.24697546690548558"/>
    <n v="0.25681030417441597"/>
  </r>
  <r>
    <m/>
    <s v="מועצה אזורית אלונה"/>
    <x v="6"/>
    <n v="2200"/>
    <s v="מועצה אזורית"/>
    <s v="חיפה"/>
    <n v="46625.83"/>
    <n v="108793.60333333335"/>
    <n v="155419.43333333335"/>
    <m/>
    <m/>
    <m/>
    <n v="46625.83"/>
    <n v="21.193559090909091"/>
    <n v="155419.43333333335"/>
    <n v="15998000"/>
    <n v="5968000"/>
    <n v="197000"/>
    <x v="4"/>
    <x v="3"/>
    <n v="2.9144786848356048E-3"/>
    <n v="0.9153780068728522"/>
    <n v="0.93408614335280216"/>
  </r>
  <r>
    <m/>
    <m/>
    <x v="7"/>
    <n v="42600"/>
    <s v="עיריה"/>
    <s v="מרכז"/>
    <m/>
    <m/>
    <m/>
    <n v="75760"/>
    <n v="61985.45454545453"/>
    <n v="137745.45454545453"/>
    <n v="75760"/>
    <n v="1.7784037558685446"/>
    <n v="137745.45454545453"/>
    <n v="136902000"/>
    <n v="54926000"/>
    <n v="10747000"/>
    <x v="1"/>
    <x v="1"/>
    <n v="0"/>
    <n v="0.66948579161028421"/>
    <n v="0.66948579161028421"/>
  </r>
  <r>
    <m/>
    <m/>
    <x v="8"/>
    <n v="18100"/>
    <s v="עיריה"/>
    <s v="יו&quot;ש"/>
    <m/>
    <m/>
    <m/>
    <n v="142414"/>
    <n v="116520.54545454544"/>
    <n v="258934.54545454544"/>
    <n v="142414"/>
    <n v="7.8681767955801103"/>
    <n v="258934.54545454544"/>
    <n v="98797000"/>
    <n v="51064000"/>
    <n v="15004000"/>
    <x v="1"/>
    <x v="1"/>
    <n v="0"/>
    <n v="0.52565521165944806"/>
    <n v="0.52565521165944806"/>
  </r>
  <r>
    <s v="עיר עולים"/>
    <s v="עיריית אשדוד"/>
    <x v="9"/>
    <n v="216500"/>
    <s v="עירייה"/>
    <s v="דרום"/>
    <n v="1749280.67"/>
    <n v="0"/>
    <n v="1749280.67"/>
    <n v="6378397"/>
    <n v="0"/>
    <n v="6378397"/>
    <n v="8127677.6699999999"/>
    <n v="37.541236351039259"/>
    <n v="8127677.6699999999"/>
    <n v="1255249000"/>
    <n v="870098000"/>
    <n v="410823000"/>
    <x v="5"/>
    <x v="4"/>
    <n v="1.3935726457459834E-3"/>
    <n v="0.34498466189197635"/>
    <n v="0.34594953225078257"/>
  </r>
  <r>
    <m/>
    <s v="מועצה אזורית אשכול"/>
    <x v="10"/>
    <n v="12000"/>
    <s v="מועצה אזורית"/>
    <s v="דרום"/>
    <n v="4208696.82"/>
    <n v="9820292.5800000019"/>
    <n v="14028989.400000002"/>
    <n v="0"/>
    <n v="0"/>
    <n v="0"/>
    <n v="4208696.82"/>
    <n v="350.72473500000001"/>
    <n v="14028989.400000002"/>
    <n v="126429000"/>
    <n v="56084000"/>
    <n v="15704000"/>
    <x v="6"/>
    <x v="5"/>
    <n v="3.3289014545713404E-2"/>
    <n v="0.39383178291581428"/>
    <n v="0.47022110048699212"/>
  </r>
  <r>
    <s v="עיר עולים"/>
    <s v="עיריית אשקלון"/>
    <x v="11"/>
    <n v="123500"/>
    <s v="עירייה"/>
    <s v="דרום"/>
    <n v="43564.85"/>
    <n v="0"/>
    <n v="43564.85"/>
    <n v="7425388"/>
    <n v="0"/>
    <n v="7425388"/>
    <n v="7468952.8499999996"/>
    <n v="60.477351012145746"/>
    <n v="7468952.8499999996"/>
    <n v="731918000"/>
    <n v="489244000"/>
    <n v="223300000"/>
    <x v="7"/>
    <x v="6"/>
    <n v="5.9521490112280338E-5"/>
    <n v="0.31048324841747721"/>
    <n v="0.31052502076872329"/>
  </r>
  <r>
    <m/>
    <m/>
    <x v="12"/>
    <n v="27100"/>
    <s v="עיריה"/>
    <s v="חיפה"/>
    <m/>
    <m/>
    <m/>
    <n v="30623"/>
    <n v="25055.181818181816"/>
    <n v="55678.181818181816"/>
    <n v="30623"/>
    <n v="1.1299999999999999"/>
    <n v="55678.181818181816"/>
    <n v="132012600"/>
    <n v="48292600"/>
    <n v="8555000"/>
    <x v="1"/>
    <x v="1"/>
    <n v="0"/>
    <n v="0.67024368432819137"/>
    <n v="0.67024368432819137"/>
  </r>
  <r>
    <s v="עיר עולים"/>
    <s v="מועצה אזורית באר טוביה"/>
    <x v="13"/>
    <n v="21400"/>
    <s v="מועצה אזורית"/>
    <s v="דרום"/>
    <n v="9462231.9399999995"/>
    <n v="0"/>
    <n v="9462231.9399999995"/>
    <n v="29240"/>
    <n v="0"/>
    <n v="29240"/>
    <n v="9491471.9399999995"/>
    <n v="443.52672616822429"/>
    <n v="9491471.9399999995"/>
    <n v="241299000"/>
    <n v="175409000"/>
    <n v="102731000"/>
    <x v="8"/>
    <x v="7"/>
    <n v="3.9213722145553853E-2"/>
    <n v="0.21503289448549356"/>
    <n v="0.23179163141520118"/>
  </r>
  <r>
    <s v="עיר עולים"/>
    <s v="מועצה מקומית באר יעקב"/>
    <x v="14"/>
    <n v="17500"/>
    <s v="מועצה מקומית"/>
    <s v="מרכז"/>
    <n v="12854701.710000001"/>
    <n v="0"/>
    <n v="12854701.710000001"/>
    <n v="1794022"/>
    <n v="0"/>
    <n v="1794022"/>
    <n v="14648723.710000001"/>
    <n v="837.06992628571436"/>
    <n v="14648723.710000001"/>
    <n v="121179000"/>
    <n v="96716000"/>
    <n v="43822000"/>
    <x v="9"/>
    <x v="8"/>
    <n v="0.10608027554279208"/>
    <n v="0.28470227213371635"/>
    <n v="0.36030268184248865"/>
  </r>
  <r>
    <s v="עיר עולים"/>
    <s v="עיריית באר שבע"/>
    <x v="15"/>
    <n v="199300"/>
    <s v="עירייה"/>
    <s v="דרום"/>
    <n v="51592943.289999999"/>
    <n v="0"/>
    <n v="51592943.289999999"/>
    <n v="50969448"/>
    <n v="0"/>
    <n v="50969448"/>
    <n v="102562391.28999999"/>
    <n v="514.61310230807828"/>
    <n v="102562391.28999999"/>
    <n v="1271988000"/>
    <n v="881083000"/>
    <n v="400341000"/>
    <x v="10"/>
    <x v="9"/>
    <n v="4.0560872657603685E-2"/>
    <n v="0.36800304363063457"/>
    <n v="0.40063344558249703"/>
  </r>
  <r>
    <m/>
    <m/>
    <x v="16"/>
    <n v="7200"/>
    <s v="מועצה אזורית"/>
    <s v="צפון"/>
    <m/>
    <m/>
    <m/>
    <n v="15111"/>
    <n v="12363.545454545452"/>
    <n v="27474.545454545452"/>
    <n v="15111"/>
    <n v="2.0987499999999999"/>
    <n v="27474.545454545452"/>
    <e v="#N/A"/>
    <e v="#N/A"/>
    <e v="#N/A"/>
    <x v="2"/>
    <x v="10"/>
    <m/>
    <e v="#N/A"/>
    <e v="#N/A"/>
  </r>
  <r>
    <s v="עיר עולים"/>
    <m/>
    <x v="17"/>
    <n v="7100"/>
    <s v="מועצה מקומית"/>
    <s v="מרכז"/>
    <m/>
    <m/>
    <m/>
    <n v="1878826"/>
    <n v="0"/>
    <n v="1878826"/>
    <n v="1878826"/>
    <n v="264.62338028169012"/>
    <n v="1878826"/>
    <n v="30931070"/>
    <n v="21067070"/>
    <n v="9323000"/>
    <x v="1"/>
    <x v="1"/>
    <n v="0"/>
    <n v="0.45931682421852343"/>
    <n v="0.45931682421852343"/>
  </r>
  <r>
    <s v="עיר עולים"/>
    <s v="עיריית בית שאן"/>
    <x v="18"/>
    <n v="17300"/>
    <s v="עירייה"/>
    <s v="צפון"/>
    <n v="1695274.45"/>
    <n v="0"/>
    <n v="1695274.45"/>
    <n v="598138"/>
    <n v="0"/>
    <n v="598138"/>
    <n v="2293412.4500000002"/>
    <n v="132.5671936416185"/>
    <n v="2293412.4500000002"/>
    <n v="142813000"/>
    <n v="70868000"/>
    <n v="26338000"/>
    <x v="11"/>
    <x v="11"/>
    <n v="1.1870589162051073E-2"/>
    <n v="0.16123690328333493"/>
    <n v="0.1704385234246534"/>
  </r>
  <r>
    <s v="עיר עולים"/>
    <m/>
    <x v="19"/>
    <n v="94100"/>
    <s v="עיריה"/>
    <s v="ירושלים"/>
    <m/>
    <m/>
    <m/>
    <n v="219942"/>
    <n v="0"/>
    <n v="219942"/>
    <n v="219942"/>
    <n v="2.3373219978746014"/>
    <n v="219942"/>
    <n v="348052000"/>
    <n v="181665000"/>
    <n v="60162000"/>
    <x v="1"/>
    <x v="1"/>
    <n v="0"/>
    <n v="0.48954692007466488"/>
    <n v="0.48954692007466488"/>
  </r>
  <r>
    <m/>
    <s v="עיריית בני ברק"/>
    <x v="20"/>
    <n v="172500"/>
    <s v="עירייה"/>
    <s v="תל אביב"/>
    <n v="3387.77"/>
    <n v="7904.7966666666671"/>
    <n v="11292.566666666668"/>
    <n v="641593"/>
    <n v="524939.72727272729"/>
    <n v="1166532.7272727273"/>
    <n v="644980.77"/>
    <n v="3.7390189565217393"/>
    <n v="1177825.2939393939"/>
    <n v="946298000"/>
    <n v="490965000"/>
    <n v="193615000"/>
    <x v="12"/>
    <x v="12"/>
    <n v="3.5800244743199287E-6"/>
    <n v="0.32635970161716815"/>
    <n v="0.32636354846159771"/>
  </r>
  <r>
    <m/>
    <s v="מועצה אזורית בני שמעון"/>
    <x v="21"/>
    <n v="8000"/>
    <s v="מועצה אזורית"/>
    <s v="דרום"/>
    <n v="2973191.3"/>
    <n v="6937446.3666666662"/>
    <n v="9910637.666666666"/>
    <n v="571081"/>
    <n v="467248.09090909082"/>
    <n v="1038329.0909090908"/>
    <n v="3544272.3"/>
    <n v="443.03403749999995"/>
    <n v="10948966.757575758"/>
    <n v="148861000"/>
    <n v="107808000"/>
    <n v="21199000"/>
    <x v="13"/>
    <x v="13"/>
    <n v="1.9972936497806678E-2"/>
    <n v="0.28002309468822173"/>
    <n v="0.31147518360479859"/>
  </r>
  <r>
    <m/>
    <m/>
    <x v="22"/>
    <n v="14300"/>
    <s v="מועצה מקומית"/>
    <s v="חיפה"/>
    <m/>
    <m/>
    <m/>
    <n v="11427"/>
    <n v="9349.363636363636"/>
    <n v="20776.363636363636"/>
    <n v="11427"/>
    <n v="0.79909090909090907"/>
    <n v="20776.363636363636"/>
    <n v="77535000"/>
    <n v="53415000"/>
    <n v="5512000"/>
    <x v="1"/>
    <x v="1"/>
    <n v="0"/>
    <n v="0.79289095964529943"/>
    <n v="0.79289095964529943"/>
  </r>
  <r>
    <s v="עיר עולים"/>
    <s v="מועצה אזורית ברנר"/>
    <x v="23"/>
    <n v="7300"/>
    <s v="מועצה אזורית"/>
    <s v="מרכז"/>
    <n v="15753498.09"/>
    <n v="0"/>
    <n v="15753498.09"/>
    <m/>
    <m/>
    <m/>
    <n v="15753498.09"/>
    <n v="2158.0134369863013"/>
    <n v="15753498.09"/>
    <n v="79221000"/>
    <n v="46752000"/>
    <n v="25164000"/>
    <x v="14"/>
    <x v="14"/>
    <n v="0.19885507744158745"/>
    <n v="0.27301092043681746"/>
    <n v="0.50104711131730428"/>
  </r>
  <r>
    <m/>
    <s v="עיריית בת ים"/>
    <x v="24"/>
    <n v="128900"/>
    <s v="עירייה"/>
    <s v="תל אביב"/>
    <n v="173377.5"/>
    <n v="404547.5"/>
    <n v="577925"/>
    <n v="372415"/>
    <n v="304703.18181818177"/>
    <n v="677118.18181818177"/>
    <n v="545792.5"/>
    <n v="4.2342319627618306"/>
    <n v="1255043.1818181816"/>
    <n v="802710000"/>
    <n v="483241000"/>
    <n v="122719000"/>
    <x v="15"/>
    <x v="15"/>
    <n v="2.1599020816982472E-4"/>
    <n v="0.5649326937735093"/>
    <n v="0.56528015081184879"/>
  </r>
  <r>
    <m/>
    <m/>
    <x v="25"/>
    <n v="14300"/>
    <s v="מועצה מקומית"/>
    <s v="יו&quot;ש"/>
    <m/>
    <m/>
    <m/>
    <n v="203312"/>
    <n v="166346.18181818177"/>
    <n v="369658.18181818177"/>
    <n v="203312"/>
    <n v="14.217622377622378"/>
    <n v="369658.18181818177"/>
    <n v="83664000"/>
    <n v="47985000"/>
    <n v="8024000"/>
    <x v="1"/>
    <x v="1"/>
    <n v="0"/>
    <n v="0.6883520410144871"/>
    <n v="0.6883520410144871"/>
  </r>
  <r>
    <m/>
    <m/>
    <x v="26"/>
    <n v="24100"/>
    <s v="עיריה"/>
    <s v="מרכז"/>
    <m/>
    <m/>
    <m/>
    <n v="11935"/>
    <n v="9765"/>
    <n v="21700"/>
    <n v="11935"/>
    <n v="0.49522821576763487"/>
    <n v="21700"/>
    <n v="134150000"/>
    <n v="101235000"/>
    <n v="17105000"/>
    <x v="1"/>
    <x v="1"/>
    <n v="0"/>
    <n v="0.71243401365118864"/>
    <n v="0.71243401365118864"/>
  </r>
  <r>
    <m/>
    <m/>
    <x v="27"/>
    <n v="56200"/>
    <s v="עיריה"/>
    <s v="תל אביב"/>
    <m/>
    <m/>
    <m/>
    <n v="2030"/>
    <n v="1660.9090909090905"/>
    <n v="3690.9090909090905"/>
    <n v="2030"/>
    <n v="3.6120996441281139E-2"/>
    <n v="3690.9090909090905"/>
    <n v="328349000"/>
    <n v="255035000"/>
    <n v="68485000"/>
    <x v="1"/>
    <x v="1"/>
    <n v="0"/>
    <n v="0.60988322415266305"/>
    <n v="0.60988322415266305"/>
  </r>
  <r>
    <m/>
    <s v="מועצה מקומית גדרה"/>
    <x v="28"/>
    <n v="25200"/>
    <s v="מועצה מקומית"/>
    <s v="מרכז"/>
    <n v="502291.16"/>
    <n v="1172012.7066666668"/>
    <n v="1674303.8666666667"/>
    <m/>
    <m/>
    <m/>
    <n v="502291.16"/>
    <n v="19.932188888888888"/>
    <n v="1674303.8666666667"/>
    <n v="120739300"/>
    <n v="76680300"/>
    <n v="9296000"/>
    <x v="16"/>
    <x v="16"/>
    <n v="4.1601298003218498E-3"/>
    <n v="0.76025171506679734"/>
    <n v="0.77022952184436611"/>
  </r>
  <r>
    <m/>
    <s v="מועצה אזורית גולן"/>
    <x v="29"/>
    <n v="14000"/>
    <s v="מועצה אזורית"/>
    <s v="צפון"/>
    <n v="8606804.8200000003"/>
    <n v="20082544.580000002"/>
    <n v="28689349.400000002"/>
    <n v="0"/>
    <n v="0"/>
    <n v="0"/>
    <n v="8606804.8200000003"/>
    <n v="614.77177285714288"/>
    <n v="28689349.400000002"/>
    <n v="156006000"/>
    <n v="66054000"/>
    <n v="19579000"/>
    <x v="17"/>
    <x v="17"/>
    <n v="5.5169703857543939E-2"/>
    <n v="0.43888459003238472"/>
    <n v="0.58258716771804786"/>
  </r>
  <r>
    <m/>
    <s v="מועצה אזורית גזר"/>
    <x v="30"/>
    <n v="24400"/>
    <s v="מועצה אזורית"/>
    <s v="מרכז"/>
    <n v="4270769.42"/>
    <n v="9965128.6466666665"/>
    <n v="14235898.066666666"/>
    <n v="5286"/>
    <n v="4324.9090909090901"/>
    <n v="9610.9090909090901"/>
    <n v="4276055.42"/>
    <n v="175.24817295081968"/>
    <n v="14245508.975757575"/>
    <n v="148590000"/>
    <n v="107267000"/>
    <n v="50001000"/>
    <x v="18"/>
    <x v="18"/>
    <n v="2.8741970657513966E-2"/>
    <n v="0.37547150958007547"/>
    <n v="0.39662900008292751"/>
  </r>
  <r>
    <s v="עיר עולים"/>
    <s v="מועצה מקומית גן יבנה"/>
    <x v="31"/>
    <n v="21200"/>
    <s v="מועצה מקומית"/>
    <s v="מרכז"/>
    <n v="222352.62"/>
    <n v="0"/>
    <n v="222352.62"/>
    <n v="5286"/>
    <n v="0"/>
    <n v="5286"/>
    <n v="227638.62"/>
    <n v="10.73767075471698"/>
    <n v="227638.62"/>
    <n v="85409000"/>
    <n v="51971000"/>
    <n v="10143000"/>
    <x v="19"/>
    <x v="19"/>
    <n v="2.6033862941844538E-3"/>
    <n v="0.70630646282140375"/>
    <n v="0.71088333250803482"/>
  </r>
  <r>
    <m/>
    <s v="מועצה אזורית גן רווה"/>
    <x v="32"/>
    <n v="5300"/>
    <s v="מועצה אזורית"/>
    <s v="מרכז"/>
    <n v="1929718.33"/>
    <n v="4502676.1033333335"/>
    <n v="6432394.4333333336"/>
    <m/>
    <m/>
    <m/>
    <n v="1929718.33"/>
    <n v="364.09779811320755"/>
    <n v="6432394.4333333336"/>
    <n v="38093000"/>
    <n v="30781000"/>
    <n v="12075000"/>
    <x v="20"/>
    <x v="20"/>
    <n v="5.0658082324836588E-2"/>
    <n v="0.33427059212702614"/>
    <n v="0.37406803037129105"/>
  </r>
  <r>
    <m/>
    <s v="מועצה מקומית גני תקווה"/>
    <x v="33"/>
    <n v="15000"/>
    <s v="מועצה מקומית"/>
    <s v="מרכז"/>
    <n v="19039.939999999999"/>
    <n v="44426.526666666672"/>
    <n v="63466.466666666667"/>
    <m/>
    <m/>
    <m/>
    <n v="19039.939999999999"/>
    <n v="1.2693293333333333"/>
    <n v="63466.466666666667"/>
    <n v="76629000"/>
    <n v="55180000"/>
    <n v="2986000"/>
    <x v="21"/>
    <x v="21"/>
    <n v="2.4846911743595763E-4"/>
    <n v="0.90431327308850862"/>
    <n v="0.90486536506629944"/>
  </r>
  <r>
    <s v="עיר עולים"/>
    <s v="עיריית דימונה"/>
    <x v="34"/>
    <n v="33200"/>
    <s v="עירייה"/>
    <s v="דרום"/>
    <n v="2839354.74"/>
    <n v="0"/>
    <n v="2839354.74"/>
    <n v="1442638"/>
    <n v="0"/>
    <n v="1442638"/>
    <n v="4281992.74"/>
    <n v="128.97568493975905"/>
    <n v="4281992.74"/>
    <n v="203482000"/>
    <n v="87877000"/>
    <n v="0"/>
    <x v="2"/>
    <x v="22"/>
    <n v="1.3953837391022303E-2"/>
    <n v="1"/>
    <n v="1.0516568981691965"/>
  </r>
  <r>
    <m/>
    <s v="מועצה אזורית דרום השרון"/>
    <x v="35"/>
    <n v="29100"/>
    <s v="מועצה אזורית"/>
    <s v="מרכז"/>
    <n v="218012.82"/>
    <n v="508696.58"/>
    <n v="726709.4"/>
    <n v="365013"/>
    <n v="298647"/>
    <n v="663660"/>
    <n v="583025.82000000007"/>
    <n v="20.035251546391756"/>
    <n v="1390369.4"/>
    <n v="225193000"/>
    <n v="145907000"/>
    <n v="46274000"/>
    <x v="22"/>
    <x v="23"/>
    <n v="9.6811543875697733E-4"/>
    <n v="0.46996094063205157"/>
    <n v="0.47113746385694766"/>
  </r>
  <r>
    <m/>
    <s v="מועצה אזורית גלבוע"/>
    <x v="36"/>
    <n v="27900"/>
    <s v="מועצה אזורית"/>
    <s v="צפון"/>
    <n v="803635.21"/>
    <n v="1875148.8233333332"/>
    <n v="2678784.0333333332"/>
    <n v="1740295"/>
    <n v="1423877.7272727271"/>
    <n v="3164172.7272727271"/>
    <n v="2543930.21"/>
    <n v="91.180294265232973"/>
    <n v="5842956.7606060598"/>
    <n v="151472000"/>
    <n v="64501000"/>
    <n v="18082000"/>
    <x v="23"/>
    <x v="24"/>
    <n v="5.3055033933664302E-3"/>
    <n v="0.50484692480420612"/>
    <n v="0.51620685705607361"/>
  </r>
  <r>
    <m/>
    <s v="מועצה אזורית גליל עליון"/>
    <x v="37"/>
    <n v="16900"/>
    <s v="מועצה אזורית"/>
    <s v="צפון"/>
    <n v="2415310.5099999998"/>
    <n v="5635724.5233333334"/>
    <n v="8051035.0333333332"/>
    <n v="34186"/>
    <n v="27970.363636363632"/>
    <n v="62156.363636363632"/>
    <n v="2449496.5099999998"/>
    <n v="144.94062189349111"/>
    <n v="8113191.3969696965"/>
    <n v="147595000"/>
    <n v="81306000"/>
    <n v="29441000"/>
    <x v="24"/>
    <x v="25"/>
    <n v="1.6364446695348756E-2"/>
    <n v="0.37839663872643203"/>
    <n v="0.39873017285988199"/>
  </r>
  <r>
    <m/>
    <s v="מועצה אזורית גליל תחתון"/>
    <x v="38"/>
    <n v="10900"/>
    <s v="מועצה אזורית"/>
    <s v="צפון"/>
    <n v="5900750.3799999999"/>
    <n v="13768417.553333335"/>
    <n v="19669167.933333334"/>
    <m/>
    <m/>
    <m/>
    <n v="5900750.3799999999"/>
    <n v="541.35324587155958"/>
    <n v="19669167.933333334"/>
    <n v="86741000"/>
    <n v="51173000"/>
    <n v="17583000"/>
    <x v="25"/>
    <x v="26"/>
    <n v="6.802723487162933E-2"/>
    <n v="0.41787783479556367"/>
    <n v="0.51933304658018886"/>
  </r>
  <r>
    <s v="עיר עולים"/>
    <s v="מועצה אזורית הערבה התיכונה"/>
    <x v="39"/>
    <n v="3000"/>
    <s v="מועצה אזורית"/>
    <s v="דרום"/>
    <n v="3091597.54"/>
    <n v="0"/>
    <n v="3091597.54"/>
    <m/>
    <m/>
    <m/>
    <n v="3091597.54"/>
    <n v="1030.5325133333333"/>
    <n v="3091597.54"/>
    <n v="40273000"/>
    <n v="25493000"/>
    <n v="14652000"/>
    <x v="26"/>
    <x v="27"/>
    <n v="7.6766010478484345E-2"/>
    <n v="0.21563169164882226"/>
    <n v="0.2583972289871197"/>
  </r>
  <r>
    <m/>
    <s v="עיריית הרצליה"/>
    <x v="40"/>
    <n v="89800"/>
    <s v="עירייה"/>
    <s v="תל אביב"/>
    <n v="62040.47"/>
    <n v="144761.09666666668"/>
    <n v="206801.56666666668"/>
    <n v="1677861"/>
    <n v="1372795.3636363633"/>
    <n v="3050656.3636363633"/>
    <n v="1739901.47"/>
    <n v="19.375294766146993"/>
    <n v="3257457.9303030302"/>
    <n v="766111000"/>
    <n v="592406000"/>
    <n v="264577000"/>
    <x v="27"/>
    <x v="28"/>
    <n v="8.0981045827562844E-5"/>
    <n v="0.39115557028323161"/>
    <n v="0.39121142255664354"/>
  </r>
  <r>
    <m/>
    <s v="מועצה אזורית זבולון"/>
    <x v="41"/>
    <n v="12600"/>
    <s v="מועצה אזורית"/>
    <s v="חיפה"/>
    <n v="369075.81"/>
    <n v="861176.8899999999"/>
    <n v="1230252.7"/>
    <n v="155450"/>
    <n v="127186.36363636359"/>
    <n v="282636.36363636359"/>
    <n v="524525.81000000006"/>
    <n v="41.629032539682541"/>
    <n v="1512889.0636363635"/>
    <n v="116441000"/>
    <n v="64144000"/>
    <n v="10724000"/>
    <x v="28"/>
    <x v="29"/>
    <n v="3.1696379282211591E-3"/>
    <n v="0.56185651250204283"/>
    <n v="0.57045850775540186"/>
  </r>
  <r>
    <m/>
    <s v="מועצה מקומית זיכרון יעקב"/>
    <x v="42"/>
    <n v="21400"/>
    <s v="מועצה מקומית"/>
    <s v="חיפה"/>
    <n v="1493.36"/>
    <n v="3484.5066666666671"/>
    <n v="4977.8666666666668"/>
    <n v="212804"/>
    <n v="174112.36363636359"/>
    <n v="386916.36363636359"/>
    <n v="214297.36"/>
    <n v="10.013895327102803"/>
    <n v="391894.23030303023"/>
    <n v="132976000"/>
    <n v="94976000"/>
    <n v="15895000"/>
    <x v="29"/>
    <x v="30"/>
    <n v="1.1230297196486583E-5"/>
    <n v="0.69613259668508287"/>
    <n v="0.69615247101367095"/>
  </r>
  <r>
    <m/>
    <s v="מועצה מקומית זמר"/>
    <x v="43"/>
    <n v="6300"/>
    <s v="מועצה מקומית"/>
    <s v="מרכז"/>
    <n v="37254"/>
    <n v="86926"/>
    <n v="124180"/>
    <m/>
    <m/>
    <m/>
    <n v="37254"/>
    <n v="5.9133333333333331"/>
    <n v="124180"/>
    <n v="26799000"/>
    <n v="9735000"/>
    <n v="283000"/>
    <x v="30"/>
    <x v="31"/>
    <n v="1.3901264972573603E-3"/>
    <n v="0.94767979293769644"/>
    <n v="0.9542521183987478"/>
  </r>
  <r>
    <s v="עיר עולים"/>
    <s v="מועצה אזורית חבל איילות"/>
    <x v="44"/>
    <n v="3500"/>
    <s v="מועצה אזורית"/>
    <s v="דרום"/>
    <n v="26009146.390000001"/>
    <n v="0"/>
    <n v="26009146.390000001"/>
    <n v="3048"/>
    <n v="0"/>
    <n v="3048"/>
    <n v="26012194.390000001"/>
    <n v="7432.0555400000003"/>
    <n v="26012194.390000001"/>
    <n v="84471000"/>
    <n v="59954000"/>
    <n v="30614000"/>
    <x v="31"/>
    <x v="32"/>
    <n v="0.30790622095156917"/>
    <n v="0.29540380676195077"/>
    <n v="0.73595801243655057"/>
  </r>
  <r>
    <m/>
    <s v="מועצה אזורית חבל יבנה"/>
    <x v="45"/>
    <n v="6300"/>
    <s v="מועצה אזורית"/>
    <s v="מרכז"/>
    <n v="202369.67"/>
    <n v="472195.89666666673"/>
    <n v="674565.56666666677"/>
    <n v="152501"/>
    <n v="124773.54545454541"/>
    <n v="277274.54545454541"/>
    <n v="354870.67000000004"/>
    <n v="56.328677777777784"/>
    <n v="951840.11212121218"/>
    <n v="48168000"/>
    <n v="27146000"/>
    <n v="16906000"/>
    <x v="32"/>
    <x v="33"/>
    <n v="4.2013301361900016E-3"/>
    <n v="0.25191380149564141"/>
    <n v="0.25419002395080387"/>
  </r>
  <r>
    <m/>
    <s v="מועצה אזורית חבל מודיעין"/>
    <x v="46"/>
    <n v="22400"/>
    <s v="מועצה אזורית"/>
    <s v="מרכז"/>
    <n v="6659009.6200000001"/>
    <n v="15537689.113333333"/>
    <n v="22196698.733333334"/>
    <n v="337026"/>
    <n v="275748.54545454541"/>
    <n v="612774.54545454541"/>
    <n v="6996035.6200000001"/>
    <n v="312.32301875000002"/>
    <n v="22809473.278787881"/>
    <n v="169329700"/>
    <n v="123711300"/>
    <n v="67401000"/>
    <x v="33"/>
    <x v="34"/>
    <n v="3.9325703760179104E-2"/>
    <n v="0.30105876618999722"/>
    <n v="0.32338988026611987"/>
  </r>
  <r>
    <m/>
    <s v="עיריית חדרה"/>
    <x v="47"/>
    <n v="85400"/>
    <s v="עירייה"/>
    <s v="חיפה"/>
    <n v="512753.5"/>
    <n v="1196424.8333333335"/>
    <n v="1709178.3333333335"/>
    <n v="6415016"/>
    <n v="5248649.4545454532"/>
    <n v="11663665.454545453"/>
    <n v="6927769.5"/>
    <n v="81.121422716627634"/>
    <n v="13372843.787878787"/>
    <n v="497906000"/>
    <n v="374723000"/>
    <n v="175865000"/>
    <x v="34"/>
    <x v="35"/>
    <n v="1.029819885681233E-3"/>
    <n v="0.3532449001357022"/>
    <n v="0.35391226708556983"/>
  </r>
  <r>
    <m/>
    <s v="עיריית חולון"/>
    <x v="48"/>
    <n v="186400"/>
    <s v="עירייה"/>
    <s v="תל אביב"/>
    <n v="18427.72"/>
    <n v="42998.013333333336"/>
    <n v="61425.733333333337"/>
    <n v="4659608"/>
    <n v="3812406.5454545449"/>
    <n v="8472014.5454545449"/>
    <n v="4678035.72"/>
    <n v="25.096758154506436"/>
    <n v="8533440.2787878774"/>
    <n v="1021265000"/>
    <n v="699707000"/>
    <n v="238197000"/>
    <x v="35"/>
    <x v="36"/>
    <n v="1.8044014041409429E-5"/>
    <n v="0.48617375829153858"/>
    <n v="0.48619308511036691"/>
  </r>
  <r>
    <m/>
    <s v="מועצה אזורית חוף אשקלון"/>
    <x v="49"/>
    <n v="15000"/>
    <s v="מועצה אזורית"/>
    <s v="דרום"/>
    <n v="4510623.6100000003"/>
    <n v="10524788.423333336"/>
    <n v="15035412.033333335"/>
    <n v="34639"/>
    <n v="28340.999999999993"/>
    <n v="62979.999999999993"/>
    <n v="4545262.6100000003"/>
    <n v="303.01750733333336"/>
    <n v="15098392.033333335"/>
    <n v="129067000"/>
    <n v="64490000"/>
    <n v="25591000"/>
    <x v="36"/>
    <x v="37"/>
    <n v="3.4947923249165166E-2"/>
    <n v="0.3493262140859395"/>
    <n v="0.39457915173764552"/>
  </r>
  <r>
    <s v="עיר עולים"/>
    <s v="מועצה אזורית חוף הכרמל (100)"/>
    <x v="50"/>
    <n v="27800"/>
    <s v="מועצה אזורית"/>
    <s v="חיפה"/>
    <n v="4395812.22"/>
    <n v="0"/>
    <n v="4395812.22"/>
    <m/>
    <m/>
    <m/>
    <n v="4395812.22"/>
    <n v="158.1227417266187"/>
    <n v="4395812.22"/>
    <n v="198346000"/>
    <n v="133474000"/>
    <n v="28475000"/>
    <x v="37"/>
    <x v="38"/>
    <n v="2.2162343682252224E-2"/>
    <n v="0.5996991593330897"/>
    <n v="0.63919925636314601"/>
  </r>
  <r>
    <m/>
    <s v="מועצה אזורית חוף הכרמל  (30)"/>
    <x v="50"/>
    <n v="27800"/>
    <s v="מועצה אזורית"/>
    <s v="חיפה"/>
    <n v="602089.11"/>
    <n v="1404874.5899999999"/>
    <n v="2006963.7"/>
    <n v="953308"/>
    <n v="779979.27272727247"/>
    <n v="1733287.2727272725"/>
    <n v="1555397.1099999999"/>
    <n v="55.949536330935246"/>
    <n v="3740250.9727272727"/>
    <n v="198346000"/>
    <n v="133474000"/>
    <n v="28475000"/>
    <x v="38"/>
    <x v="39"/>
    <n v="3.0355495447349579E-3"/>
    <n v="0.5996991593330897"/>
    <n v="0.60481843553806491"/>
  </r>
  <r>
    <m/>
    <s v="מועצה אזורית חוף השרון"/>
    <x v="51"/>
    <n v="13200"/>
    <s v="מועצה אזורית"/>
    <s v="מרכז"/>
    <n v="1207253.29"/>
    <n v="2816924.3433333337"/>
    <n v="4024177.6333333338"/>
    <n v="2692788"/>
    <n v="2203190.1818181816"/>
    <n v="4895978.1818181816"/>
    <n v="3900041.29"/>
    <n v="295.4576734848485"/>
    <n v="8920155.8151515163"/>
    <n v="105235000"/>
    <n v="87645000"/>
    <n v="36585000"/>
    <x v="39"/>
    <x v="40"/>
    <n v="1.1471975008314724E-2"/>
    <n v="0.3624196162492811"/>
    <n v="0.37020852654462366"/>
  </r>
  <r>
    <m/>
    <s v="עיריית חיפה"/>
    <x v="52"/>
    <n v="273200"/>
    <s v="עירייה"/>
    <s v="חיפה"/>
    <n v="15497594.24"/>
    <n v="36161053.226666667"/>
    <n v="51658647.466666669"/>
    <n v="26574274"/>
    <n v="21742587.818181813"/>
    <n v="48316861.818181813"/>
    <n v="42071868.240000002"/>
    <n v="153.99658945827233"/>
    <n v="99975509.284848481"/>
    <n v="2367474000"/>
    <n v="1558406000"/>
    <n v="702017000"/>
    <x v="40"/>
    <x v="41"/>
    <n v="6.5460462247948657E-3"/>
    <n v="0.38468570647238864"/>
    <n v="0.38998306551432044"/>
  </r>
  <r>
    <s v="עיר עולים"/>
    <m/>
    <x v="53"/>
    <n v="8900"/>
    <s v="מועצה מקומית"/>
    <s v="צפון"/>
    <m/>
    <m/>
    <m/>
    <n v="17925"/>
    <n v="0"/>
    <n v="17925"/>
    <n v="17925"/>
    <n v="2.0140449438202248"/>
    <n v="17925"/>
    <n v="66226000"/>
    <n v="30711000"/>
    <n v="7128000"/>
    <x v="1"/>
    <x v="1"/>
    <n v="0"/>
    <n v="0.49964902428751928"/>
    <n v="0.49964902428751928"/>
  </r>
  <r>
    <m/>
    <m/>
    <x v="54"/>
    <n v="1000"/>
    <s v="מועצה מקומית"/>
    <s v="חיפה"/>
    <m/>
    <m/>
    <m/>
    <n v="248060"/>
    <n v="202958.18181818177"/>
    <n v="451018.18181818177"/>
    <n v="248060"/>
    <n v="248.06"/>
    <n v="451018.18181818177"/>
    <e v="#N/A"/>
    <e v="#N/A"/>
    <e v="#N/A"/>
    <x v="2"/>
    <x v="10"/>
    <m/>
    <e v="#N/A"/>
    <e v="#N/A"/>
  </r>
  <r>
    <s v="עיר עולים"/>
    <s v="עיריית טבריה"/>
    <x v="55"/>
    <n v="42000"/>
    <s v="עירייה"/>
    <s v="צפון"/>
    <n v="410823.09"/>
    <n v="0"/>
    <n v="410823.09"/>
    <n v="2152987"/>
    <n v="0"/>
    <n v="2152987"/>
    <n v="2563810.09"/>
    <n v="61.043097380952375"/>
    <n v="2563810.09"/>
    <n v="264215000"/>
    <n v="166034000"/>
    <n v="73154000"/>
    <x v="41"/>
    <x v="42"/>
    <n v="1.5548817818821794E-3"/>
    <n v="0.35182215291376118"/>
    <n v="0.35310749250114276"/>
  </r>
  <r>
    <m/>
    <m/>
    <x v="56"/>
    <n v="12800"/>
    <s v="מועצה מקומית"/>
    <s v="צפון"/>
    <m/>
    <m/>
    <m/>
    <n v="9556"/>
    <n v="7818.5454545454522"/>
    <n v="17374.545454545452"/>
    <n v="9556"/>
    <n v="0.74656250000000002"/>
    <n v="17374.545454545452"/>
    <n v="67841000"/>
    <n v="21329000"/>
    <n v="5612000"/>
    <x v="1"/>
    <x v="1"/>
    <n v="0"/>
    <n v="0.53516110328832933"/>
    <n v="0.53516110328832933"/>
  </r>
  <r>
    <m/>
    <m/>
    <x v="57"/>
    <n v="39600"/>
    <s v="עיריה"/>
    <s v="מרכז"/>
    <m/>
    <m/>
    <m/>
    <n v="185880"/>
    <n v="152083.63636363635"/>
    <n v="337963.63636363635"/>
    <n v="185880"/>
    <n v="4.6939393939393943"/>
    <n v="337963.63636363635"/>
    <e v="#N/A"/>
    <e v="#N/A"/>
    <e v="#N/A"/>
    <x v="2"/>
    <x v="10"/>
    <m/>
    <e v="#N/A"/>
    <e v="#N/A"/>
  </r>
  <r>
    <s v="עיר עולים"/>
    <s v="עיריית טירת הכרמל"/>
    <x v="58"/>
    <n v="18700"/>
    <s v="עירייה"/>
    <s v="חיפה"/>
    <n v="12756979.35"/>
    <n v="0"/>
    <n v="12756979.35"/>
    <n v="2708564"/>
    <n v="0"/>
    <n v="2708564"/>
    <n v="15465543.35"/>
    <n v="827.03440374331547"/>
    <n v="15465543.35"/>
    <n v="178124000"/>
    <n v="116621000"/>
    <n v="64001000"/>
    <x v="42"/>
    <x v="43"/>
    <n v="7.1618531753160714E-2"/>
    <n v="0.15976106078508598"/>
    <n v="0.19190065187345717"/>
  </r>
  <r>
    <m/>
    <m/>
    <x v="59"/>
    <n v="31100"/>
    <s v="עיריה"/>
    <s v="צפון"/>
    <m/>
    <m/>
    <m/>
    <n v="126247"/>
    <n v="103292.99999999997"/>
    <n v="229539.99999999997"/>
    <n v="126247"/>
    <n v="4.0593890675241155"/>
    <n v="229539.99999999997"/>
    <n v="155137000"/>
    <n v="45024000"/>
    <n v="7136000"/>
    <x v="1"/>
    <x v="1"/>
    <n v="0"/>
    <n v="0.71132686084142394"/>
    <n v="0.71132686084142394"/>
  </r>
  <r>
    <m/>
    <m/>
    <x v="60"/>
    <n v="6100"/>
    <s v="מועצה מקומית"/>
    <s v="צפון"/>
    <m/>
    <m/>
    <m/>
    <n v="18927"/>
    <n v="15485.727272727272"/>
    <n v="34412.727272727272"/>
    <n v="18927"/>
    <n v="3.1027868852459015"/>
    <n v="34412.727272727272"/>
    <n v="35746000"/>
    <n v="7703000"/>
    <n v="506000"/>
    <x v="1"/>
    <x v="1"/>
    <n v="0"/>
    <n v="0.88817679558011053"/>
    <n v="0.88817679558011053"/>
  </r>
  <r>
    <s v="עיר עולים"/>
    <m/>
    <x v="61"/>
    <n v="36500"/>
    <s v="עיריה"/>
    <s v="מרכז"/>
    <m/>
    <m/>
    <m/>
    <n v="363988"/>
    <n v="0"/>
    <n v="363988"/>
    <n v="363988"/>
    <n v="9.9722739726027392"/>
    <n v="363988"/>
    <n v="240595000"/>
    <n v="164607000"/>
    <n v="83103000"/>
    <x v="1"/>
    <x v="1"/>
    <n v="0"/>
    <n v="0.34625308768231094"/>
    <n v="0.34625308768231094"/>
  </r>
  <r>
    <s v="עיר עולים"/>
    <m/>
    <x v="62"/>
    <n v="28200"/>
    <s v="עיריה"/>
    <s v="מרכז"/>
    <m/>
    <m/>
    <m/>
    <n v="10334"/>
    <n v="0"/>
    <n v="10334"/>
    <n v="10334"/>
    <n v="0.36645390070921985"/>
    <n v="10334"/>
    <n v="174524000"/>
    <n v="142508000"/>
    <n v="51513000"/>
    <x v="1"/>
    <x v="1"/>
    <n v="0"/>
    <n v="0.47062450544142886"/>
    <n v="0.47062450544142886"/>
  </r>
  <r>
    <m/>
    <s v="מועצה אזורית יואב"/>
    <x v="63"/>
    <n v="7700"/>
    <s v="מועצה אזורית"/>
    <s v="דרום"/>
    <n v="217527.15"/>
    <n v="507563.35"/>
    <n v="725090.5"/>
    <n v="93623"/>
    <n v="76600.636363636353"/>
    <n v="170223.63636363635"/>
    <n v="311150.15000000002"/>
    <n v="40.40911038961039"/>
    <n v="895314.13636363635"/>
    <n v="86722000"/>
    <n v="55952000"/>
    <n v="15994000"/>
    <x v="43"/>
    <x v="44"/>
    <n v="2.5083271834136665E-3"/>
    <n v="0.32142554094187525"/>
    <n v="0.32441960423904315"/>
  </r>
  <r>
    <m/>
    <s v="מועצה מקומית יוקנעם המושבה"/>
    <x v="64"/>
    <e v="#N/A"/>
    <s v="מועצה מקומית"/>
    <s v="צפון"/>
    <n v="1544.21"/>
    <n v="3603.1566666666668"/>
    <n v="5147.3666666666668"/>
    <m/>
    <m/>
    <m/>
    <n v="1544.21"/>
    <e v="#N/A"/>
    <n v="5147.3666666666668"/>
    <e v="#N/A"/>
    <e v="#N/A"/>
    <e v="#N/A"/>
    <x v="2"/>
    <x v="10"/>
    <m/>
    <e v="#N/A"/>
    <e v="#N/A"/>
  </r>
  <r>
    <m/>
    <m/>
    <x v="65"/>
    <n v="17700"/>
    <s v="מועצה מקומית"/>
    <s v="צפון"/>
    <m/>
    <m/>
    <m/>
    <n v="43480"/>
    <n v="35574.545454545441"/>
    <n v="79054.545454545441"/>
    <n v="43480"/>
    <n v="2.456497175141243"/>
    <n v="79054.545454545441"/>
    <n v="83014000"/>
    <n v="25275000"/>
    <n v="3171000"/>
    <x v="1"/>
    <x v="1"/>
    <n v="0"/>
    <n v="0.73299090602896599"/>
    <n v="0.73299090602896599"/>
  </r>
  <r>
    <s v="עיר עולים"/>
    <s v="עיריית יקנעם עילית"/>
    <x v="66"/>
    <n v="20800"/>
    <s v="עירייה"/>
    <s v="צפון"/>
    <n v="243031.16"/>
    <n v="0"/>
    <n v="243031.16"/>
    <n v="13486"/>
    <n v="0"/>
    <n v="13486"/>
    <n v="256517.16"/>
    <n v="12.332555769230769"/>
    <n v="256517.16"/>
    <n v="131400000"/>
    <n v="79741000"/>
    <n v="41935000"/>
    <x v="44"/>
    <x v="45"/>
    <n v="1.849552207001522E-3"/>
    <n v="0.30434133474892588"/>
    <n v="0.30557329560718027"/>
  </r>
  <r>
    <s v="עיר עולים"/>
    <s v="מועצה מקומית ירוחם"/>
    <x v="67"/>
    <n v="8800"/>
    <s v="מועצה מקומית"/>
    <s v="דרום"/>
    <n v="42079.06"/>
    <n v="0"/>
    <n v="42079.06"/>
    <n v="36426"/>
    <n v="0"/>
    <n v="36426"/>
    <n v="78505.06"/>
    <n v="8.9210295454545445"/>
    <n v="78505.06"/>
    <n v="70659000"/>
    <n v="26443000"/>
    <n v="12586000"/>
    <x v="45"/>
    <x v="46"/>
    <n v="5.9552300485430016E-4"/>
    <n v="0.31463733391417992"/>
    <n v="0.31535994609525914"/>
  </r>
  <r>
    <s v="בירה"/>
    <s v="עיריית ירושלים"/>
    <x v="68"/>
    <n v="829900"/>
    <s v="עירייה"/>
    <s v="ירושלים"/>
    <n v="13700713.960000001"/>
    <n v="0"/>
    <n v="13700713.960000001"/>
    <n v="135441289"/>
    <n v="0"/>
    <n v="135441289"/>
    <n v="149142002.96000001"/>
    <n v="179.71081209784313"/>
    <n v="149142002.96000001"/>
    <n v="4317850000"/>
    <n v="2870051000"/>
    <n v="955564000"/>
    <x v="46"/>
    <x v="47"/>
    <n v="3.1730407401831932E-3"/>
    <n v="0.46613106428625301"/>
    <n v="0.46972659681621065"/>
  </r>
  <r>
    <m/>
    <m/>
    <x v="69"/>
    <n v="15800"/>
    <s v="מועצה מקומית"/>
    <s v="צפון"/>
    <m/>
    <m/>
    <m/>
    <n v="43320"/>
    <n v="35443.636363636353"/>
    <n v="78763.636363636353"/>
    <n v="43320"/>
    <n v="2.7417721518987341"/>
    <n v="78763.636363636353"/>
    <n v="73279000"/>
    <n v="24525000"/>
    <n v="0"/>
    <x v="2"/>
    <x v="1"/>
    <n v="0"/>
    <n v="1"/>
    <n v="1"/>
  </r>
  <r>
    <m/>
    <m/>
    <x v="70"/>
    <n v="9300"/>
    <s v="מועצה מקומית"/>
    <s v="צפון"/>
    <m/>
    <m/>
    <m/>
    <n v="10192"/>
    <n v="8338.9090909090883"/>
    <n v="18530.909090909088"/>
    <n v="10192"/>
    <n v="1.0959139784946237"/>
    <n v="18530.909090909088"/>
    <n v="54592000"/>
    <n v="15260000"/>
    <n v="0"/>
    <x v="2"/>
    <x v="1"/>
    <n v="0"/>
    <n v="1"/>
    <n v="1"/>
  </r>
  <r>
    <s v="עיר עולים"/>
    <s v="מועצה מקומית כפר יונה"/>
    <x v="71"/>
    <n v="20500"/>
    <s v="מועצה מקומית"/>
    <s v="מרכז"/>
    <n v="9119417.2100000009"/>
    <n v="0"/>
    <n v="9119417.2100000009"/>
    <m/>
    <m/>
    <m/>
    <n v="9119417.2100000009"/>
    <n v="444.84962000000002"/>
    <n v="9119417.2100000009"/>
    <n v="105828000"/>
    <n v="50762000"/>
    <n v="12687000"/>
    <x v="47"/>
    <x v="48"/>
    <n v="8.6172064198510798E-2"/>
    <n v="0.64635540069686415"/>
    <n v="0.86666024739579217"/>
  </r>
  <r>
    <m/>
    <s v="עיריית כפר סבא"/>
    <x v="72"/>
    <n v="91700"/>
    <s v="עירייה"/>
    <s v="מרכז"/>
    <n v="21848.91"/>
    <n v="50980.789999999994"/>
    <n v="72829.7"/>
    <n v="2678571"/>
    <n v="2191558.0909090908"/>
    <n v="4870129.0909090908"/>
    <n v="2700419.91"/>
    <n v="29.448417775354418"/>
    <n v="4942958.790909091"/>
    <n v="611575000"/>
    <n v="431224000"/>
    <n v="118043000"/>
    <x v="48"/>
    <x v="49"/>
    <n v="3.572564280750521E-5"/>
    <n v="0.56715777585473537"/>
    <n v="0.56720321789722472"/>
  </r>
  <r>
    <m/>
    <m/>
    <x v="73"/>
    <n v="3400"/>
    <s v="מועצה מקומית"/>
    <s v="צפון"/>
    <m/>
    <m/>
    <m/>
    <n v="1046"/>
    <n v="855.81818181818176"/>
    <n v="1901.8181818181818"/>
    <n v="1046"/>
    <n v="0.30764705882352938"/>
    <n v="1901.8181818181818"/>
    <n v="23268000"/>
    <n v="19383000"/>
    <n v="3266000"/>
    <x v="1"/>
    <x v="1"/>
    <n v="0"/>
    <n v="0.66581397728435487"/>
    <n v="0.66581397728435487"/>
  </r>
  <r>
    <s v="עיר עולים"/>
    <s v="עיריית כרמיאל"/>
    <x v="74"/>
    <n v="44700"/>
    <s v="עירייה"/>
    <s v="צפון"/>
    <n v="27850.91"/>
    <n v="0"/>
    <n v="27850.91"/>
    <n v="707924"/>
    <n v="0"/>
    <n v="707924"/>
    <n v="735774.91"/>
    <n v="16.460288814317675"/>
    <n v="735774.91"/>
    <n v="245604000"/>
    <n v="182250000"/>
    <n v="83295000"/>
    <x v="49"/>
    <x v="50"/>
    <n v="1.1339762381720167E-4"/>
    <n v="0.38333802212120766"/>
    <n v="0.38341707889421167"/>
  </r>
  <r>
    <m/>
    <s v="מועצה אזורית לב השרון"/>
    <x v="75"/>
    <n v="22600"/>
    <s v="מועצה אזורית"/>
    <s v="מרכז"/>
    <n v="388854.11"/>
    <n v="907326.25666666671"/>
    <n v="1296180.3666666667"/>
    <n v="1644590"/>
    <n v="1345573.6363636362"/>
    <n v="2990163.6363636362"/>
    <n v="2033444.1099999999"/>
    <n v="89.975403097345122"/>
    <n v="4286344.0030303029"/>
    <n v="175096000"/>
    <n v="107135000"/>
    <n v="22556000"/>
    <x v="50"/>
    <x v="51"/>
    <n v="2.2208052154246813E-3"/>
    <n v="0.59760231205623149"/>
    <n v="0.60177691919096843"/>
  </r>
  <r>
    <m/>
    <s v="מועצה אזורית (ועד מקומי) שער אפרים"/>
    <x v="75"/>
    <n v="22600"/>
    <s v="מועצה אזורית"/>
    <s v="מרכז"/>
    <n v="115627.57"/>
    <n v="269797.66333333339"/>
    <n v="385425.2333333334"/>
    <m/>
    <m/>
    <m/>
    <n v="115627.57"/>
    <n v="5.1162641592920357"/>
    <n v="385425.2333333334"/>
    <n v="175096000"/>
    <n v="107135000"/>
    <n v="22556000"/>
    <x v="51"/>
    <x v="52"/>
    <n v="6.603667131173756E-4"/>
    <n v="0.59760231205623149"/>
    <n v="0.5988375875955031"/>
  </r>
  <r>
    <s v="עיר עולים"/>
    <m/>
    <x v="76"/>
    <n v="71600"/>
    <s v="עיריה"/>
    <s v="מרכז"/>
    <m/>
    <m/>
    <m/>
    <n v="5733208"/>
    <n v="0"/>
    <n v="5733208"/>
    <n v="5733208"/>
    <n v="80.072737430167592"/>
    <n v="5733208"/>
    <n v="362968000"/>
    <n v="198549000"/>
    <n v="103846000"/>
    <x v="1"/>
    <x v="1"/>
    <n v="0"/>
    <n v="0.32020162346163916"/>
    <n v="0.32020162346163916"/>
  </r>
  <r>
    <s v="עיר עולים"/>
    <s v="מועצה אזורית לכיש"/>
    <x v="77"/>
    <n v="9800"/>
    <s v="מועצה אזורית"/>
    <s v="דרום"/>
    <n v="5685066.1200000001"/>
    <n v="0"/>
    <n v="5685066.1200000001"/>
    <m/>
    <m/>
    <m/>
    <n v="5685066.1200000001"/>
    <n v="580.10878775510207"/>
    <n v="5685066.1200000001"/>
    <n v="69943000"/>
    <n v="27423000"/>
    <n v="10638000"/>
    <x v="52"/>
    <x v="53"/>
    <n v="8.1281416582073981E-2"/>
    <n v="0.4185614341932663"/>
    <n v="0.60725082478982906"/>
  </r>
  <r>
    <m/>
    <s v="מועצה אזורית מבואות החרמון"/>
    <x v="78"/>
    <n v="6700"/>
    <s v="מועצה אזורית"/>
    <s v="צפון"/>
    <n v="1781554.18"/>
    <n v="4156959.7533333339"/>
    <n v="5938513.9333333336"/>
    <n v="66885"/>
    <n v="54724.090909090897"/>
    <n v="121609.0909090909"/>
    <n v="1848439.18"/>
    <n v="275.88644477611939"/>
    <n v="6060123.0242424244"/>
    <n v="65220000"/>
    <n v="33016000"/>
    <n v="7215000"/>
    <x v="53"/>
    <x v="54"/>
    <n v="2.7316071450475314E-2"/>
    <n v="0.47381855309218202"/>
    <n v="0.54457311135083797"/>
  </r>
  <r>
    <m/>
    <m/>
    <x v="79"/>
    <n v="24600"/>
    <s v="מועצה מקומית"/>
    <s v="ירושלים"/>
    <m/>
    <m/>
    <m/>
    <n v="61681"/>
    <n v="50466.272727272721"/>
    <n v="112147.27272727272"/>
    <n v="61681"/>
    <n v="2.5073577235772357"/>
    <n v="112147.27272727272"/>
    <n v="123534000"/>
    <n v="78342000"/>
    <n v="0"/>
    <x v="2"/>
    <x v="1"/>
    <n v="0"/>
    <n v="1"/>
    <n v="1"/>
  </r>
  <r>
    <m/>
    <m/>
    <x v="80"/>
    <n v="21100"/>
    <s v="מועצה מקומית"/>
    <s v="צפון"/>
    <m/>
    <m/>
    <m/>
    <n v="24902"/>
    <n v="20374.363636363632"/>
    <n v="45276.363636363632"/>
    <n v="24902"/>
    <n v="1.1801895734597156"/>
    <n v="45276.363636363632"/>
    <n v="114970000"/>
    <n v="23677000"/>
    <n v="5407000"/>
    <x v="1"/>
    <x v="1"/>
    <n v="0"/>
    <n v="0.58838306942752738"/>
    <n v="0.58838306942752738"/>
  </r>
  <r>
    <s v="עיר עולים"/>
    <m/>
    <x v="81"/>
    <n v="24800"/>
    <s v="עיריה"/>
    <s v="צפון"/>
    <m/>
    <m/>
    <m/>
    <n v="477202"/>
    <n v="0"/>
    <n v="477202"/>
    <n v="477202"/>
    <n v="19.242016129032258"/>
    <n v="477202"/>
    <n v="171079000"/>
    <n v="110174000"/>
    <n v="44996000"/>
    <x v="1"/>
    <x v="1"/>
    <n v="0"/>
    <n v="0.2847787385554425"/>
    <n v="0.2847787385554425"/>
  </r>
  <r>
    <m/>
    <s v="מועצה אזורית מגידו"/>
    <x v="82"/>
    <n v="11000"/>
    <s v="מועצה אזורית"/>
    <s v="צפון"/>
    <n v="1997489.17"/>
    <n v="4660808.0633333335"/>
    <n v="6658297.2333333334"/>
    <n v="0"/>
    <n v="0"/>
    <n v="0"/>
    <n v="1997489.17"/>
    <n v="181.58992454545455"/>
    <n v="6658297.2333333334"/>
    <n v="95949080"/>
    <n v="55208080"/>
    <n v="18306000"/>
    <x v="54"/>
    <x v="55"/>
    <n v="2.0818221185653889E-2"/>
    <n v="0.43691171947093205"/>
    <n v="0.46551396832392378"/>
  </r>
  <r>
    <m/>
    <m/>
    <x v="83"/>
    <n v="1200"/>
    <s v="מועצה אזורית"/>
    <s v="יו&quot;ש"/>
    <m/>
    <m/>
    <m/>
    <n v="0"/>
    <n v="0"/>
    <n v="0"/>
    <n v="0"/>
    <n v="0"/>
    <n v="0"/>
    <n v="20264000"/>
    <n v="7001000"/>
    <n v="4041000"/>
    <x v="1"/>
    <x v="1"/>
    <n v="0"/>
    <n v="0.20358691367757192"/>
    <n v="0.20358691367757192"/>
  </r>
  <r>
    <m/>
    <s v="עיריית מודיעין-מכבים-רעות"/>
    <x v="84"/>
    <n v="85400"/>
    <s v="עירייה"/>
    <s v="מרכז"/>
    <n v="106707.87"/>
    <n v="248985.03000000003"/>
    <n v="355692.9"/>
    <n v="538990"/>
    <n v="440991.81818181812"/>
    <n v="979981.81818181812"/>
    <n v="645697.87"/>
    <n v="7.5608649882903984"/>
    <n v="1335674.7181818183"/>
    <n v="452223000"/>
    <n v="248197000"/>
    <n v="59543000"/>
    <x v="55"/>
    <x v="56"/>
    <n v="2.3596294306127728E-4"/>
    <n v="0.68612349896152913"/>
    <n v="0.68650966243799849"/>
  </r>
  <r>
    <m/>
    <s v="מועצה מקומית מזכרת בתיה"/>
    <x v="85"/>
    <n v="11200"/>
    <s v="מועצה מקומית"/>
    <s v="מרכז"/>
    <n v="398633.82"/>
    <n v="930145.58000000007"/>
    <n v="1328779.4000000001"/>
    <n v="6351"/>
    <n v="5196.2727272727261"/>
    <n v="11547.272727272726"/>
    <n v="404984.82"/>
    <n v="36.159358928571429"/>
    <n v="1340326.6727272728"/>
    <n v="60158000"/>
    <n v="41412000"/>
    <n v="5940000"/>
    <x v="56"/>
    <x v="57"/>
    <n v="6.6264473552977163E-3"/>
    <n v="0.74207555362570565"/>
    <n v="0.75514663428065298"/>
  </r>
  <r>
    <s v="עיר עולים"/>
    <s v="מועצה אזורית מטה אשר בגליל המערבי (100)"/>
    <x v="86"/>
    <n v="25000"/>
    <s v="מועצה אזורית"/>
    <s v="צפון"/>
    <n v="1444001.99"/>
    <n v="0"/>
    <n v="1444001.99"/>
    <m/>
    <m/>
    <m/>
    <n v="1444001.99"/>
    <n v="57.760079599999997"/>
    <n v="1444001.99"/>
    <n v="264357000"/>
    <n v="151868000"/>
    <n v="41987000"/>
    <x v="57"/>
    <x v="58"/>
    <n v="5.4623179639653949E-3"/>
    <n v="0.41185616831724775"/>
    <n v="0.4203588653444012"/>
  </r>
  <r>
    <m/>
    <s v="מועצה אזורית מטה אשר בגליל המערבי (30)"/>
    <x v="86"/>
    <n v="25000"/>
    <s v="מועצה אזורית"/>
    <s v="צפון"/>
    <n v="1096644.1499999999"/>
    <n v="2558836.35"/>
    <n v="3655480.5"/>
    <n v="1901"/>
    <n v="1555.363636363636"/>
    <n v="3456.363636363636"/>
    <n v="1098545.1499999999"/>
    <n v="43.941806"/>
    <n v="3658936.8636363638"/>
    <n v="264357000"/>
    <n v="151868000"/>
    <n v="41987000"/>
    <x v="58"/>
    <x v="59"/>
    <n v="4.1483454192625877E-3"/>
    <n v="0.41185616831724775"/>
    <n v="0.41828161319194135"/>
  </r>
  <r>
    <m/>
    <m/>
    <x v="87"/>
    <n v="54800"/>
    <s v="מועצה אזורית"/>
    <s v="יו&quot;ש"/>
    <m/>
    <m/>
    <m/>
    <n v="0"/>
    <n v="0"/>
    <n v="0"/>
    <n v="0"/>
    <n v="0"/>
    <n v="0"/>
    <n v="411315000"/>
    <n v="155051000"/>
    <n v="6450000"/>
    <x v="1"/>
    <x v="1"/>
    <n v="0"/>
    <n v="0.8770562110439738"/>
    <n v="0.8770562110439738"/>
  </r>
  <r>
    <m/>
    <s v="מועצה אזורית מטה יהודה"/>
    <x v="88"/>
    <n v="49500"/>
    <s v="מועצה אזורית"/>
    <s v="ירושלים"/>
    <n v="8142366.8899999997"/>
    <n v="18998856.076666664"/>
    <n v="27141222.966666665"/>
    <n v="259255"/>
    <n v="212117.72727272724"/>
    <n v="471372.72727272724"/>
    <n v="8401621.8900000006"/>
    <n v="169.72973515151517"/>
    <n v="27612595.693939392"/>
    <n v="348987000"/>
    <n v="200814000"/>
    <n v="71512000"/>
    <x v="59"/>
    <x v="60"/>
    <n v="2.3331433233902694E-2"/>
    <n v="0.45879183253364009"/>
    <n v="0.48892008661760905"/>
  </r>
  <r>
    <m/>
    <s v="מועצה מקומית מטולה"/>
    <x v="89"/>
    <n v="1600"/>
    <s v="מועצה מקומית"/>
    <s v="צפון"/>
    <n v="252567.09"/>
    <n v="589323.21000000008"/>
    <n v="841890.3"/>
    <m/>
    <m/>
    <m/>
    <n v="252567.09"/>
    <n v="157.85443125"/>
    <n v="841890.3"/>
    <n v="11745000"/>
    <n v="6993000"/>
    <n v="1909000"/>
    <x v="60"/>
    <x v="61"/>
    <n v="2.1504222222222223E-2"/>
    <n v="0.56858757062146892"/>
    <n v="0.60300550165107392"/>
  </r>
  <r>
    <m/>
    <s v="מועצה מקומית מיתר"/>
    <x v="90"/>
    <n v="6900"/>
    <s v="מועצה מקומית"/>
    <s v="דרום"/>
    <n v="292015.13"/>
    <n v="681368.63666666672"/>
    <n v="973383.76666666672"/>
    <m/>
    <m/>
    <m/>
    <n v="292015.13"/>
    <n v="42.321033333333332"/>
    <n v="973383.76666666672"/>
    <n v="45981000"/>
    <n v="35427000"/>
    <n v="0"/>
    <x v="2"/>
    <x v="62"/>
    <n v="6.3507781474957045E-3"/>
    <n v="1"/>
    <n v="1.0170480114388705"/>
  </r>
  <r>
    <m/>
    <s v="מועצה אזורית מנשה - 30"/>
    <x v="91"/>
    <n v="17900"/>
    <s v="מועצה אזורית"/>
    <s v="חיפה"/>
    <n v="2495822.12"/>
    <n v="5823584.9466666672"/>
    <n v="8319407.0666666673"/>
    <n v="334529"/>
    <n v="273705.54545454541"/>
    <n v="608234.54545454541"/>
    <n v="2830351.12"/>
    <n v="158.12017430167597"/>
    <n v="8927641.6121212132"/>
    <n v="145277000"/>
    <n v="75561000"/>
    <n v="21556000"/>
    <x v="61"/>
    <x v="63"/>
    <n v="1.7179747103808585E-2"/>
    <n v="0.4730743846097436"/>
    <n v="0.50381148002014764"/>
  </r>
  <r>
    <m/>
    <m/>
    <x v="92"/>
    <n v="3400"/>
    <s v="מועצה מקומית"/>
    <s v="צפון"/>
    <m/>
    <m/>
    <m/>
    <n v="8003"/>
    <n v="6547.9090909090901"/>
    <n v="14550.90909090909"/>
    <n v="8003"/>
    <n v="2.3538235294117649"/>
    <n v="14550.90909090909"/>
    <n v="25996000"/>
    <n v="11129000"/>
    <n v="1113000"/>
    <x v="1"/>
    <x v="1"/>
    <n v="0"/>
    <n v="0.57824933687002655"/>
    <n v="0.57824933687002655"/>
  </r>
  <r>
    <m/>
    <s v="עיריית מעלה אדומים"/>
    <x v="93"/>
    <n v="37100"/>
    <s v="עירייה"/>
    <s v="יו&quot;ש"/>
    <n v="12908.2"/>
    <n v="30119.133333333335"/>
    <n v="43027.333333333336"/>
    <n v="695830"/>
    <n v="569315.45454545435"/>
    <n v="1265145.4545454544"/>
    <n v="708738.2"/>
    <n v="19.103455525606467"/>
    <n v="1308172.7878787876"/>
    <n v="224829000"/>
    <n v="142331000"/>
    <n v="37068000"/>
    <x v="62"/>
    <x v="64"/>
    <n v="5.7413411970875647E-5"/>
    <n v="0.53432160804020101"/>
    <n v="0.53440826945758557"/>
  </r>
  <r>
    <m/>
    <m/>
    <x v="94"/>
    <n v="1100"/>
    <s v="מועצה מקומית"/>
    <s v="יו&quot;ש"/>
    <m/>
    <m/>
    <m/>
    <n v="39448"/>
    <n v="32275.636363636353"/>
    <n v="71723.636363636353"/>
    <n v="39448"/>
    <n v="35.86181818181818"/>
    <n v="71723.636363636353"/>
    <n v="18794000"/>
    <n v="5514000"/>
    <n v="861000"/>
    <x v="1"/>
    <x v="1"/>
    <n v="0"/>
    <n v="0.57876712328767121"/>
    <n v="0.57876712328767121"/>
  </r>
  <r>
    <m/>
    <s v="מועצה אזורית מעלה יוסף - 30"/>
    <x v="95"/>
    <n v="9600"/>
    <s v="מועצה אזורית"/>
    <s v="צפון"/>
    <n v="666917.34"/>
    <n v="1556140.46"/>
    <n v="2223057.7999999998"/>
    <m/>
    <m/>
    <m/>
    <n v="666917.34"/>
    <n v="69.470556250000001"/>
    <n v="2223057.7999999998"/>
    <n v="106557000"/>
    <n v="32380000"/>
    <n v="8368000"/>
    <x v="63"/>
    <x v="65"/>
    <n v="6.258784875700329E-3"/>
    <n v="0.50744599446700811"/>
    <n v="0.52818014585400952"/>
  </r>
  <r>
    <s v="עיר עולים"/>
    <s v="מועצה אזורית מעלה יוסף"/>
    <x v="95"/>
    <n v="9600"/>
    <s v="מועצה אזורית"/>
    <s v="צפון"/>
    <n v="449674.71"/>
    <n v="0"/>
    <n v="449674.71"/>
    <n v="160083"/>
    <n v="0"/>
    <n v="160083"/>
    <n v="609757.71"/>
    <n v="63.516428124999997"/>
    <n v="609757.71"/>
    <n v="106557000"/>
    <n v="32380000"/>
    <n v="8368000"/>
    <x v="64"/>
    <x v="66"/>
    <n v="4.2200391339846282E-3"/>
    <n v="0.50744599446700811"/>
    <n v="0.52124254459233743"/>
  </r>
  <r>
    <m/>
    <m/>
    <x v="96"/>
    <n v="21100"/>
    <s v="עיריה"/>
    <s v="צפון"/>
    <m/>
    <m/>
    <m/>
    <n v="10773"/>
    <n v="8814.2727272727243"/>
    <n v="19587.272727272724"/>
    <n v="10773"/>
    <n v="0.51056872037914691"/>
    <n v="19587.272727272724"/>
    <n v="123960000"/>
    <n v="58614000"/>
    <n v="19488000"/>
    <x v="1"/>
    <x v="1"/>
    <n v="0"/>
    <n v="0.48665806179701288"/>
    <n v="0.48665806179701288"/>
  </r>
  <r>
    <s v="עיר עולים"/>
    <s v="מועצה מקומית  מצפה רמון"/>
    <x v="97"/>
    <n v="5000"/>
    <s v="מועצה מקומית"/>
    <s v="דרום"/>
    <n v="12772883.99"/>
    <n v="0"/>
    <n v="12772883.99"/>
    <n v="16453"/>
    <n v="0"/>
    <n v="16453"/>
    <n v="12789336.99"/>
    <n v="2557.8673979999999"/>
    <n v="12789336.99"/>
    <n v="51491000"/>
    <n v="28272000"/>
    <n v="15051000"/>
    <x v="65"/>
    <x v="67"/>
    <n v="0.24806051523567227"/>
    <n v="0.30974547122219676"/>
    <n v="0.74777604633534822"/>
  </r>
  <r>
    <m/>
    <s v="מועצה אזורית מרום הגליל"/>
    <x v="98"/>
    <n v="14100"/>
    <s v="מועצה אזורית"/>
    <s v="צפון"/>
    <n v="1569548.95"/>
    <n v="3662280.8833333328"/>
    <n v="5231829.833333333"/>
    <n v="1452051"/>
    <n v="1188041.7272727271"/>
    <n v="2640092.7272727271"/>
    <n v="3021599.95"/>
    <n v="214.29786879432626"/>
    <n v="7871922.5606060605"/>
    <n v="102937000"/>
    <n v="36600000"/>
    <n v="8944000"/>
    <x v="66"/>
    <x v="68"/>
    <n v="1.524766556243139E-2"/>
    <n v="0.51734930656737355"/>
    <n v="0.56522286753290485"/>
  </r>
  <r>
    <s v="עיר עולים"/>
    <s v="מועצה אזורית מרחבים"/>
    <x v="99"/>
    <n v="11900"/>
    <s v="מועצה אזורית"/>
    <s v="דרום"/>
    <n v="20258207.850000001"/>
    <n v="0"/>
    <n v="20258207.850000001"/>
    <n v="0"/>
    <n v="0"/>
    <n v="0"/>
    <n v="20258207.850000001"/>
    <n v="1702.3704075630253"/>
    <n v="20258207.850000001"/>
    <n v="102305000"/>
    <n v="54680000"/>
    <n v="33142000"/>
    <x v="67"/>
    <x v="69"/>
    <n v="0.19801776892624995"/>
    <n v="0.23482557199916884"/>
    <n v="0.44116641493989789"/>
  </r>
  <r>
    <m/>
    <s v="מועצה אזורית משגב"/>
    <x v="100"/>
    <n v="25300"/>
    <s v="מועצה אזורית"/>
    <s v="צפון"/>
    <n v="1985207.25"/>
    <n v="4632150.25"/>
    <n v="6617357.5"/>
    <n v="89879"/>
    <n v="73537.363636363618"/>
    <n v="163416.36363636362"/>
    <n v="2075086.25"/>
    <n v="82.019219367588931"/>
    <n v="6780773.8636363633"/>
    <n v="174293000"/>
    <n v="75217000"/>
    <n v="28409000"/>
    <x v="68"/>
    <x v="70"/>
    <n v="1.1390057259901431E-2"/>
    <n v="0.47020867911157527"/>
    <n v="0.48828578173492904"/>
  </r>
  <r>
    <s v="עיר עולים"/>
    <s v="עיריית נהריה"/>
    <x v="101"/>
    <n v="53400"/>
    <s v="עירייה"/>
    <s v="צפון"/>
    <n v="180930.42"/>
    <n v="0"/>
    <n v="180930.42"/>
    <n v="799011"/>
    <n v="0"/>
    <n v="799011"/>
    <n v="979941.42"/>
    <n v="18.350962921348316"/>
    <n v="979941.42"/>
    <n v="349426000"/>
    <n v="239842000"/>
    <n v="63138000"/>
    <x v="69"/>
    <x v="71"/>
    <n v="5.177932380532645E-4"/>
    <n v="0.52159846033778612"/>
    <n v="0.52231451377398497"/>
  </r>
  <r>
    <m/>
    <s v="אבו קרינאת"/>
    <x v="102"/>
    <n v="6900"/>
    <s v="מועצה אזורית"/>
    <s v="דרום"/>
    <m/>
    <m/>
    <m/>
    <n v="6663"/>
    <n v="5451.545454545454"/>
    <n v="12114.545454545454"/>
    <n v="6663"/>
    <n v="0.96565217391304348"/>
    <n v="12114.545454545454"/>
    <n v="129990000"/>
    <n v="3398000"/>
    <n v="55000"/>
    <x v="1"/>
    <x v="1"/>
    <n v="0"/>
    <e v="#VALUE!"/>
    <e v="#VALUE!"/>
  </r>
  <r>
    <m/>
    <s v="מועצה אזורית נחל שורק"/>
    <x v="103"/>
    <n v="7700"/>
    <s v="מועצה אזורית"/>
    <s v="מרכז"/>
    <n v="2787992.49"/>
    <n v="6505315.8100000005"/>
    <n v="9293308.3000000007"/>
    <m/>
    <m/>
    <m/>
    <n v="2787992.49"/>
    <n v="362.07694675324677"/>
    <n v="9293308.3000000007"/>
    <n v="63016000"/>
    <n v="25584000"/>
    <n v="8981000"/>
    <x v="70"/>
    <x v="72"/>
    <n v="4.4242612828488008E-2"/>
    <n v="0.42099155438076202"/>
    <n v="0.5132434288722667"/>
  </r>
  <r>
    <s v="עיר עולים"/>
    <s v="עיריית נס ציונה"/>
    <x v="104"/>
    <n v="44800"/>
    <s v="עירייה"/>
    <s v="מרכז"/>
    <n v="926658.4"/>
    <n v="0"/>
    <n v="926658.4"/>
    <n v="10636"/>
    <n v="0"/>
    <n v="10636"/>
    <n v="937294.4"/>
    <n v="20.921749999999999"/>
    <n v="937294.4"/>
    <n v="293509000"/>
    <n v="204346000"/>
    <n v="56898000"/>
    <x v="71"/>
    <x v="73"/>
    <n v="3.1571720117611387E-3"/>
    <n v="0.53690636063972652"/>
    <n v="0.54098652757140664"/>
  </r>
  <r>
    <m/>
    <m/>
    <x v="105"/>
    <n v="74400"/>
    <s v="עיריה"/>
    <s v="צפון"/>
    <m/>
    <m/>
    <m/>
    <n v="827101"/>
    <n v="676718.99999999977"/>
    <n v="1503819.9999999998"/>
    <n v="827101"/>
    <n v="11.116948924731183"/>
    <n v="1503819.9999999998"/>
    <n v="311384000"/>
    <n v="152069000"/>
    <n v="37112000"/>
    <x v="1"/>
    <x v="1"/>
    <n v="0"/>
    <n v="0.52726577924972928"/>
    <n v="0.52726577924972928"/>
  </r>
  <r>
    <s v="עיר עולים"/>
    <s v="עיריית נצרת עילית"/>
    <x v="106"/>
    <n v="40500"/>
    <s v="עירייה"/>
    <s v="צפון"/>
    <n v="2811361.36"/>
    <n v="0"/>
    <n v="2811361.36"/>
    <n v="11011534"/>
    <n v="0"/>
    <n v="11011534"/>
    <n v="13822895.359999999"/>
    <n v="341.30605827160491"/>
    <n v="13822895.359999999"/>
    <n v="258635000"/>
    <n v="158650000"/>
    <n v="64220000"/>
    <x v="72"/>
    <x v="74"/>
    <n v="1.0869995785566532E-2"/>
    <n v="0.3816080885893115"/>
    <n v="0.39222618726288888"/>
  </r>
  <r>
    <s v="עיר עולים"/>
    <s v="עיריית נשר"/>
    <x v="107"/>
    <n v="23300"/>
    <s v="עירייה"/>
    <s v="חיפה"/>
    <n v="1079917.43"/>
    <n v="0"/>
    <n v="1079917.43"/>
    <n v="50108"/>
    <n v="0"/>
    <n v="50108"/>
    <n v="1130025.43"/>
    <n v="48.498945493562232"/>
    <n v="1130025.43"/>
    <n v="162646000"/>
    <n v="122992000"/>
    <n v="47180000"/>
    <x v="73"/>
    <x v="75"/>
    <n v="6.6396802257663876E-3"/>
    <n v="0.31596421788235979"/>
    <n v="0.32098999154340502"/>
  </r>
  <r>
    <s v="עיר עולים"/>
    <m/>
    <x v="108"/>
    <n v="29500"/>
    <s v="עיריה"/>
    <s v="דרום"/>
    <m/>
    <m/>
    <m/>
    <n v="216207"/>
    <n v="0"/>
    <n v="216207"/>
    <n v="216207"/>
    <n v="7.3290508474576272"/>
    <n v="216207"/>
    <n v="147030000"/>
    <n v="55239000"/>
    <n v="13560000"/>
    <x v="1"/>
    <x v="1"/>
    <n v="0"/>
    <n v="0.48083770435315287"/>
    <n v="0.48083770435315287"/>
  </r>
  <r>
    <m/>
    <s v="עיריית נתניה"/>
    <x v="109"/>
    <n v="197000"/>
    <s v="עירייה"/>
    <s v="מרכז"/>
    <n v="557460.38"/>
    <n v="1300740.8866666667"/>
    <n v="1858201.2666666668"/>
    <n v="1243979"/>
    <n v="1017801"/>
    <n v="2261780"/>
    <n v="1801439.38"/>
    <n v="9.1443623350253809"/>
    <n v="4119981.2666666666"/>
    <n v="1236555000"/>
    <n v="862015000"/>
    <n v="268960000"/>
    <x v="74"/>
    <x v="76"/>
    <n v="4.5081729482311747E-4"/>
    <n v="0.52719390921124565"/>
    <n v="0.52771104614731501"/>
  </r>
  <r>
    <m/>
    <s v="מועצה מקומית סביון"/>
    <x v="110"/>
    <n v="3500"/>
    <s v="מועצה מקומית"/>
    <s v="מרכז"/>
    <n v="13423.84"/>
    <n v="31322.293333333339"/>
    <n v="44746.133333333339"/>
    <m/>
    <m/>
    <m/>
    <n v="13423.84"/>
    <n v="3.8353828571428572"/>
    <n v="44746.133333333339"/>
    <n v="46458000"/>
    <n v="42915000"/>
    <n v="3354000"/>
    <x v="75"/>
    <x v="77"/>
    <n v="2.8894571440871326E-4"/>
    <n v="0.83742123121667478"/>
    <n v="0.83796649191045891"/>
  </r>
  <r>
    <m/>
    <s v="מועצה מקומית ע'ג'ר"/>
    <x v="111"/>
    <n v="2400"/>
    <s v="מועצה מקומית"/>
    <s v="צפון"/>
    <n v="24000"/>
    <n v="56000"/>
    <n v="80000"/>
    <m/>
    <m/>
    <m/>
    <n v="24000"/>
    <n v="10"/>
    <n v="80000"/>
    <n v="15346000"/>
    <n v="5457000"/>
    <n v="236000"/>
    <x v="76"/>
    <x v="78"/>
    <n v="1.5639254528867458E-3"/>
    <n v="0.82094081942336872"/>
    <n v="0.83616692426584238"/>
  </r>
  <r>
    <m/>
    <m/>
    <x v="112"/>
    <n v="5300"/>
    <s v="מועצה מקומית"/>
    <s v="צפון"/>
    <m/>
    <m/>
    <m/>
    <n v="5395"/>
    <n v="4414.0909090909081"/>
    <n v="9809.0909090909081"/>
    <n v="5395"/>
    <n v="1.0179245283018867"/>
    <n v="9809.0909090909081"/>
    <n v="28809000"/>
    <n v="8005000"/>
    <n v="741000"/>
    <x v="1"/>
    <x v="1"/>
    <n v="0"/>
    <n v="0.80990251410979985"/>
    <n v="0.80990251410979985"/>
  </r>
  <r>
    <m/>
    <m/>
    <x v="113"/>
    <n v="1900"/>
    <s v="מועצה מקומית"/>
    <s v="צפון"/>
    <m/>
    <m/>
    <m/>
    <n v="2454"/>
    <n v="2007.8181818181811"/>
    <n v="4461.8181818181811"/>
    <n v="2454"/>
    <n v="1.2915789473684212"/>
    <n v="4461.8181818181811"/>
    <n v="14618000"/>
    <n v="6537000"/>
    <n v="258000"/>
    <x v="1"/>
    <x v="1"/>
    <n v="0"/>
    <n v="0.83925233644859809"/>
    <n v="0.83925233644859809"/>
  </r>
  <r>
    <s v="עיר עולים"/>
    <s v="עיריית עכו"/>
    <x v="114"/>
    <n v="47400"/>
    <s v="עירייה"/>
    <s v="צפון"/>
    <n v="158832.91"/>
    <n v="0"/>
    <n v="158832.91"/>
    <n v="4541423"/>
    <n v="0"/>
    <n v="4541423"/>
    <n v="4700255.91"/>
    <n v="99.161517088607596"/>
    <n v="4700255.91"/>
    <n v="339138000"/>
    <n v="217011000"/>
    <n v="85129000"/>
    <x v="77"/>
    <x v="79"/>
    <n v="4.6834300491245453E-4"/>
    <n v="0.31249444771972895"/>
    <n v="0.31289581218655987"/>
  </r>
  <r>
    <m/>
    <s v="מנחמיה"/>
    <x v="115"/>
    <n v="12100"/>
    <s v="מועצה אזורית"/>
    <s v="צפון"/>
    <m/>
    <m/>
    <m/>
    <n v="843"/>
    <n v="689.72727272727252"/>
    <n v="1532.7272727272725"/>
    <n v="843"/>
    <n v="6.96694214876033E-2"/>
    <n v="1532.7272727272725"/>
    <n v="162799000"/>
    <n v="80098000"/>
    <n v="28049000"/>
    <x v="1"/>
    <x v="1"/>
    <n v="0"/>
    <n v="0.3726319085642712"/>
    <n v="0.3726319085642712"/>
  </r>
  <r>
    <m/>
    <s v="נווה עובד"/>
    <x v="115"/>
    <n v="12100"/>
    <s v="מועצה אזורית"/>
    <s v="צפון"/>
    <m/>
    <m/>
    <m/>
    <n v="3606"/>
    <n v="2950.363636363636"/>
    <n v="6556.363636363636"/>
    <n v="3606"/>
    <n v="0.29801652892561986"/>
    <n v="6556.363636363636"/>
    <n v="162799000"/>
    <n v="80098000"/>
    <n v="28049000"/>
    <x v="1"/>
    <x v="1"/>
    <n v="0"/>
    <n v="0.3726319085642712"/>
    <n v="0.3726319085642712"/>
  </r>
  <r>
    <m/>
    <s v="מועצה אזורית עמק הירדן"/>
    <x v="115"/>
    <n v="12100"/>
    <s v="מועצה אזורית"/>
    <s v="צפון"/>
    <n v="70561.710000000006"/>
    <n v="164643.99000000005"/>
    <n v="235205.70000000004"/>
    <n v="151244"/>
    <n v="123745.09090909088"/>
    <n v="274989.09090909088"/>
    <n v="221805.71000000002"/>
    <n v="18.331050413223142"/>
    <n v="510194.79090909089"/>
    <n v="162799000"/>
    <n v="80098000"/>
    <n v="28049000"/>
    <x v="78"/>
    <x v="80"/>
    <n v="4.3342839943734304E-4"/>
    <n v="0.3726319085642712"/>
    <n v="0.37322094226876684"/>
  </r>
  <r>
    <m/>
    <s v="מועצה אזורית בקעת בית -שאן"/>
    <x v="116"/>
    <n v="11800"/>
    <s v="מועצה אזורית"/>
    <s v="צפון"/>
    <n v="406326.4"/>
    <n v="948094.93333333347"/>
    <n v="1354421.3333333335"/>
    <n v="115673"/>
    <n v="94641.545454545441"/>
    <n v="210314.54545454544"/>
    <n v="521999.4"/>
    <n v="44.237237288135596"/>
    <n v="1564735.8787878789"/>
    <n v="143799000"/>
    <n v="77282000"/>
    <n v="23468000"/>
    <x v="79"/>
    <x v="81"/>
    <n v="2.8256552549044156E-3"/>
    <n v="0.34634988719605603"/>
    <n v="0.35031451510431105"/>
  </r>
  <r>
    <m/>
    <s v="מועצה אזורית עמק חפר"/>
    <x v="117"/>
    <n v="40200"/>
    <s v="מועצה אזורית"/>
    <s v="מרכז"/>
    <n v="20132.560000000001"/>
    <n v="46975.973333333342"/>
    <n v="67108.53333333334"/>
    <n v="340162"/>
    <n v="278314.36363636353"/>
    <n v="618476.36363636353"/>
    <n v="360294.56"/>
    <n v="8.9625512437810944"/>
    <n v="685584.89696969686"/>
    <n v="311320000"/>
    <n v="199619000"/>
    <n v="50312000"/>
    <x v="80"/>
    <x v="82"/>
    <n v="6.4668379802132857E-5"/>
    <n v="0.54097822219383795"/>
    <n v="0.54107760706331587"/>
  </r>
  <r>
    <s v="עיר עולים"/>
    <s v="מועצה אזורית עמק יזרעאל - 100"/>
    <x v="118"/>
    <n v="35200"/>
    <s v="מועצה אזורית"/>
    <s v="צפון"/>
    <n v="16525966.720000001"/>
    <n v="0"/>
    <n v="16525966.720000001"/>
    <m/>
    <m/>
    <m/>
    <n v="16525966.720000001"/>
    <n v="469.48769090909093"/>
    <n v="16525966.720000001"/>
    <n v="266974180"/>
    <n v="174889590"/>
    <n v="71895000"/>
    <x v="81"/>
    <x v="83"/>
    <n v="6.1900992522947354E-2"/>
    <n v="0.35361917520026614"/>
    <n v="0.41532809767458534"/>
  </r>
  <r>
    <m/>
    <s v="מועצה אזורית עמק יזרעאל"/>
    <x v="118"/>
    <n v="35200"/>
    <s v="מועצה אזורית"/>
    <s v="צפון"/>
    <n v="3629940.62"/>
    <n v="8469861.4466666691"/>
    <n v="12099802.066666668"/>
    <n v="342084"/>
    <n v="279886.90909090906"/>
    <n v="621970.90909090906"/>
    <n v="3972024.62"/>
    <n v="112.84160852272727"/>
    <n v="12721772.975757577"/>
    <n v="266974180"/>
    <n v="174889590"/>
    <n v="71895000"/>
    <x v="82"/>
    <x v="84"/>
    <n v="1.3596598068022908E-2"/>
    <n v="0.35361917520026614"/>
    <n v="0.36554902361310238"/>
  </r>
  <r>
    <m/>
    <s v="מועצה אזורית עמק לוד"/>
    <x v="119"/>
    <n v="14100"/>
    <s v="מועצה אזורית"/>
    <s v="מרכז"/>
    <n v="718636.99"/>
    <n v="1676819.6433333333"/>
    <n v="2395456.6333333333"/>
    <n v="2832"/>
    <n v="2317.090909090909"/>
    <n v="5149.090909090909"/>
    <n v="721468.99"/>
    <n v="51.168013475177304"/>
    <n v="2400605.7242424241"/>
    <n v="89367000"/>
    <n v="57852000"/>
    <n v="28843000"/>
    <x v="83"/>
    <x v="85"/>
    <n v="8.0414133852540638E-3"/>
    <n v="0.29721498014180942"/>
    <n v="0.30251203276392508"/>
  </r>
  <r>
    <m/>
    <m/>
    <x v="120"/>
    <n v="11600"/>
    <s v="מועצה מקומית"/>
    <s v="חיפה"/>
    <m/>
    <m/>
    <m/>
    <n v="15770"/>
    <n v="12902.727272727272"/>
    <n v="28672.727272727272"/>
    <n v="15770"/>
    <n v="1.3594827586206897"/>
    <n v="28672.727272727272"/>
    <n v="53929000"/>
    <n v="22541000"/>
    <n v="2293000"/>
    <x v="1"/>
    <x v="1"/>
    <n v="0"/>
    <n v="0.77655427791853437"/>
    <n v="0.77655427791853437"/>
  </r>
  <r>
    <s v="עיר עולים"/>
    <s v="עיריית עפולה"/>
    <x v="121"/>
    <n v="42800"/>
    <s v="עירייה"/>
    <s v="צפון"/>
    <n v="7109844.5199999996"/>
    <n v="0"/>
    <n v="7109844.5199999996"/>
    <n v="2080492"/>
    <n v="0"/>
    <n v="2080492"/>
    <n v="9190336.5199999996"/>
    <n v="214.72748878504672"/>
    <n v="9190336.5199999996"/>
    <n v="266076000"/>
    <n v="169822000"/>
    <n v="74591000"/>
    <x v="84"/>
    <x v="86"/>
    <n v="2.6721104195793682E-2"/>
    <n v="0.34008369385389847"/>
    <n v="0.36291144885837495"/>
  </r>
  <r>
    <s v="עיר עולים"/>
    <s v="עיריית ערד"/>
    <x v="122"/>
    <n v="24200"/>
    <s v="עירייה"/>
    <s v="דרום"/>
    <n v="2823162.61"/>
    <n v="0"/>
    <n v="2823162.61"/>
    <n v="146391"/>
    <n v="0"/>
    <n v="146391"/>
    <n v="2969553.61"/>
    <n v="122.70882685950413"/>
    <n v="2969553.61"/>
    <n v="142496000"/>
    <n v="76612000"/>
    <n v="21733000"/>
    <x v="85"/>
    <x v="87"/>
    <n v="1.9812223571187962E-2"/>
    <n v="0.54968712444573375"/>
    <n v="0.58383976183858954"/>
  </r>
  <r>
    <m/>
    <m/>
    <x v="123"/>
    <n v="23300"/>
    <s v="מועצה מקומית"/>
    <s v="חיפה"/>
    <m/>
    <m/>
    <m/>
    <n v="8219"/>
    <n v="6724.6363636363621"/>
    <n v="14943.636363636362"/>
    <n v="8219"/>
    <n v="0.35274678111587981"/>
    <n v="14943.636363636362"/>
    <n v="104317000"/>
    <n v="36158000"/>
    <n v="2458000"/>
    <x v="1"/>
    <x v="1"/>
    <n v="0"/>
    <n v="0.83158615964371363"/>
    <n v="0.83158615964371363"/>
  </r>
  <r>
    <m/>
    <m/>
    <x v="124"/>
    <n v="14800"/>
    <s v="מועצה מקומית"/>
    <s v="דרום"/>
    <m/>
    <m/>
    <m/>
    <n v="3334"/>
    <n v="2727.8181818181811"/>
    <n v="6061.8181818181811"/>
    <n v="3334"/>
    <n v="0.22527027027027027"/>
    <n v="6061.8181818181811"/>
    <e v="#N/A"/>
    <e v="#N/A"/>
    <e v="#N/A"/>
    <x v="2"/>
    <x v="10"/>
    <m/>
    <e v="#N/A"/>
    <e v="#N/A"/>
  </r>
  <r>
    <m/>
    <s v="מועצה מקומית פקיעין"/>
    <x v="125"/>
    <n v="5500"/>
    <s v="מועצה מקומית"/>
    <s v="צפון"/>
    <n v="1953.5"/>
    <n v="4558.166666666667"/>
    <n v="6511.666666666667"/>
    <m/>
    <m/>
    <m/>
    <n v="1953.5"/>
    <n v="0.35518181818181815"/>
    <n v="6511.666666666667"/>
    <n v="41635000"/>
    <n v="8144000"/>
    <n v="1323000"/>
    <x v="86"/>
    <x v="88"/>
    <n v="4.6919658940795004E-5"/>
    <n v="0.75662251655629142"/>
    <n v="0.75689451682093623"/>
  </r>
  <r>
    <m/>
    <s v="מועצה מקומית פרדס חנה"/>
    <x v="126"/>
    <n v="35800"/>
    <s v="מועצה מקומית"/>
    <s v="חיפה"/>
    <n v="1351073.58"/>
    <n v="3152505.0200000005"/>
    <n v="4503578.6000000006"/>
    <n v="9398"/>
    <n v="7689.2727272727243"/>
    <n v="17087.272727272724"/>
    <n v="1360471.58"/>
    <n v="38.001999441340786"/>
    <n v="4520665.872727273"/>
    <n v="170750000"/>
    <n v="102714000"/>
    <n v="26090000"/>
    <x v="87"/>
    <x v="89"/>
    <n v="7.9125831918008781E-3"/>
    <n v="0.65385023616196991"/>
    <n v="0.66578469607865243"/>
  </r>
  <r>
    <m/>
    <m/>
    <x v="127"/>
    <n v="5500"/>
    <s v="מועצה מקומית"/>
    <s v="מרכז"/>
    <m/>
    <m/>
    <m/>
    <n v="9398"/>
    <n v="7689.2727272727243"/>
    <n v="17087.272727272724"/>
    <n v="9398"/>
    <n v="1.7087272727272727"/>
    <n v="17087.272727272724"/>
    <n v="38277000"/>
    <n v="27910000"/>
    <e v="#VALUE!"/>
    <x v="2"/>
    <x v="1"/>
    <n v="0"/>
    <e v="#VALUE!"/>
    <e v="#VALUE!"/>
  </r>
  <r>
    <m/>
    <s v="עיריית פתח תקוה"/>
    <x v="128"/>
    <n v="219300"/>
    <s v="עירייה"/>
    <s v="מרכז"/>
    <n v="5200474.6500000004"/>
    <n v="12134440.850000003"/>
    <n v="17334915.500000004"/>
    <n v="1563618"/>
    <n v="1279323.8181818179"/>
    <n v="2842941.8181818179"/>
    <n v="6764092.6500000004"/>
    <n v="30.844015731874148"/>
    <n v="20177857.31818182"/>
    <n v="1440855000"/>
    <n v="1109756000"/>
    <n v="513516000"/>
    <x v="88"/>
    <x v="90"/>
    <n v="3.6092977086521548E-3"/>
    <n v="0.38930684026382073"/>
    <n v="0.39172953320843168"/>
  </r>
  <r>
    <s v="עיר עולים"/>
    <m/>
    <x v="129"/>
    <n v="18600"/>
    <s v="מועצה מקומית"/>
    <s v="מרכז"/>
    <m/>
    <m/>
    <m/>
    <n v="12454"/>
    <n v="0"/>
    <n v="12454"/>
    <n v="12454"/>
    <n v="0.66956989247311827"/>
    <n v="12454"/>
    <n v="87228530"/>
    <n v="57468390"/>
    <e v="#VALUE!"/>
    <x v="2"/>
    <x v="1"/>
    <n v="0"/>
    <e v="#VALUE!"/>
    <e v="#VALUE!"/>
  </r>
  <r>
    <s v="עיר עולים"/>
    <s v="עיריית צפת"/>
    <x v="130"/>
    <n v="32900"/>
    <s v="עירייה"/>
    <s v="צפון"/>
    <n v="9453393.0700000003"/>
    <n v="0"/>
    <n v="9453393.0700000003"/>
    <n v="4305588"/>
    <n v="0"/>
    <n v="4305588"/>
    <n v="13758981.07"/>
    <n v="418.206111550152"/>
    <n v="13758981.07"/>
    <n v="206989000"/>
    <n v="89865000"/>
    <n v="36831000"/>
    <x v="89"/>
    <x v="91"/>
    <n v="4.5670992516510543E-2"/>
    <n v="0.35374006422066639"/>
    <n v="0.42408529376933024"/>
  </r>
  <r>
    <m/>
    <m/>
    <x v="131"/>
    <n v="6700"/>
    <s v="מועצה מקומית"/>
    <s v="צפון"/>
    <m/>
    <m/>
    <m/>
    <n v="57999"/>
    <n v="47453.727272727265"/>
    <n v="105452.72727272726"/>
    <n v="57999"/>
    <n v="8.6565671641791049"/>
    <n v="105452.72727272726"/>
    <n v="51436000"/>
    <n v="21965000"/>
    <n v="6334000"/>
    <x v="1"/>
    <x v="1"/>
    <n v="0"/>
    <n v="0.47799571452118017"/>
    <n v="0.47799571452118017"/>
  </r>
  <r>
    <m/>
    <s v="עיריית קריית אונו"/>
    <x v="132"/>
    <n v="35500"/>
    <s v="עירייה"/>
    <s v="תל אביב"/>
    <n v="4957731.33"/>
    <n v="11568039.770000001"/>
    <n v="16525771.100000001"/>
    <m/>
    <m/>
    <m/>
    <n v="4957731.33"/>
    <n v="139.65440366197183"/>
    <n v="16525771.100000001"/>
    <n v="228938000"/>
    <n v="154269000"/>
    <n v="24409000"/>
    <x v="90"/>
    <x v="92"/>
    <n v="2.1655344809511746E-2"/>
    <n v="0.72627978693580042"/>
    <n v="0.76903467688772287"/>
  </r>
  <r>
    <s v="עיר עולים"/>
    <m/>
    <x v="133"/>
    <n v="53400"/>
    <s v="עיריה"/>
    <s v="חיפה"/>
    <m/>
    <m/>
    <m/>
    <n v="717155"/>
    <n v="0"/>
    <n v="717155"/>
    <n v="717155"/>
    <n v="13.429868913857678"/>
    <n v="717155"/>
    <n v="328595000"/>
    <n v="210206000"/>
    <n v="66089000"/>
    <x v="1"/>
    <x v="1"/>
    <n v="0"/>
    <n v="0.5015724574833138"/>
    <n v="0.5015724574833138"/>
  </r>
  <r>
    <s v="עיר עולים"/>
    <m/>
    <x v="134"/>
    <n v="38600"/>
    <s v="עיריה"/>
    <s v="חיפה"/>
    <m/>
    <m/>
    <m/>
    <n v="602995"/>
    <n v="0"/>
    <n v="602995"/>
    <n v="602995"/>
    <n v="15.621632124352331"/>
    <n v="602995"/>
    <n v="254301000"/>
    <n v="207442000"/>
    <n v="56062000"/>
    <x v="1"/>
    <x v="1"/>
    <n v="0"/>
    <n v="0.49051219600857904"/>
    <n v="0.49051219600857904"/>
  </r>
  <r>
    <s v="עיר עולים"/>
    <m/>
    <x v="135"/>
    <n v="49400"/>
    <s v="עיריה"/>
    <s v="דרום"/>
    <m/>
    <m/>
    <m/>
    <n v="853995"/>
    <n v="0"/>
    <n v="853995"/>
    <n v="853995"/>
    <n v="17.287348178137652"/>
    <n v="853995"/>
    <n v="390101000"/>
    <n v="243095000"/>
    <n v="117367000"/>
    <x v="1"/>
    <x v="1"/>
    <n v="0"/>
    <n v="0.23692029621538682"/>
    <n v="0.23692029621538682"/>
  </r>
  <r>
    <m/>
    <m/>
    <x v="136"/>
    <n v="17500"/>
    <s v="מועצה מקומית"/>
    <s v="חיפה"/>
    <m/>
    <m/>
    <m/>
    <n v="15274"/>
    <n v="12496.909090909088"/>
    <n v="27770.909090909088"/>
    <n v="15274"/>
    <n v="0.87280000000000002"/>
    <n v="27770.909090909088"/>
    <n v="116546000"/>
    <n v="68517000"/>
    <n v="27486000"/>
    <x v="1"/>
    <x v="1"/>
    <n v="0"/>
    <n v="0.4698018942535831"/>
    <n v="0.4698018942535831"/>
  </r>
  <r>
    <s v="עיר עולים"/>
    <m/>
    <x v="137"/>
    <n v="38700"/>
    <s v="עיריה"/>
    <s v="חיפה"/>
    <m/>
    <m/>
    <m/>
    <n v="66457"/>
    <n v="0"/>
    <n v="66457"/>
    <n v="66457"/>
    <n v="1.717235142118863"/>
    <n v="66457"/>
    <n v="207040000"/>
    <n v="89810000"/>
    <n v="12502000"/>
    <x v="1"/>
    <x v="1"/>
    <n v="0"/>
    <n v="0.75965549724128645"/>
    <n v="0.75965549724128645"/>
  </r>
  <r>
    <m/>
    <s v="עיריית קריית מוצקין"/>
    <x v="138"/>
    <n v="39200"/>
    <s v="עירייה"/>
    <s v="חיפה"/>
    <n v="304545.45"/>
    <n v="710606.05"/>
    <n v="1015151.5000000001"/>
    <m/>
    <m/>
    <m/>
    <n v="304545.45"/>
    <n v="7.7690165816326537"/>
    <n v="1015151.5000000001"/>
    <n v="207872000"/>
    <n v="150956000"/>
    <n v="17432000"/>
    <x v="91"/>
    <x v="93"/>
    <n v="1.4650623941656405E-3"/>
    <n v="0.77126661505556937"/>
    <n v="0.77436102566589982"/>
  </r>
  <r>
    <s v="עיר עולים"/>
    <s v="עיריית קריית מלאכי"/>
    <x v="139"/>
    <n v="21300"/>
    <s v="עירייה"/>
    <s v="דרום"/>
    <n v="5246102.5999999996"/>
    <n v="0"/>
    <n v="5246102.5999999996"/>
    <n v="315935"/>
    <n v="0"/>
    <n v="315935"/>
    <n v="5562037.5999999996"/>
    <n v="261.12852582159621"/>
    <n v="5562037.5999999996"/>
    <n v="150044000"/>
    <n v="80043000"/>
    <n v="29483000"/>
    <x v="92"/>
    <x v="94"/>
    <n v="3.4963761296686303E-2"/>
    <n v="0.31854848029585114"/>
    <n v="0.36250393731828739"/>
  </r>
  <r>
    <s v="עיר עולים"/>
    <s v="עיריית קריית שמונה"/>
    <x v="140"/>
    <n v="23100"/>
    <s v="עירייה"/>
    <s v="צפון"/>
    <n v="925308.6"/>
    <n v="0"/>
    <n v="925308.6"/>
    <n v="737089"/>
    <n v="0"/>
    <n v="737089"/>
    <n v="1662397.6"/>
    <n v="71.96526406926408"/>
    <n v="1662397.6"/>
    <n v="142763000"/>
    <n v="67777000"/>
    <n v="23164000"/>
    <x v="93"/>
    <x v="95"/>
    <n v="6.4814314633343372E-3"/>
    <n v="0.45641001572290146"/>
    <n v="0.4665405866058584"/>
  </r>
  <r>
    <m/>
    <m/>
    <x v="141"/>
    <n v="7300"/>
    <s v="מועצה מקומית"/>
    <s v="צפון"/>
    <m/>
    <m/>
    <m/>
    <n v="5309"/>
    <n v="4343.7272727272721"/>
    <n v="9652.7272727272721"/>
    <n v="5309"/>
    <n v="0.72726027397260273"/>
    <n v="9652.7272727272721"/>
    <n v="59068000"/>
    <n v="19730000"/>
    <n v="1344000"/>
    <x v="1"/>
    <x v="1"/>
    <n v="0"/>
    <n v="0.79490309781779334"/>
    <n v="0.79490309781779334"/>
  </r>
  <r>
    <m/>
    <s v="עיריית ראש העין"/>
    <x v="142"/>
    <n v="41500"/>
    <s v="עירייה"/>
    <s v="מרכז"/>
    <n v="71026.61"/>
    <n v="165728.75666666665"/>
    <n v="236755.36666666667"/>
    <n v="75488"/>
    <n v="61762.909090909088"/>
    <n v="137250.90909090909"/>
    <n v="146514.60999999999"/>
    <n v="3.5304725301204818"/>
    <n v="374006.27575757576"/>
    <n v="282677000"/>
    <n v="193740000"/>
    <n v="83998000"/>
    <x v="94"/>
    <x v="96"/>
    <n v="2.5126419906819445E-4"/>
    <n v="0.39067861158463602"/>
    <n v="0.39088000349327129"/>
  </r>
  <r>
    <s v="עיר עולים"/>
    <s v="מועצה מקומית ראש פינה"/>
    <x v="143"/>
    <n v="2800"/>
    <s v="מועצה מקומית"/>
    <s v="צפון"/>
    <n v="5820480.2199999997"/>
    <n v="0"/>
    <n v="5820480.2199999997"/>
    <n v="162178"/>
    <n v="0"/>
    <n v="162178"/>
    <n v="5982658.2199999997"/>
    <n v="2136.66365"/>
    <n v="5982658.2199999997"/>
    <n v="36740000"/>
    <n v="32454000"/>
    <n v="16076000"/>
    <x v="95"/>
    <x v="97"/>
    <n v="0.15842352259118125"/>
    <n v="0.1877115860744783"/>
    <n v="0.26591709245624073"/>
  </r>
  <r>
    <m/>
    <s v="עיריית ראשון לציון"/>
    <x v="144"/>
    <n v="237600"/>
    <s v="עירייה"/>
    <s v="מרכז"/>
    <n v="9959306.5899999999"/>
    <n v="23238382.043333333"/>
    <n v="33197688.633333333"/>
    <n v="13974932"/>
    <n v="11434035.27272727"/>
    <n v="25408967.27272727"/>
    <n v="23934238.59"/>
    <n v="100.7333273989899"/>
    <n v="58606655.906060606"/>
    <n v="1626578000"/>
    <n v="1083362000"/>
    <n v="405229000"/>
    <x v="96"/>
    <x v="98"/>
    <n v="6.1228582889969003E-3"/>
    <n v="0.45965720289940104"/>
    <n v="0.46584360419275239"/>
  </r>
  <r>
    <m/>
    <m/>
    <x v="145"/>
    <n v="58700"/>
    <s v="עיריה"/>
    <s v="דרום"/>
    <m/>
    <m/>
    <m/>
    <n v="36919"/>
    <n v="30206.454545454544"/>
    <n v="67125.454545454544"/>
    <n v="36919"/>
    <n v="0.62894378194207834"/>
    <n v="67125.454545454544"/>
    <n v="214733000"/>
    <n v="52438000"/>
    <n v="6854000"/>
    <x v="1"/>
    <x v="1"/>
    <n v="0"/>
    <n v="0.57919941060903735"/>
    <n v="0.57919941060903735"/>
  </r>
  <r>
    <m/>
    <s v="עיריית רחובות"/>
    <x v="146"/>
    <n v="125000"/>
    <s v="עירייה"/>
    <s v="מרכז"/>
    <n v="193480.49"/>
    <n v="451454.47666666668"/>
    <n v="644934.96666666667"/>
    <n v="1113899"/>
    <n v="911371.90909090894"/>
    <n v="2025270.9090909089"/>
    <n v="1307379.49"/>
    <n v="10.45903592"/>
    <n v="2670205.8757575755"/>
    <n v="803520000"/>
    <n v="595840000"/>
    <n v="180722000"/>
    <x v="97"/>
    <x v="99"/>
    <n v="2.4079113152130623E-4"/>
    <n v="0.49687639198218264"/>
    <n v="0.49714417510746223"/>
  </r>
  <r>
    <m/>
    <s v="עיריית רמלה"/>
    <x v="147"/>
    <n v="69000"/>
    <s v="עירייה"/>
    <s v="מרכז"/>
    <n v="414576.79"/>
    <n v="967345.84333333327"/>
    <n v="1381922.6333333333"/>
    <n v="14508777"/>
    <n v="11870817.545454543"/>
    <n v="26379594.545454543"/>
    <n v="14923353.789999999"/>
    <n v="216.28048971014491"/>
    <n v="27761517.178787876"/>
    <n v="399323000"/>
    <n v="240425000"/>
    <n v="112771000"/>
    <x v="98"/>
    <x v="100"/>
    <n v="1.0381991270224855E-3"/>
    <n v="0.31783344322588059"/>
    <n v="0.3186325192029712"/>
  </r>
  <r>
    <m/>
    <s v="עיריית רמת גן"/>
    <x v="148"/>
    <n v="149600"/>
    <s v="עירייה"/>
    <s v="תל אביב"/>
    <n v="3364319.65"/>
    <n v="7850079.1833333336"/>
    <n v="11214398.833333334"/>
    <n v="10729127"/>
    <n v="8778376.636363633"/>
    <n v="19507503.636363633"/>
    <n v="14093446.65"/>
    <n v="94.207531082887698"/>
    <n v="30721902.469696969"/>
    <n v="994322000"/>
    <n v="747928000"/>
    <n v="272597000"/>
    <x v="99"/>
    <x v="101"/>
    <n v="3.3835313409539365E-3"/>
    <n v="0.4981488743204408"/>
    <n v="0.50125349464483382"/>
  </r>
  <r>
    <s v="עיר עולים"/>
    <s v="עיריית רמת השרון"/>
    <x v="149"/>
    <n v="43800"/>
    <s v="עירייה"/>
    <s v="תל אביב"/>
    <n v="16522205.98"/>
    <n v="0"/>
    <n v="16522205.98"/>
    <n v="335215"/>
    <n v="0"/>
    <n v="335215"/>
    <n v="16857420.98"/>
    <n v="384.87262511415526"/>
    <n v="16857420.98"/>
    <n v="366333000"/>
    <n v="286738000"/>
    <n v="99597000"/>
    <x v="100"/>
    <x v="102"/>
    <n v="4.5101604223479731E-2"/>
    <n v="0.52021330918270015"/>
    <n v="0.56519865814397063"/>
  </r>
  <r>
    <m/>
    <m/>
    <x v="150"/>
    <n v="7300"/>
    <s v="מועצה מקומית"/>
    <s v="צפון"/>
    <m/>
    <m/>
    <m/>
    <n v="4971"/>
    <n v="4067.181818181818"/>
    <n v="9038.181818181818"/>
    <n v="4971"/>
    <n v="0.68095890410958904"/>
    <n v="9038.181818181818"/>
    <n v="31544000"/>
    <n v="22992000"/>
    <n v="4438000"/>
    <x v="1"/>
    <x v="1"/>
    <n v="0"/>
    <n v="0.72999939161647498"/>
    <n v="0.72999939161647498"/>
  </r>
  <r>
    <s v="עיר עולים"/>
    <s v="מועצה אזורית רמת נגב"/>
    <x v="151"/>
    <n v="5900"/>
    <s v="מועצה אזורית"/>
    <s v="דרום"/>
    <n v="37905335.380000003"/>
    <n v="0"/>
    <n v="37905335.380000003"/>
    <n v="6893653"/>
    <n v="0"/>
    <n v="6893653"/>
    <n v="44798988.380000003"/>
    <n v="7593.0488779661018"/>
    <n v="44798988.380000003"/>
    <n v="81891000"/>
    <n v="68528000"/>
    <n v="43483000"/>
    <x v="101"/>
    <x v="103"/>
    <n v="0.46287547325102885"/>
    <n v="0.23803599278041601"/>
    <n v="0.70891544494634851"/>
  </r>
  <r>
    <m/>
    <m/>
    <x v="152"/>
    <n v="69300"/>
    <s v="עיריה"/>
    <s v="מרכז"/>
    <m/>
    <m/>
    <m/>
    <n v="302617"/>
    <n v="247595.72727272718"/>
    <n v="550212.72727272718"/>
    <n v="302617"/>
    <n v="4.3667676767676769"/>
    <n v="550212.72727272718"/>
    <n v="634072000"/>
    <n v="498061000"/>
    <n v="122539000"/>
    <x v="1"/>
    <x v="1"/>
    <n v="0"/>
    <n v="0.52423494148981609"/>
    <n v="0.52423494148981609"/>
  </r>
  <r>
    <m/>
    <m/>
    <x v="153"/>
    <n v="8500"/>
    <s v="מועצה מקומית"/>
    <s v="דרום"/>
    <m/>
    <m/>
    <m/>
    <n v="0"/>
    <n v="0"/>
    <n v="0"/>
    <n v="0"/>
    <n v="0"/>
    <n v="0"/>
    <n v="45153000"/>
    <n v="12719000"/>
    <n v="1868000"/>
    <x v="1"/>
    <x v="1"/>
    <n v="0"/>
    <n v="0.21841004184100418"/>
    <n v="0.21841004184100418"/>
  </r>
  <r>
    <s v="עיר עולים"/>
    <s v="מועצה אזורית שדות נגב"/>
    <x v="154"/>
    <n v="8900"/>
    <s v="מועצה אזורית"/>
    <s v="דרום"/>
    <n v="161715.32"/>
    <n v="0"/>
    <n v="161715.32"/>
    <m/>
    <m/>
    <m/>
    <n v="161715.32"/>
    <n v="18.170260674157305"/>
    <n v="161715.32"/>
    <n v="86953000"/>
    <n v="32786000"/>
    <n v="12240000"/>
    <x v="102"/>
    <x v="104"/>
    <n v="1.8598015019608296E-3"/>
    <n v="0.32218407354081291"/>
    <n v="0.32509540969148237"/>
  </r>
  <r>
    <s v="עיר עולים"/>
    <s v="עיריית שדרות"/>
    <x v="155"/>
    <n v="21900"/>
    <s v="עירייה"/>
    <s v="דרום"/>
    <n v="2505.6"/>
    <n v="0"/>
    <n v="2505.6"/>
    <n v="224939"/>
    <n v="0"/>
    <n v="224939"/>
    <n v="227444.6"/>
    <n v="10.385598173515982"/>
    <n v="227444.6"/>
    <n v="164889000"/>
    <n v="76703000"/>
    <n v="19047000"/>
    <x v="103"/>
    <x v="105"/>
    <n v="1.5195677091861797E-5"/>
    <n v="0.38072633871964107"/>
    <n v="0.38075735688244644"/>
  </r>
  <r>
    <m/>
    <m/>
    <x v="156"/>
    <n v="31400"/>
    <s v="מועצה אזורית"/>
    <s v="יו&quot;ש"/>
    <m/>
    <m/>
    <m/>
    <n v="0"/>
    <n v="0"/>
    <n v="0"/>
    <n v="0"/>
    <n v="0"/>
    <n v="0"/>
    <n v="242250000"/>
    <n v="76482000"/>
    <n v="23605000"/>
    <x v="1"/>
    <x v="1"/>
    <n v="0"/>
    <n v="0.50125715734539078"/>
    <n v="0.50125715734539078"/>
  </r>
  <r>
    <s v="עיר עולים"/>
    <m/>
    <x v="157"/>
    <n v="6200"/>
    <s v="מועצה מקומית"/>
    <s v="צפון"/>
    <m/>
    <m/>
    <m/>
    <n v="0"/>
    <n v="0"/>
    <n v="0"/>
    <n v="0"/>
    <n v="0"/>
    <n v="0"/>
    <n v="45034000"/>
    <n v="24133000"/>
    <n v="9322000"/>
    <x v="1"/>
    <x v="1"/>
    <n v="0"/>
    <n v="0.38330246096851017"/>
    <n v="0.38330246096851017"/>
  </r>
  <r>
    <s v="עיר עולים"/>
    <s v="מועצה אזורית שער הנגב"/>
    <x v="158"/>
    <n v="7100"/>
    <s v="מועצה אזורית"/>
    <s v="דרום"/>
    <n v="219185.57"/>
    <n v="0"/>
    <n v="219185.57"/>
    <m/>
    <m/>
    <m/>
    <n v="219185.57"/>
    <n v="30.871207042253523"/>
    <n v="219185.57"/>
    <n v="102381000"/>
    <n v="48986000"/>
    <n v="13290000"/>
    <x v="104"/>
    <x v="106"/>
    <n v="2.1408813158691553E-3"/>
    <n v="0.37447048856255294"/>
    <n v="0.37837400555781669"/>
  </r>
  <r>
    <m/>
    <s v="מועצה אזורית שפיר"/>
    <x v="159"/>
    <n v="10100"/>
    <s v="מועצה אזורית"/>
    <s v="דרום"/>
    <n v="9526371.1999999993"/>
    <n v="22228199.466666665"/>
    <n v="31754570.666666664"/>
    <m/>
    <m/>
    <m/>
    <n v="9526371.1999999993"/>
    <n v="943.20506930693057"/>
    <n v="31754570.666666664"/>
    <n v="91651000"/>
    <n v="36943000"/>
    <n v="15572000"/>
    <x v="105"/>
    <x v="107"/>
    <n v="0.10394181405549312"/>
    <n v="0.32812702247918196"/>
    <n v="0.55711719301897655"/>
  </r>
  <r>
    <m/>
    <m/>
    <x v="160"/>
    <n v="38700"/>
    <s v="עיריה"/>
    <s v="צפון"/>
    <m/>
    <m/>
    <m/>
    <n v="98705"/>
    <n v="80758.636363636353"/>
    <n v="179463.63636363635"/>
    <n v="98705"/>
    <n v="2.550516795865633"/>
    <n v="179463.63636363635"/>
    <n v="144585000"/>
    <n v="52938000"/>
    <n v="10522000"/>
    <x v="1"/>
    <x v="1"/>
    <n v="0"/>
    <n v="0.64477904189595214"/>
    <n v="0.64477904189595214"/>
  </r>
  <r>
    <m/>
    <s v="עיריית תל אביב יפו"/>
    <x v="161"/>
    <n v="418600"/>
    <s v="עירייה"/>
    <s v="תל אביב"/>
    <n v="34610257.509999998"/>
    <n v="80757267.523333341"/>
    <n v="115367525.03333333"/>
    <n v="50440641"/>
    <n v="41269615.36363636"/>
    <n v="91710256.36363636"/>
    <n v="85050898.50999999"/>
    <n v="203.17940398948875"/>
    <n v="207077781.39696968"/>
    <n v="4148901000"/>
    <n v="3565074000"/>
    <n v="2016260000"/>
    <x v="106"/>
    <x v="108"/>
    <n v="8.3420302171587114E-3"/>
    <n v="0.259217347950637"/>
    <n v="0.26255599912130989"/>
  </r>
  <r>
    <s v="עיר עולים"/>
    <s v="מועצה אזורית תמר"/>
    <x v="162"/>
    <n v="1300"/>
    <s v="מועצה אזורית"/>
    <s v="דרום"/>
    <n v="166696.57999999999"/>
    <n v="0"/>
    <n v="166696.57999999999"/>
    <m/>
    <m/>
    <m/>
    <n v="166696.57999999999"/>
    <n v="128.22813846153846"/>
    <n v="166696.57999999999"/>
    <n v="122701000"/>
    <n v="115404000"/>
    <n v="91111000"/>
    <x v="107"/>
    <x v="109"/>
    <n v="1.3585592619457052E-3"/>
    <n v="2.2885945627111375E-2"/>
    <n v="2.2926932717828863E-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name="PivotTable2" cacheId="0" applyNumberFormats="0" applyBorderFormats="0" applyFontFormats="0" applyPatternFormats="0" applyAlignmentFormats="0" applyWidthHeightFormats="1" dataCaption="Data" updatedVersion="3" showMemberPropertyTips="0" useAutoFormatting="1" itemPrintTitles="1" createdVersion="1" indent="0" compact="0" compactData="0" gridDropZones="1">
  <location ref="A11:C17" firstHeaderRow="1" firstDataRow="2" firstDataCol="1"/>
  <pivotFields count="8">
    <pivotField compact="0" outline="0" subtotalTop="0" showAll="0" includeNewItemsInFilter="1"/>
    <pivotField compact="0" outline="0" subtotalTop="0" showAll="0" includeNewItemsInFilter="1"/>
    <pivotField compact="0" outline="0" subtotalTop="0" showAll="0" includeNewItemsInFilter="1"/>
    <pivotField axis="axisRow" compact="0" outline="0" subtotalTop="0" showAll="0" includeNewItemsInFilter="1">
      <items count="5">
        <item x="3"/>
        <item x="0"/>
        <item x="2"/>
        <item x="1"/>
        <item t="default"/>
      </items>
    </pivotField>
    <pivotField compact="0" outline="0" subtotalTop="0" showAll="0" includeNewItemsInFilter="1"/>
    <pivotField dataField="1" compact="0" numFmtId="3" outline="0" subtotalTop="0" showAll="0" includeNewItemsInFilter="1"/>
    <pivotField name="היקף הפטור שמקבל בשהב&quot;ט2" compact="0" outline="0" subtotalTop="0" showAll="0" includeNewItemsInFilter="1" defaultSubtotal="0"/>
    <pivotField dataField="1" compact="0" numFmtId="3" outline="0" subtotalTop="0" showAll="0" includeNewItemsInFilter="1"/>
  </pivotFields>
  <rowFields count="1">
    <field x="3"/>
  </rowFields>
  <rowItems count="5">
    <i>
      <x/>
    </i>
    <i>
      <x v="1"/>
    </i>
    <i>
      <x v="2"/>
    </i>
    <i>
      <x v="3"/>
    </i>
    <i t="grand">
      <x/>
    </i>
  </rowItems>
  <colFields count="1">
    <field x="-2"/>
  </colFields>
  <colItems count="2">
    <i>
      <x/>
    </i>
    <i i="1">
      <x v="1"/>
    </i>
  </colItems>
  <dataFields count="2">
    <dataField name="תשלום בפועל" fld="5" baseField="0" baseItem="0"/>
    <dataField name="שומת ארנונה מקורית לשנת 2013" fld="7" baseField="0" baseItem="0"/>
  </dataFields>
  <formats count="1">
    <format dxfId="186">
      <pivotArea outline="0" fieldPosition="0"/>
    </format>
  </formats>
  <pivotTableStyleInfo showRowHeaders="1" showColHeaders="1" showRowStripes="0" showColStripes="0" showLastColumn="1"/>
</pivotTableDefinition>
</file>

<file path=xl/pivotTables/pivotTable2.xml><?xml version="1.0" encoding="utf-8"?>
<pivotTableDefinition xmlns="http://schemas.openxmlformats.org/spreadsheetml/2006/main" name="PivotTable1" cacheId="0" applyNumberFormats="0" applyBorderFormats="0" applyFontFormats="0" applyPatternFormats="0" applyAlignmentFormats="0" applyWidthHeightFormats="1" dataCaption="Data" updatedVersion="3" showMemberPropertyTips="0" useAutoFormatting="1" itemPrintTitles="1" createdVersion="1" indent="0" compact="0" compactData="0" gridDropZones="1">
  <location ref="A3:C8" firstHeaderRow="1" firstDataRow="2" firstDataCol="1"/>
  <pivotFields count="8">
    <pivotField axis="axisRow" compact="0" outline="0" subtotalTop="0" showAll="0" includeNewItemsInFilter="1">
      <items count="4">
        <item x="2"/>
        <item n="ערי עולים" x="1"/>
        <item n="פטור 70%" x="0"/>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numFmtId="3" outline="0" subtotalTop="0" showAll="0" includeNewItemsInFilter="1"/>
    <pivotField name="היקף הפטור שמקבל בשהב&quot;ט2" compact="0" outline="0" subtotalTop="0" showAll="0" includeNewItemsInFilter="1" defaultSubtotal="0"/>
    <pivotField dataField="1" compact="0" numFmtId="3" outline="0" subtotalTop="0" showAll="0" includeNewItemsInFilter="1"/>
  </pivotFields>
  <rowFields count="1">
    <field x="0"/>
  </rowFields>
  <rowItems count="4">
    <i>
      <x/>
    </i>
    <i>
      <x v="1"/>
    </i>
    <i>
      <x v="2"/>
    </i>
    <i t="grand">
      <x/>
    </i>
  </rowItems>
  <colFields count="1">
    <field x="-2"/>
  </colFields>
  <colItems count="2">
    <i>
      <x/>
    </i>
    <i i="1">
      <x v="1"/>
    </i>
  </colItems>
  <dataFields count="2">
    <dataField name="תשלום בפועל" fld="5" baseField="0" baseItem="0"/>
    <dataField name="שומת ארנונה מקורית לשנת 2013" fld="7" baseField="0" baseItem="0"/>
  </dataFields>
  <formats count="1">
    <format dxfId="187">
      <pivotArea outline="0" fieldPosition="0"/>
    </format>
  </formats>
  <pivotTableStyleInfo showRowHeaders="1" showColHeaders="1" showRowStripes="0" showColStripes="0" showLastColumn="1"/>
</pivotTableDefinition>
</file>

<file path=xl/pivotTables/pivotTable3.xml><?xml version="1.0" encoding="utf-8"?>
<pivotTableDefinition xmlns="http://schemas.openxmlformats.org/spreadsheetml/2006/main" name="PivotTable5" cacheId="1" applyNumberFormats="0" applyBorderFormats="0" applyFontFormats="0" applyPatternFormats="0" applyAlignmentFormats="0" applyWidthHeightFormats="1" dataCaption="Data" updatedVersion="3" showMemberPropertyTips="0" useAutoFormatting="1" itemPrintTitles="1" createdVersion="1" indent="0" compact="0" compactData="0" gridDropZones="1">
  <location ref="K3:Q168" firstHeaderRow="1" firstDataRow="2" firstDataCol="1" rowPageCount="1" colPageCount="1"/>
  <pivotFields count="19">
    <pivotField compact="0" outline="0" subtotalTop="0" showAll="0" includeNewItemsInFilter="1"/>
    <pivotField compact="0" outline="0" subtotalTop="0" showAll="0" includeNewItemsInFilter="1"/>
    <pivotField axis="axisRow" compact="0" outline="0" subtotalTop="0" showAll="0" includeNewItemsInFilter="1" sortType="descending">
      <items count="164">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t="default"/>
      </items>
      <autoSortScope>
        <pivotArea dataOnly="0" outline="0" fieldPosition="0">
          <references count="1">
            <reference field="4294967294" count="1" selected="0">
              <x v="2"/>
            </reference>
          </references>
        </pivotArea>
      </autoSortScope>
    </pivotField>
    <pivotField axis="axisPage" compact="0" outline="0" subtotalTop="0" showAll="0" includeNewItemsInFilter="1">
      <items count="5">
        <item x="3"/>
        <item x="0"/>
        <item x="2"/>
        <item x="1"/>
        <item t="default"/>
      </items>
    </pivotField>
    <pivotField compact="0" outline="0" subtotalTop="0" showAll="0" includeNewItemsInFilter="1"/>
    <pivotField compact="0" numFmtId="3" outline="0" subtotalTop="0" showAll="0" includeNewItemsInFilter="1"/>
    <pivotField name="היקף הפטור שמקבל בשהב&quot;ט2" dataField="1" compact="0" outline="0" subtotalTop="0" showAll="0" includeNewItemsInFilter="1" defaultSubtotal="0"/>
    <pivotField compact="0" numFmtId="3" outline="0" subtotalTop="0" showAll="0" includeNewItemsInFilter="1"/>
    <pivotField compact="0" outline="0" subtotalTop="0" showAll="0" includeNewItemsInFilter="1" defaultSubtotal="0"/>
    <pivotField dataField="1" compact="0" outline="0" subtotalTop="0" showAll="0" includeNewItemsInFilter="1" defaultSubtotal="0"/>
    <pivotField compact="0" outline="0" subtotalTop="0" showAll="0" includeNewItemsInFilter="1" defaultSubtotal="0"/>
    <pivotField dataField="1" compact="0" numFmtId="3" outline="0" subtotalTop="0" showAll="0" includeNewItemsInFilter="1" defaultSubtotal="0"/>
    <pivotField compact="0" numFmtId="3"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s>
  <rowFields count="1">
    <field x="2"/>
  </rowFields>
  <rowItems count="164">
    <i>
      <x v="151"/>
    </i>
    <i>
      <x v="97"/>
    </i>
    <i>
      <x v="44"/>
    </i>
    <i>
      <x v="71"/>
    </i>
    <i>
      <x v="23"/>
    </i>
    <i>
      <x v="159"/>
    </i>
    <i>
      <x v="99"/>
    </i>
    <i>
      <x v="77"/>
    </i>
    <i>
      <x v="29"/>
    </i>
    <i>
      <x v="130"/>
    </i>
    <i>
      <x v="143"/>
    </i>
    <i>
      <x v="98"/>
    </i>
    <i>
      <x v="38"/>
    </i>
    <i>
      <x v="14"/>
    </i>
    <i>
      <x v="103"/>
    </i>
    <i>
      <x v="118"/>
    </i>
    <i>
      <x v="10"/>
    </i>
    <i>
      <x v="78"/>
    </i>
    <i>
      <x v="15"/>
    </i>
    <i>
      <x v="58"/>
    </i>
    <i>
      <x v="6"/>
    </i>
    <i>
      <x v="106"/>
    </i>
    <i>
      <x v="39"/>
    </i>
    <i>
      <x v="50"/>
    </i>
    <i>
      <x v="132"/>
    </i>
    <i>
      <x v="17"/>
    </i>
    <i>
      <x v="139"/>
    </i>
    <i>
      <x v="49"/>
    </i>
    <i>
      <x v="149"/>
    </i>
    <i>
      <x v="21"/>
    </i>
    <i>
      <x v="32"/>
    </i>
    <i>
      <x v="68"/>
    </i>
    <i>
      <x v="95"/>
    </i>
    <i>
      <x v="36"/>
    </i>
    <i>
      <x v="122"/>
    </i>
    <i>
      <x v="147"/>
    </i>
    <i>
      <x v="89"/>
    </i>
    <i>
      <x v="43"/>
    </i>
    <i>
      <x v="91"/>
    </i>
    <i>
      <x v="121"/>
    </i>
    <i>
      <x v="102"/>
    </i>
    <i>
      <x v="88"/>
    </i>
    <i>
      <x v="82"/>
    </i>
    <i>
      <x v="51"/>
    </i>
    <i>
      <x v="46"/>
    </i>
    <i>
      <x v="111"/>
    </i>
    <i>
      <x v="75"/>
    </i>
    <i>
      <x v="13"/>
    </i>
    <i>
      <x v="18"/>
    </i>
    <i>
      <x v="30"/>
    </i>
    <i>
      <x v="37"/>
    </i>
    <i>
      <x v="5"/>
    </i>
    <i>
      <x v="100"/>
    </i>
    <i>
      <x v="140"/>
    </i>
    <i>
      <x v="85"/>
    </i>
    <i>
      <x v="86"/>
    </i>
    <i>
      <x v="52"/>
    </i>
    <i>
      <x v="144"/>
    </i>
    <i>
      <x v="114"/>
    </i>
    <i>
      <x v="76"/>
    </i>
    <i>
      <x v="28"/>
    </i>
    <i>
      <x v="126"/>
    </i>
    <i>
      <x v="148"/>
    </i>
    <i>
      <x v="41"/>
    </i>
    <i>
      <x v="94"/>
    </i>
    <i>
      <x v="161"/>
    </i>
    <i>
      <x v="47"/>
    </i>
    <i>
      <x v="60"/>
    </i>
    <i>
      <x v="55"/>
    </i>
    <i>
      <x v="11"/>
    </i>
    <i>
      <x v="25"/>
    </i>
    <i>
      <x v="119"/>
    </i>
    <i>
      <x v="107"/>
    </i>
    <i>
      <x v="72"/>
    </i>
    <i>
      <x v="31"/>
    </i>
    <i>
      <x v="105"/>
    </i>
    <i>
      <x v="116"/>
    </i>
    <i>
      <x v="45"/>
    </i>
    <i>
      <x v="9"/>
    </i>
    <i>
      <x v="48"/>
    </i>
    <i>
      <x v="63"/>
    </i>
    <i>
      <x v="93"/>
    </i>
    <i>
      <x v="59"/>
    </i>
    <i>
      <x v="138"/>
    </i>
    <i>
      <x v="158"/>
    </i>
    <i>
      <x v="104"/>
    </i>
    <i>
      <x v="108"/>
    </i>
    <i>
      <x v="101"/>
    </i>
    <i>
      <x v="65"/>
    </i>
    <i>
      <x v="42"/>
    </i>
    <i>
      <x v="154"/>
    </i>
    <i>
      <x v="128"/>
    </i>
    <i>
      <x v="35"/>
    </i>
    <i>
      <x v="155"/>
    </i>
    <i>
      <x v="133"/>
    </i>
    <i>
      <x v="84"/>
    </i>
    <i>
      <x v="134"/>
    </i>
    <i>
      <x v="81"/>
    </i>
    <i>
      <x v="113"/>
    </i>
    <i>
      <x v="8"/>
    </i>
    <i>
      <x v="160"/>
    </i>
    <i>
      <x v="131"/>
    </i>
    <i>
      <x v="74"/>
    </i>
    <i>
      <x v="115"/>
    </i>
    <i>
      <x v="112"/>
    </i>
    <i>
      <x v="135"/>
    </i>
    <i>
      <x v="146"/>
    </i>
    <i>
      <x v="92"/>
    </i>
    <i>
      <x v="117"/>
    </i>
    <i>
      <x v="7"/>
    </i>
    <i>
      <x v="120"/>
    </i>
    <i>
      <x v="109"/>
    </i>
    <i>
      <x v="40"/>
    </i>
    <i>
      <x/>
    </i>
    <i>
      <x v="33"/>
    </i>
    <i>
      <x v="67"/>
    </i>
    <i>
      <x v="66"/>
    </i>
    <i>
      <x v="145"/>
    </i>
    <i>
      <x v="137"/>
    </i>
    <i>
      <x v="80"/>
    </i>
    <i>
      <x v="24"/>
    </i>
    <i>
      <x v="61"/>
    </i>
    <i>
      <x v="110"/>
    </i>
    <i>
      <x v="141"/>
    </i>
    <i>
      <x v="19"/>
    </i>
    <i>
      <x v="12"/>
    </i>
    <i>
      <x v="123"/>
    </i>
    <i>
      <x v="20"/>
    </i>
    <i>
      <x v="1"/>
    </i>
    <i>
      <x v="4"/>
    </i>
    <i>
      <x v="53"/>
    </i>
    <i>
      <x v="152"/>
    </i>
    <i>
      <x v="22"/>
    </i>
    <i>
      <x v="162"/>
    </i>
    <i>
      <x v="142"/>
    </i>
    <i>
      <x v="56"/>
    </i>
    <i>
      <x v="125"/>
    </i>
    <i>
      <x v="150"/>
    </i>
    <i>
      <x v="3"/>
    </i>
    <i>
      <x v="26"/>
    </i>
    <i>
      <x v="136"/>
    </i>
    <i>
      <x v="96"/>
    </i>
    <i>
      <x v="73"/>
    </i>
    <i>
      <x v="62"/>
    </i>
    <i>
      <x v="27"/>
    </i>
    <i>
      <x v="153"/>
    </i>
    <i>
      <x v="83"/>
    </i>
    <i>
      <x v="157"/>
    </i>
    <i>
      <x v="156"/>
    </i>
    <i>
      <x v="87"/>
    </i>
    <i>
      <x v="34"/>
    </i>
    <i>
      <x v="70"/>
    </i>
    <i>
      <x v="2"/>
    </i>
    <i>
      <x v="69"/>
    </i>
    <i>
      <x v="90"/>
    </i>
    <i>
      <x v="79"/>
    </i>
    <i>
      <x v="127"/>
    </i>
    <i>
      <x v="129"/>
    </i>
    <i>
      <x v="64"/>
    </i>
    <i>
      <x v="124"/>
    </i>
    <i>
      <x v="16"/>
    </i>
    <i>
      <x v="54"/>
    </i>
    <i>
      <x v="57"/>
    </i>
    <i t="grand">
      <x/>
    </i>
  </rowItems>
  <colFields count="1">
    <field x="-2"/>
  </colFields>
  <colItems count="6">
    <i>
      <x/>
    </i>
    <i i="1">
      <x v="1"/>
    </i>
    <i i="2">
      <x v="2"/>
    </i>
    <i i="3">
      <x v="3"/>
    </i>
    <i i="4">
      <x v="4"/>
    </i>
    <i i="5">
      <x v="5"/>
    </i>
  </colItems>
  <pageFields count="1">
    <pageField fld="3" hier="0"/>
  </pageFields>
  <dataFields count="6">
    <dataField name="Sum of חלקה של הארנונה מהמדינה מסה&quot;כ ההכנסות" fld="18" baseField="0" baseItem="0"/>
    <dataField name="Sum of חלקה של הארנונה מהמדינה בהכנסות העצמיות" fld="17" baseField="0" baseItem="0"/>
    <dataField name="Sum of חלקה של הארנונה מהמדינה בהכנסות שאינן ממגורים" fld="16" baseField="0" baseItem="0"/>
    <dataField name="Sum of סה&quot;כ הכנסה ממשרדי הממשלה ומשרד הבטחון" fld="11" baseField="0" baseItem="0"/>
    <dataField name="Sum of היקף הפטור למשרדי הממשלה" fld="9" baseField="0" baseItem="0"/>
    <dataField name="Sum of היקף הפטור שמקבל בשהב&quot;ט2" fld="6" baseField="0" baseItem="0"/>
  </dataFields>
  <formats count="12">
    <format dxfId="199">
      <pivotArea outline="0" fieldPosition="0"/>
    </format>
    <format dxfId="198">
      <pivotArea outline="0" fieldPosition="0">
        <references count="1">
          <reference field="2" count="0" selected="0"/>
        </references>
      </pivotArea>
    </format>
    <format dxfId="197">
      <pivotArea dataOnly="0" outline="0" fieldPosition="0">
        <references count="1">
          <reference field="4294967294" count="3">
            <x v="0"/>
            <x v="1"/>
            <x v="2"/>
          </reference>
        </references>
      </pivotArea>
    </format>
    <format dxfId="196">
      <pivotArea dataOnly="0" labelOnly="1" outline="0" fieldPosition="0">
        <references count="1">
          <reference field="4294967294" count="3">
            <x v="0"/>
            <x v="1"/>
            <x v="2"/>
          </reference>
        </references>
      </pivotArea>
    </format>
    <format dxfId="195">
      <pivotArea outline="0" fieldPosition="0">
        <references count="2">
          <reference field="4294967294" count="1" selected="0">
            <x v="4"/>
          </reference>
          <reference field="2" count="0" selected="0"/>
        </references>
      </pivotArea>
    </format>
    <format dxfId="194">
      <pivotArea outline="0" fieldPosition="0">
        <references count="2">
          <reference field="4294967294" count="1" selected="0">
            <x v="5"/>
          </reference>
          <reference field="2" count="0" selected="0"/>
        </references>
      </pivotArea>
    </format>
    <format dxfId="193">
      <pivotArea outline="0" fieldPosition="0">
        <references count="2">
          <reference field="4294967294" count="1" selected="0">
            <x v="3"/>
          </reference>
          <reference field="2" count="0" selected="0"/>
        </references>
      </pivotArea>
    </format>
    <format dxfId="192">
      <pivotArea dataOnly="0" labelOnly="1" outline="0" fieldPosition="0">
        <references count="1">
          <reference field="4294967294" count="1">
            <x v="3"/>
          </reference>
        </references>
      </pivotArea>
    </format>
    <format dxfId="191">
      <pivotArea dataOnly="0" labelOnly="1" outline="0" fieldPosition="0">
        <references count="1">
          <reference field="4294967294" count="2">
            <x v="4"/>
            <x v="5"/>
          </reference>
        </references>
      </pivotArea>
    </format>
    <format dxfId="190">
      <pivotArea dataOnly="0" labelOnly="1" outline="0" fieldPosition="0">
        <references count="1">
          <reference field="4294967294" count="3">
            <x v="3"/>
            <x v="4"/>
            <x v="5"/>
          </reference>
        </references>
      </pivotArea>
    </format>
    <format dxfId="189">
      <pivotArea dataOnly="0" labelOnly="1" outline="0" fieldPosition="0">
        <references count="1">
          <reference field="4294967294" count="3">
            <x v="3"/>
            <x v="4"/>
            <x v="5"/>
          </reference>
        </references>
      </pivotArea>
    </format>
    <format dxfId="188">
      <pivotArea dataOnly="0" labelOnly="1" outline="0" fieldPosition="0">
        <references count="1">
          <reference field="4294967294" count="3">
            <x v="0"/>
            <x v="1"/>
            <x v="2"/>
          </reference>
        </references>
      </pivotArea>
    </format>
  </formats>
  <pivotTableStyleInfo showRowHeaders="1" showColHeaders="1" showRowStripes="0" showColStripes="0" showLastColumn="1"/>
</pivotTableDefinition>
</file>

<file path=xl/pivotTables/pivotTable4.xml><?xml version="1.0" encoding="utf-8"?>
<pivotTableDefinition xmlns="http://schemas.openxmlformats.org/spreadsheetml/2006/main" name="PivotTable4" cacheId="0" applyNumberFormats="0" applyBorderFormats="0" applyFontFormats="0" applyPatternFormats="0" applyAlignmentFormats="0" applyWidthHeightFormats="1" dataCaption="Data" updatedVersion="3" showMemberPropertyTips="0" useAutoFormatting="1" itemPrintTitles="1" createdVersion="1" indent="0" compact="0" compactData="0" gridDropZones="1">
  <location ref="F3:H27" firstHeaderRow="1" firstDataRow="2" firstDataCol="1" rowPageCount="1" colPageCount="1"/>
  <pivotFields count="8">
    <pivotField compact="0" outline="0" subtotalTop="0" showAll="0" includeNewItemsInFilter="1"/>
    <pivotField axis="axisRow" compact="0" outline="0" subtotalTop="0" showAll="0" includeNewItemsInFilter="1" sortType="descending">
      <items count="112">
        <item x="52"/>
        <item x="3"/>
        <item x="5"/>
        <item x="7"/>
        <item x="12"/>
        <item m="1" x="89"/>
        <item x="13"/>
        <item x="16"/>
        <item x="17"/>
        <item x="23"/>
        <item x="24"/>
        <item x="25"/>
        <item x="19"/>
        <item x="22"/>
        <item x="26"/>
        <item x="28"/>
        <item x="31"/>
        <item x="32"/>
        <item x="33"/>
        <item x="36"/>
        <item x="38"/>
        <item x="37"/>
        <item x="39"/>
        <item x="43"/>
        <item x="51"/>
        <item x="53"/>
        <item x="54"/>
        <item x="55"/>
        <item x="58"/>
        <item x="59"/>
        <item x="60"/>
        <item x="63"/>
        <item x="66"/>
        <item x="65"/>
        <item x="68"/>
        <item x="69"/>
        <item x="70"/>
        <item m="1" x="84"/>
        <item m="1" x="98"/>
        <item m="1" x="93"/>
        <item m="1" x="82"/>
        <item m="1" x="103"/>
        <item m="1" x="97"/>
        <item m="1" x="106"/>
        <item m="1" x="108"/>
        <item m="1" x="81"/>
        <item m="1" x="86"/>
        <item m="1" x="104"/>
        <item x="67"/>
        <item x="0"/>
        <item x="8"/>
        <item x="15"/>
        <item x="18"/>
        <item x="20"/>
        <item x="29"/>
        <item x="30"/>
        <item x="44"/>
        <item x="46"/>
        <item x="48"/>
        <item x="57"/>
        <item x="61"/>
        <item x="62"/>
        <item m="1" x="101"/>
        <item m="1" x="109"/>
        <item m="1" x="74"/>
        <item m="1" x="73"/>
        <item m="1" x="90"/>
        <item x="2"/>
        <item x="4"/>
        <item x="6"/>
        <item x="9"/>
        <item x="10"/>
        <item x="11"/>
        <item x="14"/>
        <item x="21"/>
        <item x="27"/>
        <item x="34"/>
        <item x="35"/>
        <item x="40"/>
        <item x="41"/>
        <item x="42"/>
        <item x="45"/>
        <item x="47"/>
        <item x="49"/>
        <item x="50"/>
        <item x="56"/>
        <item x="64"/>
        <item x="71"/>
        <item m="1" x="100"/>
        <item m="1" x="105"/>
        <item m="1" x="80"/>
        <item m="1" x="75"/>
        <item m="1" x="92"/>
        <item m="1" x="94"/>
        <item m="1" x="88"/>
        <item m="1" x="110"/>
        <item m="1" x="77"/>
        <item m="1" x="99"/>
        <item m="1" x="76"/>
        <item m="1" x="79"/>
        <item m="1" x="91"/>
        <item m="1" x="102"/>
        <item m="1" x="96"/>
        <item m="1" x="87"/>
        <item m="1" x="83"/>
        <item m="1" x="78"/>
        <item m="1" x="85"/>
        <item m="1" x="107"/>
        <item m="1" x="95"/>
        <item x="1"/>
        <item x="72"/>
        <item t="default"/>
      </items>
      <autoSortScope>
        <pivotArea dataOnly="0" outline="0" fieldPosition="0">
          <references count="1">
            <reference field="4294967294" count="1" selected="0">
              <x v="1"/>
            </reference>
          </references>
        </pivotArea>
      </autoSortScope>
    </pivotField>
    <pivotField compact="0" outline="0" subtotalTop="0" showAll="0" includeNewItemsInFilter="1"/>
    <pivotField axis="axisPage" compact="0" outline="0" subtotalTop="0" showAll="0" includeNewItemsInFilter="1">
      <items count="5">
        <item h="1" x="3"/>
        <item h="1" x="0"/>
        <item x="2"/>
        <item x="1"/>
        <item t="default"/>
      </items>
    </pivotField>
    <pivotField compact="0" outline="0" subtotalTop="0" showAll="0" includeNewItemsInFilter="1"/>
    <pivotField dataField="1" compact="0" numFmtId="3" outline="0" subtotalTop="0" showAll="0" includeNewItemsInFilter="1"/>
    <pivotField name="היקף הפטור שמקבל בשהב&quot;ט2" compact="0" outline="0" subtotalTop="0" showAll="0" includeNewItemsInFilter="1" defaultSubtotal="0"/>
    <pivotField dataField="1" compact="0" numFmtId="3" outline="0" subtotalTop="0" showAll="0" includeNewItemsInFilter="1"/>
  </pivotFields>
  <rowFields count="1">
    <field x="1"/>
  </rowFields>
  <rowItems count="23">
    <i>
      <x v="70"/>
    </i>
    <i>
      <x v="78"/>
    </i>
    <i>
      <x v="82"/>
    </i>
    <i>
      <x v="80"/>
    </i>
    <i>
      <x v="67"/>
    </i>
    <i>
      <x v="74"/>
    </i>
    <i>
      <x v="68"/>
    </i>
    <i>
      <x v="71"/>
    </i>
    <i>
      <x v="76"/>
    </i>
    <i>
      <x v="79"/>
    </i>
    <i>
      <x v="81"/>
    </i>
    <i>
      <x v="87"/>
    </i>
    <i>
      <x v="73"/>
    </i>
    <i>
      <x v="85"/>
    </i>
    <i>
      <x v="75"/>
    </i>
    <i>
      <x v="69"/>
    </i>
    <i>
      <x v="84"/>
    </i>
    <i>
      <x v="83"/>
    </i>
    <i>
      <x v="77"/>
    </i>
    <i>
      <x v="86"/>
    </i>
    <i>
      <x v="72"/>
    </i>
    <i>
      <x v="109"/>
    </i>
    <i t="grand">
      <x/>
    </i>
  </rowItems>
  <colFields count="1">
    <field x="-2"/>
  </colFields>
  <colItems count="2">
    <i>
      <x/>
    </i>
    <i i="1">
      <x v="1"/>
    </i>
  </colItems>
  <pageFields count="1">
    <pageField fld="3" hier="0"/>
  </pageFields>
  <dataFields count="2">
    <dataField name="שומת ארנונה מקורית לשנת 2013" fld="7" baseField="0" baseItem="0"/>
    <dataField name="תשלום בפועל" fld="5" baseField="0" baseItem="0"/>
  </dataFields>
  <formats count="1">
    <format dxfId="200">
      <pivotArea outline="0" fieldPosition="0"/>
    </format>
  </formats>
  <pivotTableStyleInfo showRowHeaders="1" showColHeaders="1" showRowStripes="0" showColStripes="0" showLastColumn="1"/>
</pivotTableDefinition>
</file>

<file path=xl/pivotTables/pivotTable5.xml><?xml version="1.0" encoding="utf-8"?>
<pivotTableDefinition xmlns="http://schemas.openxmlformats.org/spreadsheetml/2006/main" name="PivotTable3" cacheId="0" applyNumberFormats="0" applyBorderFormats="0" applyFontFormats="0" applyPatternFormats="0" applyAlignmentFormats="0" applyWidthHeightFormats="1" dataCaption="Data" updatedVersion="3" showMemberPropertyTips="0" useAutoFormatting="1" itemPrintTitles="1" createdVersion="1" indent="0" compact="0" compactData="0" gridDropZones="1">
  <location ref="A18:C27" firstHeaderRow="1" firstDataRow="2" firstDataCol="1"/>
  <pivotFields count="8">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axis="axisRow" compact="0" outline="0" subtotalTop="0" showAll="0" includeNewItemsInFilter="1">
      <items count="8">
        <item x="2"/>
        <item x="1"/>
        <item x="5"/>
        <item x="0"/>
        <item x="4"/>
        <item x="6"/>
        <item x="3"/>
        <item t="default"/>
      </items>
    </pivotField>
    <pivotField dataField="1" compact="0" numFmtId="3" outline="0" subtotalTop="0" showAll="0" includeNewItemsInFilter="1"/>
    <pivotField name="היקף הפטור שמקבל בשהב&quot;ט2" compact="0" outline="0" subtotalTop="0" showAll="0" includeNewItemsInFilter="1" defaultSubtotal="0"/>
    <pivotField dataField="1" compact="0" numFmtId="3" outline="0" subtotalTop="0" showAll="0" includeNewItemsInFilter="1"/>
  </pivotFields>
  <rowFields count="1">
    <field x="4"/>
  </rowFields>
  <rowItems count="8">
    <i>
      <x/>
    </i>
    <i>
      <x v="1"/>
    </i>
    <i>
      <x v="2"/>
    </i>
    <i>
      <x v="3"/>
    </i>
    <i>
      <x v="4"/>
    </i>
    <i>
      <x v="5"/>
    </i>
    <i>
      <x v="6"/>
    </i>
    <i t="grand">
      <x/>
    </i>
  </rowItems>
  <colFields count="1">
    <field x="-2"/>
  </colFields>
  <colItems count="2">
    <i>
      <x/>
    </i>
    <i i="1">
      <x v="1"/>
    </i>
  </colItems>
  <dataFields count="2">
    <dataField name="תשלום בפועל" fld="5" baseField="0" baseItem="0"/>
    <dataField name="שומת ארנונה מקורית לשנת 2013" fld="7" baseField="0" baseItem="0"/>
  </dataFields>
  <formats count="1">
    <format dxfId="201">
      <pivotArea outline="0" fieldPosition="0"/>
    </format>
  </formats>
  <pivotTableStyleInfo showRowHeaders="1" showColHeaders="1" showRowStripes="0" showColStripes="0" showLastColumn="1"/>
</pivotTableDefinition>
</file>

<file path=xl/pivotTables/pivotTable6.xml><?xml version="1.0" encoding="utf-8"?>
<pivotTableDefinition xmlns="http://schemas.openxmlformats.org/spreadsheetml/2006/main" name="PivotTable1" cacheId="2" applyNumberFormats="0" applyBorderFormats="0" applyFontFormats="0" applyPatternFormats="0" applyAlignmentFormats="0" applyWidthHeightFormats="1" dataCaption="Data" updatedVersion="3" showMemberPropertyTips="0" useAutoFormatting="1" itemPrintTitles="1" createdVersion="1" indent="0" compact="0" compactData="0" gridDropZones="1">
  <location ref="A3:G168" firstHeaderRow="1" firstDataRow="2" firstDataCol="1"/>
  <pivotFields count="23">
    <pivotField compact="0" outline="0" subtotalTop="0" showAll="0" includeNewItemsInFilter="1"/>
    <pivotField compact="0" outline="0" subtotalTop="0" showAll="0" includeNewItemsInFilter="1"/>
    <pivotField axis="axisRow" compact="0" outline="0" subtotalTop="0" showAll="0" includeNewItemsInFilter="1">
      <items count="164">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t="default"/>
      </items>
    </pivotField>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numFmtId="3" outline="0" subtotalTop="0" showAll="0" includeNewItemsInFilter="1"/>
    <pivotField compact="0" outline="0" subtotalTop="0" showAll="0" includeNewItemsInFilter="1"/>
    <pivotField compact="0" numFmtId="3"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items count="109">
        <item x="1"/>
        <item x="12"/>
        <item x="35"/>
        <item x="29"/>
        <item x="103"/>
        <item x="48"/>
        <item x="7"/>
        <item x="27"/>
        <item x="49"/>
        <item x="62"/>
        <item x="80"/>
        <item x="94"/>
        <item x="97"/>
        <item x="0"/>
        <item x="15"/>
        <item x="86"/>
        <item x="55"/>
        <item x="107"/>
        <item x="77"/>
        <item x="74"/>
        <item x="78"/>
        <item x="69"/>
        <item x="34"/>
        <item x="45"/>
        <item x="98"/>
        <item x="75"/>
        <item x="5"/>
        <item x="22"/>
        <item x="51"/>
        <item x="41"/>
        <item x="44"/>
        <item x="21"/>
        <item x="88"/>
        <item x="32"/>
        <item x="99"/>
        <item x="102"/>
        <item x="43"/>
        <item x="46"/>
        <item x="71"/>
        <item x="104"/>
        <item x="106"/>
        <item x="50"/>
        <item x="79"/>
        <item x="91"/>
        <item x="38"/>
        <item x="19"/>
        <item x="40"/>
        <item x="73"/>
        <item x="96"/>
        <item x="83"/>
        <item x="58"/>
        <item x="39"/>
        <item x="57"/>
        <item x="28"/>
        <item x="93"/>
        <item x="72"/>
        <item x="23"/>
        <item x="82"/>
        <item x="3"/>
        <item x="87"/>
        <item x="64"/>
        <item x="16"/>
        <item x="11"/>
        <item x="56"/>
        <item x="68"/>
        <item x="63"/>
        <item x="24"/>
        <item x="18"/>
        <item x="8"/>
        <item x="84"/>
        <item x="33"/>
        <item x="76"/>
        <item x="54"/>
        <item x="59"/>
        <item x="61"/>
        <item x="10"/>
        <item x="85"/>
        <item x="30"/>
        <item x="60"/>
        <item x="13"/>
        <item x="37"/>
        <item x="20"/>
        <item x="100"/>
        <item x="66"/>
        <item x="36"/>
        <item x="92"/>
        <item x="42"/>
        <item x="90"/>
        <item x="26"/>
        <item x="81"/>
        <item x="4"/>
        <item x="53"/>
        <item x="89"/>
        <item x="6"/>
        <item x="9"/>
        <item x="70"/>
        <item x="25"/>
        <item x="95"/>
        <item x="17"/>
        <item x="52"/>
        <item x="67"/>
        <item x="105"/>
        <item x="14"/>
        <item x="47"/>
        <item x="65"/>
        <item x="31"/>
        <item x="101"/>
        <item x="2"/>
        <item t="default"/>
      </items>
    </pivotField>
    <pivotField dataField="1" compact="0" outline="0" subtotalTop="0" showAll="0" includeNewItemsInFilter="1">
      <items count="111">
        <item x="1"/>
        <item x="12"/>
        <item x="30"/>
        <item x="36"/>
        <item x="105"/>
        <item x="49"/>
        <item x="6"/>
        <item x="64"/>
        <item x="82"/>
        <item x="28"/>
        <item x="0"/>
        <item x="50"/>
        <item x="88"/>
        <item x="77"/>
        <item x="99"/>
        <item x="21"/>
        <item x="15"/>
        <item x="96"/>
        <item x="56"/>
        <item x="76"/>
        <item x="79"/>
        <item x="71"/>
        <item x="80"/>
        <item x="52"/>
        <item x="35"/>
        <item x="109"/>
        <item x="23"/>
        <item x="46"/>
        <item x="100"/>
        <item x="4"/>
        <item x="93"/>
        <item x="42"/>
        <item x="45"/>
        <item x="51"/>
        <item x="31"/>
        <item x="44"/>
        <item x="19"/>
        <item x="78"/>
        <item x="106"/>
        <item x="101"/>
        <item x="39"/>
        <item x="73"/>
        <item x="90"/>
        <item x="47"/>
        <item x="104"/>
        <item x="81"/>
        <item x="29"/>
        <item x="16"/>
        <item x="59"/>
        <item x="33"/>
        <item x="3"/>
        <item x="62"/>
        <item x="75"/>
        <item x="98"/>
        <item x="58"/>
        <item x="57"/>
        <item x="108"/>
        <item x="41"/>
        <item x="85"/>
        <item x="24"/>
        <item x="89"/>
        <item x="95"/>
        <item x="40"/>
        <item x="66"/>
        <item x="74"/>
        <item x="65"/>
        <item x="84"/>
        <item x="11"/>
        <item x="70"/>
        <item x="13"/>
        <item x="2"/>
        <item x="25"/>
        <item x="92"/>
        <item x="22"/>
        <item x="38"/>
        <item x="63"/>
        <item x="61"/>
        <item x="55"/>
        <item x="87"/>
        <item x="18"/>
        <item x="60"/>
        <item x="86"/>
        <item x="68"/>
        <item x="34"/>
        <item x="7"/>
        <item x="54"/>
        <item x="102"/>
        <item x="9"/>
        <item x="20"/>
        <item x="94"/>
        <item x="37"/>
        <item x="5"/>
        <item x="83"/>
        <item x="91"/>
        <item x="72"/>
        <item x="43"/>
        <item x="26"/>
        <item x="27"/>
        <item x="17"/>
        <item x="8"/>
        <item x="97"/>
        <item x="48"/>
        <item x="53"/>
        <item x="107"/>
        <item x="14"/>
        <item x="69"/>
        <item x="32"/>
        <item x="67"/>
        <item x="103"/>
        <item x="10"/>
        <item t="default"/>
      </items>
    </pivotField>
    <pivotField dataField="1" compact="0" outline="0" subtotalTop="0" showAll="0" includeNewItemsInFilter="1"/>
    <pivotField dataField="1" compact="0" outline="0" subtotalTop="0" showAll="0" includeNewItemsInFilter="1"/>
    <pivotField dataField="1" compact="0" outline="0" subtotalTop="0" showAll="0" includeNewItemsInFilter="1"/>
  </pivotFields>
  <rowFields count="1">
    <field x="2"/>
  </rowFields>
  <rowItems count="16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t="grand">
      <x/>
    </i>
  </rowItems>
  <colFields count="1">
    <field x="-2"/>
  </colFields>
  <colItems count="6">
    <i>
      <x/>
    </i>
    <i i="1">
      <x v="1"/>
    </i>
    <i i="2">
      <x v="2"/>
    </i>
    <i i="3">
      <x v="3"/>
    </i>
    <i i="4">
      <x v="4"/>
    </i>
    <i i="5">
      <x v="5"/>
    </i>
  </colItems>
  <dataFields count="6">
    <dataField name="Sum of  מטבע תנאי נטו " fld="6" baseField="0" baseItem="0" numFmtId="164"/>
    <dataField name="Sum of חלקה של הארנונה ממשרד הבטחון מסה&quot;כ הכנסות" fld="20" baseField="0" baseItem="0"/>
    <dataField name="Sum of חלקה של הארנונה ממשרד הבטחון מההכנסות העצמאיות" fld="19" baseField="0" baseItem="0"/>
    <dataField name="Sum of חלקה של הארנונה ממשרד הבטחון מהארנונה שאינה ממגורים" fld="18" baseField="0" baseItem="0"/>
    <dataField name="Sum of חלקה של הארנונה ממגורים מסה&quot;כ הארנונה לפני אובדן הארנונה ממשרד הבטחון2" fld="22" baseField="0" baseItem="0"/>
    <dataField name="Sum of חלקה של הארנונה ממגורים מסה&quot;כ הארנונה לפני אובדן הארנונה ממשרד הבטחון" fld="21" baseField="0" baseItem="0"/>
  </dataFields>
  <formats count="4">
    <format dxfId="185">
      <pivotArea outline="0" fieldPosition="0"/>
    </format>
    <format dxfId="184">
      <pivotArea field="2" type="button" dataOnly="0" labelOnly="1" outline="0" axis="axisRow" fieldPosition="0"/>
    </format>
    <format dxfId="183">
      <pivotArea dataOnly="0" labelOnly="1" outline="0" fieldPosition="0">
        <references count="1">
          <reference field="4294967294" count="5">
            <x v="1"/>
            <x v="2"/>
            <x v="3"/>
            <x v="4"/>
            <x v="5"/>
          </reference>
        </references>
      </pivotArea>
    </format>
    <format dxfId="182">
      <pivotArea outline="0" fieldPosition="0">
        <references count="1">
          <reference field="4294967294" count="1" selected="0">
            <x v="0"/>
          </reference>
        </references>
      </pivotArea>
    </format>
  </formats>
  <pivotTableStyleInfo showRowHeaders="1" showColHeaders="1" showRowStripes="0" showColStripes="0" showLastColumn="1"/>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rinterSettings" Target="../printerSettings/printerSettings1.bin"/><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6.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17" Type="http://schemas.openxmlformats.org/officeDocument/2006/relationships/hyperlink" Target="http://www.yehud-monosson.muni.il/" TargetMode="External"/><Relationship Id="rId21" Type="http://schemas.openxmlformats.org/officeDocument/2006/relationships/hyperlink" Target="http://www.hof-hasharon.co.il/" TargetMode="External"/><Relationship Id="rId42" Type="http://schemas.openxmlformats.org/officeDocument/2006/relationships/hyperlink" Target="http://www.glt.org.il/" TargetMode="External"/><Relationship Id="rId63" Type="http://schemas.openxmlformats.org/officeDocument/2006/relationships/hyperlink" Target="http://eillut.com/" TargetMode="External"/><Relationship Id="rId84" Type="http://schemas.openxmlformats.org/officeDocument/2006/relationships/hyperlink" Target="http://www.raanana.muni.il/" TargetMode="External"/><Relationship Id="rId138" Type="http://schemas.openxmlformats.org/officeDocument/2006/relationships/hyperlink" Target="http://www.tel-mond.muni.il/" TargetMode="External"/><Relationship Id="rId159" Type="http://schemas.openxmlformats.org/officeDocument/2006/relationships/hyperlink" Target="http://kfarvradim.com/" TargetMode="External"/><Relationship Id="rId170" Type="http://schemas.openxmlformats.org/officeDocument/2006/relationships/hyperlink" Target="http://www.beit-arye.net/" TargetMode="External"/><Relationship Id="rId191" Type="http://schemas.openxmlformats.org/officeDocument/2006/relationships/hyperlink" Target="mailto:zeevik@raanana.muni.il" TargetMode="External"/><Relationship Id="rId205" Type="http://schemas.openxmlformats.org/officeDocument/2006/relationships/hyperlink" Target="mailto:lishca@emanuel.muni.il" TargetMode="External"/><Relationship Id="rId107" Type="http://schemas.openxmlformats.org/officeDocument/2006/relationships/hyperlink" Target="http://www.nzc.org.il/" TargetMode="External"/><Relationship Id="rId11" Type="http://schemas.openxmlformats.org/officeDocument/2006/relationships/hyperlink" Target="http://www.m-yehuda.org.il/" TargetMode="External"/><Relationship Id="rId32" Type="http://schemas.openxmlformats.org/officeDocument/2006/relationships/hyperlink" Target="http://www.sng.org.il/" TargetMode="External"/><Relationship Id="rId53" Type="http://schemas.openxmlformats.org/officeDocument/2006/relationships/hyperlink" Target="http://bns.org.il/" TargetMode="External"/><Relationship Id="rId74" Type="http://schemas.openxmlformats.org/officeDocument/2006/relationships/hyperlink" Target="http://www.yesud-hamaala.muni.il/Pages/default.aspx" TargetMode="External"/><Relationship Id="rId128" Type="http://schemas.openxmlformats.org/officeDocument/2006/relationships/hyperlink" Target="http://www.bnei-brak.muni.il/Pages/default.aspx" TargetMode="External"/><Relationship Id="rId149" Type="http://schemas.openxmlformats.org/officeDocument/2006/relationships/hyperlink" Target="http://www.omer.muni.il/" TargetMode="External"/><Relationship Id="rId5" Type="http://schemas.openxmlformats.org/officeDocument/2006/relationships/hyperlink" Target="http://www.ma-soreq.org.il/" TargetMode="External"/><Relationship Id="rId90" Type="http://schemas.openxmlformats.org/officeDocument/2006/relationships/hyperlink" Target="http://www.rosh-haayin.muni.il/" TargetMode="External"/><Relationship Id="rId95" Type="http://schemas.openxmlformats.org/officeDocument/2006/relationships/hyperlink" Target="http://www.qiryat-gat.muni.il/" TargetMode="External"/><Relationship Id="rId160" Type="http://schemas.openxmlformats.org/officeDocument/2006/relationships/hyperlink" Target="http://www.kokhav-yair.muni.il/Openning.asp?Lang=1&amp;" TargetMode="External"/><Relationship Id="rId165" Type="http://schemas.openxmlformats.org/officeDocument/2006/relationships/hyperlink" Target="http://www.har-adar.muni.il/" TargetMode="External"/><Relationship Id="rId181" Type="http://schemas.openxmlformats.org/officeDocument/2006/relationships/hyperlink" Target="http://www.kafr-qassem.net/index.php?option=com_frontpage&amp;Itemid=1" TargetMode="External"/><Relationship Id="rId186" Type="http://schemas.openxmlformats.org/officeDocument/2006/relationships/hyperlink" Target="http://www.iksal-muni.net/" TargetMode="External"/><Relationship Id="rId216" Type="http://schemas.openxmlformats.org/officeDocument/2006/relationships/vmlDrawing" Target="../drawings/vmlDrawing2.vml"/><Relationship Id="rId211" Type="http://schemas.openxmlformats.org/officeDocument/2006/relationships/hyperlink" Target="mailto:eliab@iula.org.ilnadavh@zy1882.co.il" TargetMode="External"/><Relationship Id="rId22" Type="http://schemas.openxmlformats.org/officeDocument/2006/relationships/hyperlink" Target="http://www.hof-hacarmel.co.il/" TargetMode="External"/><Relationship Id="rId27" Type="http://schemas.openxmlformats.org/officeDocument/2006/relationships/hyperlink" Target="http://www.zvulun.org.il/Contents/index.asp?id=home" TargetMode="External"/><Relationship Id="rId43" Type="http://schemas.openxmlformats.org/officeDocument/2006/relationships/hyperlink" Target="http://www.galil-elion.org.il/" TargetMode="External"/><Relationship Id="rId48" Type="http://schemas.openxmlformats.org/officeDocument/2006/relationships/hyperlink" Target="http://www.brener.org.il/" TargetMode="External"/><Relationship Id="rId64" Type="http://schemas.openxmlformats.org/officeDocument/2006/relationships/hyperlink" Target="http://www.ghajarlc.org.il/webPro/index.asp?codeclient=1746" TargetMode="External"/><Relationship Id="rId69" Type="http://schemas.openxmlformats.org/officeDocument/2006/relationships/hyperlink" Target="http://www.kisra-smea.org.il/" TargetMode="External"/><Relationship Id="rId113" Type="http://schemas.openxmlformats.org/officeDocument/2006/relationships/hyperlink" Target="http://www.karmiel.muni.il/" TargetMode="External"/><Relationship Id="rId118" Type="http://schemas.openxmlformats.org/officeDocument/2006/relationships/hyperlink" Target="http://www.yavnecity.co.il/" TargetMode="External"/><Relationship Id="rId134" Type="http://schemas.openxmlformats.org/officeDocument/2006/relationships/hyperlink" Target="http://www.ariel.muni.il/" TargetMode="External"/><Relationship Id="rId139" Type="http://schemas.openxmlformats.org/officeDocument/2006/relationships/hyperlink" Target="http://shelomi.org/" TargetMode="External"/><Relationship Id="rId80" Type="http://schemas.openxmlformats.org/officeDocument/2006/relationships/hyperlink" Target="http://www.elad.muni.il/Pages/default.aspx" TargetMode="External"/><Relationship Id="rId85" Type="http://schemas.openxmlformats.org/officeDocument/2006/relationships/hyperlink" Target="http://www.ramhash.co.il/" TargetMode="External"/><Relationship Id="rId150" Type="http://schemas.openxmlformats.org/officeDocument/2006/relationships/hyperlink" Target="http://www.savyon.muni.il/" TargetMode="External"/><Relationship Id="rId155" Type="http://schemas.openxmlformats.org/officeDocument/2006/relationships/hyperlink" Target="http://www.lehavim.muni.il/" TargetMode="External"/><Relationship Id="rId171" Type="http://schemas.openxmlformats.org/officeDocument/2006/relationships/hyperlink" Target="http://www.beer-almksor.com/" TargetMode="External"/><Relationship Id="rId176" Type="http://schemas.openxmlformats.org/officeDocument/2006/relationships/hyperlink" Target="http://www.azor.muni.il/" TargetMode="External"/><Relationship Id="rId192" Type="http://schemas.openxmlformats.org/officeDocument/2006/relationships/hyperlink" Target="mailto:zvulun2@zvulun.co.ileti@zvulun.co.il" TargetMode="External"/><Relationship Id="rId197" Type="http://schemas.openxmlformats.org/officeDocument/2006/relationships/hyperlink" Target="mailto:g.haim@pardes-hanna-karkur.muni.ilc.tzila@pardes-hanna-karkur.muni.il" TargetMode="External"/><Relationship Id="rId206" Type="http://schemas.openxmlformats.org/officeDocument/2006/relationships/hyperlink" Target="mailto:israelgal@kiryatono.muni.il" TargetMode="External"/><Relationship Id="rId201" Type="http://schemas.openxmlformats.org/officeDocument/2006/relationships/hyperlink" Target="mailto:meird@mazkeret-batya.muni.il" TargetMode="External"/><Relationship Id="rId12" Type="http://schemas.openxmlformats.org/officeDocument/2006/relationships/hyperlink" Target="http://www.binyamin.org.il/" TargetMode="External"/><Relationship Id="rId17" Type="http://schemas.openxmlformats.org/officeDocument/2006/relationships/hyperlink" Target="http://www.lachish.org.il/" TargetMode="External"/><Relationship Id="rId33" Type="http://schemas.openxmlformats.org/officeDocument/2006/relationships/hyperlink" Target="http://www.shomron.org.il/" TargetMode="External"/><Relationship Id="rId38" Type="http://schemas.openxmlformats.org/officeDocument/2006/relationships/hyperlink" Target="http://www.emek-lod.org.il/" TargetMode="External"/><Relationship Id="rId59" Type="http://schemas.openxmlformats.org/officeDocument/2006/relationships/hyperlink" Target="http://www.shoham.muni.il/" TargetMode="External"/><Relationship Id="rId103" Type="http://schemas.openxmlformats.org/officeDocument/2006/relationships/hyperlink" Target="http://www.netanya.muni.il/" TargetMode="External"/><Relationship Id="rId108" Type="http://schemas.openxmlformats.org/officeDocument/2006/relationships/hyperlink" Target="http://www.nahariya.muni.il/" TargetMode="External"/><Relationship Id="rId124" Type="http://schemas.openxmlformats.org/officeDocument/2006/relationships/hyperlink" Target="http://www.herzliya.muni.il/" TargetMode="External"/><Relationship Id="rId129" Type="http://schemas.openxmlformats.org/officeDocument/2006/relationships/hyperlink" Target="http://betar-illit.muni.il/" TargetMode="External"/><Relationship Id="rId54" Type="http://schemas.openxmlformats.org/officeDocument/2006/relationships/hyperlink" Target="http://www.shimi.co.il/bustan1/" TargetMode="External"/><Relationship Id="rId70" Type="http://schemas.openxmlformats.org/officeDocument/2006/relationships/hyperlink" Target="http://www.yirka.muni.il/" TargetMode="External"/><Relationship Id="rId75" Type="http://schemas.openxmlformats.org/officeDocument/2006/relationships/hyperlink" Target="http://www.ganeytikva.org.il/" TargetMode="External"/><Relationship Id="rId91" Type="http://schemas.openxmlformats.org/officeDocument/2006/relationships/hyperlink" Target="http://www.rishonim.org.il/kiryat-shmona/show_item.asp?levelId=40870" TargetMode="External"/><Relationship Id="rId96" Type="http://schemas.openxmlformats.org/officeDocument/2006/relationships/hyperlink" Target="http://www.kiryat-ata.org.il/" TargetMode="External"/><Relationship Id="rId140" Type="http://schemas.openxmlformats.org/officeDocument/2006/relationships/hyperlink" Target="http://www.ramat-yishay.com/BRPortal/br/P100.jsp" TargetMode="External"/><Relationship Id="rId145" Type="http://schemas.openxmlformats.org/officeDocument/2006/relationships/hyperlink" Target="http://www.kiryat4.org.il/" TargetMode="External"/><Relationship Id="rId161" Type="http://schemas.openxmlformats.org/officeDocument/2006/relationships/hyperlink" Target="http://www.yeruham.co.il/HTMLs/Home.aspx" TargetMode="External"/><Relationship Id="rId166" Type="http://schemas.openxmlformats.org/officeDocument/2006/relationships/hyperlink" Target="http://gedera.muni.il/" TargetMode="External"/><Relationship Id="rId182" Type="http://schemas.openxmlformats.org/officeDocument/2006/relationships/hyperlink" Target="mailto:f.yarka@gmail.com" TargetMode="External"/><Relationship Id="rId187" Type="http://schemas.openxmlformats.org/officeDocument/2006/relationships/hyperlink" Target="http://www.bueine-nujeidat.muni.il/" TargetMode="External"/><Relationship Id="rId217" Type="http://schemas.openxmlformats.org/officeDocument/2006/relationships/comments" Target="../comments2.xml"/><Relationship Id="rId1" Type="http://schemas.openxmlformats.org/officeDocument/2006/relationships/hyperlink" Target="mailto:terner@br7.org.il" TargetMode="External"/><Relationship Id="rId6" Type="http://schemas.openxmlformats.org/officeDocument/2006/relationships/hyperlink" Target="http://www.misgav.org.il/" TargetMode="External"/><Relationship Id="rId212" Type="http://schemas.openxmlformats.org/officeDocument/2006/relationships/hyperlink" Target="http://www.givat-zeev.muni.il/" TargetMode="External"/><Relationship Id="rId23" Type="http://schemas.openxmlformats.org/officeDocument/2006/relationships/hyperlink" Target="http://www.hof-ashkelon.org.il/" TargetMode="External"/><Relationship Id="rId28" Type="http://schemas.openxmlformats.org/officeDocument/2006/relationships/hyperlink" Target="http://www.hrhevron.co.il/" TargetMode="External"/><Relationship Id="rId49" Type="http://schemas.openxmlformats.org/officeDocument/2006/relationships/hyperlink" Target="http://www.beer-tuvia.org.il/" TargetMode="External"/><Relationship Id="rId114" Type="http://schemas.openxmlformats.org/officeDocument/2006/relationships/hyperlink" Target="http://www.kfar-saba.muni.il/" TargetMode="External"/><Relationship Id="rId119" Type="http://schemas.openxmlformats.org/officeDocument/2006/relationships/hyperlink" Target="http://www.haifa.muni.il/haifa/Pages/haifa.aspx" TargetMode="External"/><Relationship Id="rId44" Type="http://schemas.openxmlformats.org/officeDocument/2006/relationships/hyperlink" Target="http://www.hagilboa.org.il/" TargetMode="External"/><Relationship Id="rId60" Type="http://schemas.openxmlformats.org/officeDocument/2006/relationships/hyperlink" Target="http://www.rosh-pinna.muni.il/" TargetMode="External"/><Relationship Id="rId65" Type="http://schemas.openxmlformats.org/officeDocument/2006/relationships/hyperlink" Target="http://www.nahif.co.il/" TargetMode="External"/><Relationship Id="rId81" Type="http://schemas.openxmlformats.org/officeDocument/2006/relationships/hyperlink" Target="http://www.oraqiva.muni.il/Pages/default.aspx" TargetMode="External"/><Relationship Id="rId86" Type="http://schemas.openxmlformats.org/officeDocument/2006/relationships/hyperlink" Target="http://www.ramat-gan.muni.il/" TargetMode="External"/><Relationship Id="rId130" Type="http://schemas.openxmlformats.org/officeDocument/2006/relationships/hyperlink" Target="http://www.qbialik.org.il/" TargetMode="External"/><Relationship Id="rId135" Type="http://schemas.openxmlformats.org/officeDocument/2006/relationships/hyperlink" Target="http://www.eilat.muni.il/" TargetMode="External"/><Relationship Id="rId151" Type="http://schemas.openxmlformats.org/officeDocument/2006/relationships/hyperlink" Target="http://www.negev-net.org.il/HTMLs/article.aspx?C2004=12597" TargetMode="External"/><Relationship Id="rId156" Type="http://schemas.openxmlformats.org/officeDocument/2006/relationships/hyperlink" Target="http://www.romgalil.org.il/cds/872/" TargetMode="External"/><Relationship Id="rId177" Type="http://schemas.openxmlformats.org/officeDocument/2006/relationships/hyperlink" Target="http://www.oranit.org.il/" TargetMode="External"/><Relationship Id="rId198" Type="http://schemas.openxmlformats.org/officeDocument/2006/relationships/hyperlink" Target="mailto:zuri@motzkin.orglishkamayor@iula.org.il" TargetMode="External"/><Relationship Id="rId172" Type="http://schemas.openxmlformats.org/officeDocument/2006/relationships/hyperlink" Target="http://www.b-y.org.il/" TargetMode="External"/><Relationship Id="rId193" Type="http://schemas.openxmlformats.org/officeDocument/2006/relationships/hyperlink" Target="mailto:mayor@haifa.muni.ilreemb@haifa.muni.il" TargetMode="External"/><Relationship Id="rId202" Type="http://schemas.openxmlformats.org/officeDocument/2006/relationships/hyperlink" Target="mailto:mayor@efrat.muni.il" TargetMode="External"/><Relationship Id="rId207" Type="http://schemas.openxmlformats.org/officeDocument/2006/relationships/hyperlink" Target="mailto:ofer@or-ye.org.il" TargetMode="External"/><Relationship Id="rId13" Type="http://schemas.openxmlformats.org/officeDocument/2006/relationships/hyperlink" Target="http://www.matte-asher-region.muni.il/" TargetMode="External"/><Relationship Id="rId18" Type="http://schemas.openxmlformats.org/officeDocument/2006/relationships/hyperlink" Target="http://www.lev-hasharon.com/Pages/default.aspx" TargetMode="External"/><Relationship Id="rId39" Type="http://schemas.openxmlformats.org/officeDocument/2006/relationships/hyperlink" Target="http://www.emekyizrael.org.il/154-he/Emekisrael.aspx" TargetMode="External"/><Relationship Id="rId109" Type="http://schemas.openxmlformats.org/officeDocument/2006/relationships/hyperlink" Target="http://www.maale-adummim.muni.il/Page.asp?id=1" TargetMode="External"/><Relationship Id="rId34" Type="http://schemas.openxmlformats.org/officeDocument/2006/relationships/hyperlink" Target="http://www.sdotnegev.org.il/" TargetMode="External"/><Relationship Id="rId50" Type="http://schemas.openxmlformats.org/officeDocument/2006/relationships/hyperlink" Target="http://www.j-v.org.il/" TargetMode="External"/><Relationship Id="rId55" Type="http://schemas.openxmlformats.org/officeDocument/2006/relationships/hyperlink" Target="http://www.eshkol.info/154-he/Eschol.aspx" TargetMode="External"/><Relationship Id="rId76" Type="http://schemas.openxmlformats.org/officeDocument/2006/relationships/hyperlink" Target="http://www.bueine-nujeidat.muni.il/Pages/default.aspx" TargetMode="External"/><Relationship Id="rId97" Type="http://schemas.openxmlformats.org/officeDocument/2006/relationships/hyperlink" Target="http://www.kono.org.il/" TargetMode="External"/><Relationship Id="rId104" Type="http://schemas.openxmlformats.org/officeDocument/2006/relationships/hyperlink" Target="http://www.netivot.muni.il/" TargetMode="External"/><Relationship Id="rId120" Type="http://schemas.openxmlformats.org/officeDocument/2006/relationships/hyperlink" Target="http://www.tiberias.muni.il/" TargetMode="External"/><Relationship Id="rId125" Type="http://schemas.openxmlformats.org/officeDocument/2006/relationships/hyperlink" Target="http://www.hadera.muni.il/" TargetMode="External"/><Relationship Id="rId141" Type="http://schemas.openxmlformats.org/officeDocument/2006/relationships/hyperlink" Target="http://www.kiryat-ekron.muni.il/" TargetMode="External"/><Relationship Id="rId146" Type="http://schemas.openxmlformats.org/officeDocument/2006/relationships/hyperlink" Target="http://www.kedumim.org.il/" TargetMode="External"/><Relationship Id="rId167" Type="http://schemas.openxmlformats.org/officeDocument/2006/relationships/hyperlink" Target="http://www.bin-ada.co.il/" TargetMode="External"/><Relationship Id="rId188" Type="http://schemas.openxmlformats.org/officeDocument/2006/relationships/hyperlink" Target="mailto:dinasi@moin.gov.il" TargetMode="External"/><Relationship Id="rId7" Type="http://schemas.openxmlformats.org/officeDocument/2006/relationships/hyperlink" Target="http://www.merchavim.org.il/" TargetMode="External"/><Relationship Id="rId71" Type="http://schemas.openxmlformats.org/officeDocument/2006/relationships/hyperlink" Target="http://www.turan.muni.il/Pages/default.aspx" TargetMode="External"/><Relationship Id="rId92" Type="http://schemas.openxmlformats.org/officeDocument/2006/relationships/hyperlink" Target="http://www.k-m.org.il/" TargetMode="External"/><Relationship Id="rId162" Type="http://schemas.openxmlformats.org/officeDocument/2006/relationships/hyperlink" Target="http://www.hatzorg.co.il/BRPortal/br/P100.jsp" TargetMode="External"/><Relationship Id="rId183" Type="http://schemas.openxmlformats.org/officeDocument/2006/relationships/hyperlink" Target="http://www.abu-snan.co.il/" TargetMode="External"/><Relationship Id="rId213" Type="http://schemas.openxmlformats.org/officeDocument/2006/relationships/hyperlink" Target="mailto:aluma@bet-shean.org.il" TargetMode="External"/><Relationship Id="rId2" Type="http://schemas.openxmlformats.org/officeDocument/2006/relationships/hyperlink" Target="mailto:alond@sederot.muni.il" TargetMode="External"/><Relationship Id="rId29" Type="http://schemas.openxmlformats.org/officeDocument/2006/relationships/hyperlink" Target="http://www.arava.co.il/" TargetMode="External"/><Relationship Id="rId24" Type="http://schemas.openxmlformats.org/officeDocument/2006/relationships/hyperlink" Target="http://www.modiin-region.muni.il/" TargetMode="External"/><Relationship Id="rId40" Type="http://schemas.openxmlformats.org/officeDocument/2006/relationships/hyperlink" Target="http://www.hefer.org.il/htmls/home.aspx" TargetMode="External"/><Relationship Id="rId45" Type="http://schemas.openxmlformats.org/officeDocument/2006/relationships/hyperlink" Target="http://www.drom-hasharon.org.il/" TargetMode="External"/><Relationship Id="rId66" Type="http://schemas.openxmlformats.org/officeDocument/2006/relationships/hyperlink" Target="http://www.myesha.org.il/?CategoryID=174&amp;ArticleID=65" TargetMode="External"/><Relationship Id="rId87" Type="http://schemas.openxmlformats.org/officeDocument/2006/relationships/hyperlink" Target="http://www.ramla.muni.il/" TargetMode="External"/><Relationship Id="rId110" Type="http://schemas.openxmlformats.org/officeDocument/2006/relationships/hyperlink" Target="http://www.modiin.muni.il/ModiinWebSite/MainPage.aspx" TargetMode="External"/><Relationship Id="rId115" Type="http://schemas.openxmlformats.org/officeDocument/2006/relationships/hyperlink" Target="http://www.jerusalem.muni.il/jer_main/defaultnew.asp?lng=1" TargetMode="External"/><Relationship Id="rId131" Type="http://schemas.openxmlformats.org/officeDocument/2006/relationships/hyperlink" Target="http://betshemesh.muni.il/" TargetMode="External"/><Relationship Id="rId136" Type="http://schemas.openxmlformats.org/officeDocument/2006/relationships/hyperlink" Target="http://www.oryehuda.muni.il/" TargetMode="External"/><Relationship Id="rId157" Type="http://schemas.openxmlformats.org/officeDocument/2006/relationships/hyperlink" Target="http://www.kfar-shemaryahu.muni.il/" TargetMode="External"/><Relationship Id="rId178" Type="http://schemas.openxmlformats.org/officeDocument/2006/relationships/hyperlink" Target="http://www.even-yehuda.muni.il/a_rashut/" TargetMode="External"/><Relationship Id="rId61" Type="http://schemas.openxmlformats.org/officeDocument/2006/relationships/hyperlink" Target="http://www.karneishomron.co.il/" TargetMode="External"/><Relationship Id="rId82" Type="http://schemas.openxmlformats.org/officeDocument/2006/relationships/hyperlink" Target="http://www.tel-aviv.gov.il/Pages/HomePage.aspx" TargetMode="External"/><Relationship Id="rId152" Type="http://schemas.openxmlformats.org/officeDocument/2006/relationships/hyperlink" Target="http://www.metar.muni.il/default.asp" TargetMode="External"/><Relationship Id="rId173" Type="http://schemas.openxmlformats.org/officeDocument/2006/relationships/hyperlink" Target="http://www.efrata.muni.il/" TargetMode="External"/><Relationship Id="rId194" Type="http://schemas.openxmlformats.org/officeDocument/2006/relationships/hyperlink" Target="mailto:ilan@menashe.co.ilronith@menashe.co.il" TargetMode="External"/><Relationship Id="rId199" Type="http://schemas.openxmlformats.org/officeDocument/2006/relationships/hyperlink" Target="mailto:yr@rekhasim.muni.il" TargetMode="External"/><Relationship Id="rId203" Type="http://schemas.openxmlformats.org/officeDocument/2006/relationships/hyperlink" Target="mailto:dimi@qatzrin.muni.il" TargetMode="External"/><Relationship Id="rId208" Type="http://schemas.openxmlformats.org/officeDocument/2006/relationships/hyperlink" Target="mailto:info@tefen.org.il" TargetMode="External"/><Relationship Id="rId19" Type="http://schemas.openxmlformats.org/officeDocument/2006/relationships/hyperlink" Target="http://www.yoav.org.il/" TargetMode="External"/><Relationship Id="rId14" Type="http://schemas.openxmlformats.org/officeDocument/2006/relationships/hyperlink" Target="http://www.dead-sea.org.il/" TargetMode="External"/><Relationship Id="rId30" Type="http://schemas.openxmlformats.org/officeDocument/2006/relationships/hyperlink" Target="http://www.ma-tamar.org.il/" TargetMode="External"/><Relationship Id="rId35" Type="http://schemas.openxmlformats.org/officeDocument/2006/relationships/hyperlink" Target="http://www.ramat-negev.org.il/" TargetMode="External"/><Relationship Id="rId56" Type="http://schemas.openxmlformats.org/officeDocument/2006/relationships/hyperlink" Target="http://www.ashkelon.muni.il/" TargetMode="External"/><Relationship Id="rId77" Type="http://schemas.openxmlformats.org/officeDocument/2006/relationships/hyperlink" Target="http://www.elyakhin.muni.il/" TargetMode="External"/><Relationship Id="rId100" Type="http://schemas.openxmlformats.org/officeDocument/2006/relationships/hyperlink" Target="http://www.afula.muni.il/" TargetMode="External"/><Relationship Id="rId105" Type="http://schemas.openxmlformats.org/officeDocument/2006/relationships/hyperlink" Target="http://www.nesher.muni.il/" TargetMode="External"/><Relationship Id="rId126" Type="http://schemas.openxmlformats.org/officeDocument/2006/relationships/hyperlink" Target="http://www.holon.muni.il/" TargetMode="External"/><Relationship Id="rId147" Type="http://schemas.openxmlformats.org/officeDocument/2006/relationships/hyperlink" Target="http://www.pardesia.muni.il/" TargetMode="External"/><Relationship Id="rId168" Type="http://schemas.openxmlformats.org/officeDocument/2006/relationships/hyperlink" Target="http://www.bney-ayish.muni.il/" TargetMode="External"/><Relationship Id="rId8" Type="http://schemas.openxmlformats.org/officeDocument/2006/relationships/hyperlink" Target="http://www.mrg.org.il/" TargetMode="External"/><Relationship Id="rId51" Type="http://schemas.openxmlformats.org/officeDocument/2006/relationships/hyperlink" Target="http://www.baitisraeli.co.il/" TargetMode="External"/><Relationship Id="rId72" Type="http://schemas.openxmlformats.org/officeDocument/2006/relationships/hyperlink" Target="http://www.tuba-zangariyye.muni.il/Pages/default.aspx" TargetMode="External"/><Relationship Id="rId93" Type="http://schemas.openxmlformats.org/officeDocument/2006/relationships/hyperlink" Target="http://www.motzkin.co.il/" TargetMode="External"/><Relationship Id="rId98" Type="http://schemas.openxmlformats.org/officeDocument/2006/relationships/hyperlink" Target="http://www.petah-tikva.muni.il/Pages/default.aspx" TargetMode="External"/><Relationship Id="rId121" Type="http://schemas.openxmlformats.org/officeDocument/2006/relationships/hyperlink" Target="http://www.tirat-carmel.muni.il/" TargetMode="External"/><Relationship Id="rId142" Type="http://schemas.openxmlformats.org/officeDocument/2006/relationships/hyperlink" Target="http://telzstone.co.il/Default.asp?MO=9,CL=0" TargetMode="External"/><Relationship Id="rId163" Type="http://schemas.openxmlformats.org/officeDocument/2006/relationships/hyperlink" Target="http://www.shimi.co.il/zarzirsite/" TargetMode="External"/><Relationship Id="rId184" Type="http://schemas.openxmlformats.org/officeDocument/2006/relationships/hyperlink" Target="http://www.abugosh.muni.il/" TargetMode="External"/><Relationship Id="rId189" Type="http://schemas.openxmlformats.org/officeDocument/2006/relationships/hyperlink" Target="mailto:lishka@shafir.org.il/" TargetMode="External"/><Relationship Id="rId3" Type="http://schemas.openxmlformats.org/officeDocument/2006/relationships/hyperlink" Target="http://www.givatayim.muni.il/Openning.asp?Lang=1" TargetMode="External"/><Relationship Id="rId214" Type="http://schemas.openxmlformats.org/officeDocument/2006/relationships/hyperlink" Target="mailto:ron@misgav.org.il" TargetMode="External"/><Relationship Id="rId25" Type="http://schemas.openxmlformats.org/officeDocument/2006/relationships/hyperlink" Target="http://www.hevel-yavne.org.il/" TargetMode="External"/><Relationship Id="rId46" Type="http://schemas.openxmlformats.org/officeDocument/2006/relationships/hyperlink" Target="http://www.gezer-region.muni.il/htmls/home.aspx" TargetMode="External"/><Relationship Id="rId67" Type="http://schemas.openxmlformats.org/officeDocument/2006/relationships/hyperlink" Target="http://www.almazraa.org.il/Pages/default.aspx" TargetMode="External"/><Relationship Id="rId116" Type="http://schemas.openxmlformats.org/officeDocument/2006/relationships/hyperlink" Target="http://www.yoqneam.org.il/" TargetMode="External"/><Relationship Id="rId137" Type="http://schemas.openxmlformats.org/officeDocument/2006/relationships/hyperlink" Target="http://www.negev-net.org.il/HTMLs/article.aspx?C2004=12611" TargetMode="External"/><Relationship Id="rId158" Type="http://schemas.openxmlformats.org/officeDocument/2006/relationships/hyperlink" Target="http://www.kfar-yona.muni.il/" TargetMode="External"/><Relationship Id="rId20" Type="http://schemas.openxmlformats.org/officeDocument/2006/relationships/hyperlink" Target="http://www.yavneel.muni.il/Pages/default.aspx" TargetMode="External"/><Relationship Id="rId41" Type="http://schemas.openxmlformats.org/officeDocument/2006/relationships/hyperlink" Target="http://www.maianot.co.il/" TargetMode="External"/><Relationship Id="rId62" Type="http://schemas.openxmlformats.org/officeDocument/2006/relationships/hyperlink" Target="http://www.arara-ara.muni.il/Pages/default.aspx" TargetMode="External"/><Relationship Id="rId83" Type="http://schemas.openxmlformats.org/officeDocument/2006/relationships/hyperlink" Target="http://www.e-sderot.org.il/" TargetMode="External"/><Relationship Id="rId88" Type="http://schemas.openxmlformats.org/officeDocument/2006/relationships/hyperlink" Target="http://www.rehovot.muni.il/" TargetMode="External"/><Relationship Id="rId111" Type="http://schemas.openxmlformats.org/officeDocument/2006/relationships/hyperlink" Target="http://www.migdal-haemeq.muni.il/" TargetMode="External"/><Relationship Id="rId132" Type="http://schemas.openxmlformats.org/officeDocument/2006/relationships/hyperlink" Target="http://www.bet-shean.org.il/Pages/default.aspx" TargetMode="External"/><Relationship Id="rId153" Type="http://schemas.openxmlformats.org/officeDocument/2006/relationships/hyperlink" Target="http://www.metulla.muni.il/" TargetMode="External"/><Relationship Id="rId174" Type="http://schemas.openxmlformats.org/officeDocument/2006/relationships/hyperlink" Target="http://muni.tik-tak.co.il/webPro/index.asp?codeClient=1750" TargetMode="External"/><Relationship Id="rId179" Type="http://schemas.openxmlformats.org/officeDocument/2006/relationships/hyperlink" Target="http://www.ganrave.org.il/" TargetMode="External"/><Relationship Id="rId195" Type="http://schemas.openxmlformats.org/officeDocument/2006/relationships/hyperlink" Target="mailto:wajeh@iula.org.ilreenah9@walla.co.il" TargetMode="External"/><Relationship Id="rId209" Type="http://schemas.openxmlformats.org/officeDocument/2006/relationships/hyperlink" Target="mailto:itzik@alqasoum.org.ildimitri@alqasoum.org.il" TargetMode="External"/><Relationship Id="rId190" Type="http://schemas.openxmlformats.org/officeDocument/2006/relationships/hyperlink" Target="mailto:avner@merchavim.org.ilshayh@merchavim.org.il" TargetMode="External"/><Relationship Id="rId204" Type="http://schemas.openxmlformats.org/officeDocument/2006/relationships/hyperlink" Target="mailto:motty@savyon.muni.il" TargetMode="External"/><Relationship Id="rId15" Type="http://schemas.openxmlformats.org/officeDocument/2006/relationships/hyperlink" Target="http://www.megido.org.il/" TargetMode="External"/><Relationship Id="rId36" Type="http://schemas.openxmlformats.org/officeDocument/2006/relationships/hyperlink" Target="http://www.zefat.muni.il/" TargetMode="External"/><Relationship Id="rId57" Type="http://schemas.openxmlformats.org/officeDocument/2006/relationships/hyperlink" Target="http://www.ashdod.muni.il/" TargetMode="External"/><Relationship Id="rId106" Type="http://schemas.openxmlformats.org/officeDocument/2006/relationships/hyperlink" Target="http://www.nazareth.muni.il/" TargetMode="External"/><Relationship Id="rId127" Type="http://schemas.openxmlformats.org/officeDocument/2006/relationships/hyperlink" Target="http://www.bat-yam.muni.il/" TargetMode="External"/><Relationship Id="rId10" Type="http://schemas.openxmlformats.org/officeDocument/2006/relationships/hyperlink" Target="http://www.menashe.co.il/" TargetMode="External"/><Relationship Id="rId31" Type="http://schemas.openxmlformats.org/officeDocument/2006/relationships/hyperlink" Target="http://www.shaffir.org.il/" TargetMode="External"/><Relationship Id="rId52" Type="http://schemas.openxmlformats.org/officeDocument/2006/relationships/hyperlink" Target="http://m.e.golan.org.il/387" TargetMode="External"/><Relationship Id="rId73" Type="http://schemas.openxmlformats.org/officeDocument/2006/relationships/hyperlink" Target="http://www.yaffa.org/ar/index.aspx" TargetMode="External"/><Relationship Id="rId78" Type="http://schemas.openxmlformats.org/officeDocument/2006/relationships/hyperlink" Target="http://www.alona.org.il/" TargetMode="External"/><Relationship Id="rId94" Type="http://schemas.openxmlformats.org/officeDocument/2006/relationships/hyperlink" Target="http://www.k-yam.org.il/" TargetMode="External"/><Relationship Id="rId99" Type="http://schemas.openxmlformats.org/officeDocument/2006/relationships/hyperlink" Target="http://www.arad.muni.il/" TargetMode="External"/><Relationship Id="rId101" Type="http://schemas.openxmlformats.org/officeDocument/2006/relationships/hyperlink" Target="http://www.akko.muni.il/" TargetMode="External"/><Relationship Id="rId122" Type="http://schemas.openxmlformats.org/officeDocument/2006/relationships/hyperlink" Target="http://www.dimona.muni.il/Pages/default.aspx" TargetMode="External"/><Relationship Id="rId143" Type="http://schemas.openxmlformats.org/officeDocument/2006/relationships/hyperlink" Target="http://www.ktv.org.il/" TargetMode="External"/><Relationship Id="rId148" Type="http://schemas.openxmlformats.org/officeDocument/2006/relationships/hyperlink" Target="http://www.pardes-hanna-karkur.muni.il/" TargetMode="External"/><Relationship Id="rId164" Type="http://schemas.openxmlformats.org/officeDocument/2006/relationships/hyperlink" Target="http://www.zy1882.co.il/" TargetMode="External"/><Relationship Id="rId169" Type="http://schemas.openxmlformats.org/officeDocument/2006/relationships/hyperlink" Target="http://www.beitdagan.muni.il/Pages/default.aspx" TargetMode="External"/><Relationship Id="rId185" Type="http://schemas.openxmlformats.org/officeDocument/2006/relationships/hyperlink" Target="http://www.umelfahem.org/" TargetMode="External"/><Relationship Id="rId4" Type="http://schemas.openxmlformats.org/officeDocument/2006/relationships/hyperlink" Target="http://www.givat-shmuel.muni.il/" TargetMode="External"/><Relationship Id="rId9" Type="http://schemas.openxmlformats.org/officeDocument/2006/relationships/hyperlink" Target="http://www.myosef.org.il/" TargetMode="External"/><Relationship Id="rId180" Type="http://schemas.openxmlformats.org/officeDocument/2006/relationships/hyperlink" Target="http://www.ganyavne.muni.il/" TargetMode="External"/><Relationship Id="rId210" Type="http://schemas.openxmlformats.org/officeDocument/2006/relationships/hyperlink" Target="mailto:dina@netivoy.muni.il" TargetMode="External"/><Relationship Id="rId215" Type="http://schemas.openxmlformats.org/officeDocument/2006/relationships/hyperlink" Target="mailto:tovar@nevemidbar.org.il,muhamed@nevemidbar.org.il" TargetMode="External"/><Relationship Id="rId26" Type="http://schemas.openxmlformats.org/officeDocument/2006/relationships/hyperlink" Target="http://www.eilot.org.il/" TargetMode="External"/><Relationship Id="rId47" Type="http://schemas.openxmlformats.org/officeDocument/2006/relationships/hyperlink" Target="http://www.gderot.muni.il/" TargetMode="External"/><Relationship Id="rId68" Type="http://schemas.openxmlformats.org/officeDocument/2006/relationships/hyperlink" Target="http://www.kafar-qara.muni.il/Pages/default.aspx" TargetMode="External"/><Relationship Id="rId89" Type="http://schemas.openxmlformats.org/officeDocument/2006/relationships/hyperlink" Target="http://www.rishonlezion.muni.il/Pages/default.aspx" TargetMode="External"/><Relationship Id="rId112" Type="http://schemas.openxmlformats.org/officeDocument/2006/relationships/hyperlink" Target="http://www.lod.muni.il/" TargetMode="External"/><Relationship Id="rId133" Type="http://schemas.openxmlformats.org/officeDocument/2006/relationships/hyperlink" Target="http://www.beer-sheva.muni.il/openning.asp?Lang=1" TargetMode="External"/><Relationship Id="rId154" Type="http://schemas.openxmlformats.org/officeDocument/2006/relationships/hyperlink" Target="http://www.mazkeret-batya.muni.il/" TargetMode="External"/><Relationship Id="rId175" Type="http://schemas.openxmlformats.org/officeDocument/2006/relationships/hyperlink" Target="http://www.alfe-menashe.muni.il/" TargetMode="External"/><Relationship Id="rId196" Type="http://schemas.openxmlformats.org/officeDocument/2006/relationships/hyperlink" Target="mailto:nhed_co@walla.comfaradis.council@gmail.com" TargetMode="External"/><Relationship Id="rId200" Type="http://schemas.openxmlformats.org/officeDocument/2006/relationships/hyperlink" Target="mailto:hovav@ekron.org.il" TargetMode="External"/><Relationship Id="rId16" Type="http://schemas.openxmlformats.org/officeDocument/2006/relationships/hyperlink" Target="http://www.mvhr.org.il/" TargetMode="External"/><Relationship Id="rId37" Type="http://schemas.openxmlformats.org/officeDocument/2006/relationships/hyperlink" Target="http://www.jordanvalley.org.il/" TargetMode="External"/><Relationship Id="rId58" Type="http://schemas.openxmlformats.org/officeDocument/2006/relationships/hyperlink" Target="http://www.baqa-jatt.muni.il/" TargetMode="External"/><Relationship Id="rId79" Type="http://schemas.openxmlformats.org/officeDocument/2006/relationships/hyperlink" Target="http://www.carmelcity.org.il/" TargetMode="External"/><Relationship Id="rId102" Type="http://schemas.openxmlformats.org/officeDocument/2006/relationships/hyperlink" Target="http://www.sakhnin.muni.il/ASPX/Home.aspx" TargetMode="External"/><Relationship Id="rId123" Type="http://schemas.openxmlformats.org/officeDocument/2006/relationships/hyperlink" Target="http://www.hod-hasharon.muni.il/" TargetMode="External"/><Relationship Id="rId144" Type="http://schemas.openxmlformats.org/officeDocument/2006/relationships/hyperlink" Target="http://www.golan.org.il/388/"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8"/>
  <sheetViews>
    <sheetView rightToLeft="1" topLeftCell="D1" zoomScale="80" zoomScaleNormal="80" workbookViewId="0">
      <selection activeCell="L17" sqref="L17"/>
    </sheetView>
  </sheetViews>
  <sheetFormatPr defaultRowHeight="15"/>
  <cols>
    <col min="1" max="1" width="11.140625" customWidth="1"/>
    <col min="2" max="2" width="15.28515625" bestFit="1" customWidth="1"/>
    <col min="3" max="3" width="29.140625" bestFit="1" customWidth="1"/>
    <col min="4" max="4" width="28.28515625" bestFit="1" customWidth="1"/>
    <col min="5" max="5" width="16.7109375" bestFit="1" customWidth="1"/>
    <col min="6" max="6" width="23" customWidth="1"/>
    <col min="7" max="7" width="28.28515625" customWidth="1"/>
    <col min="8" max="8" width="16" customWidth="1"/>
    <col min="9" max="9" width="14.140625" customWidth="1"/>
    <col min="10" max="10" width="6.28515625" bestFit="1" customWidth="1"/>
    <col min="11" max="11" width="17.28515625" bestFit="1" customWidth="1"/>
    <col min="12" max="14" width="17" bestFit="1" customWidth="1"/>
    <col min="15" max="15" width="20.28515625" customWidth="1"/>
    <col min="16" max="16" width="16.7109375" customWidth="1"/>
    <col min="17" max="17" width="15.42578125" customWidth="1"/>
    <col min="18" max="110" width="16.42578125" bestFit="1" customWidth="1"/>
    <col min="111" max="111" width="11.140625" bestFit="1" customWidth="1"/>
  </cols>
  <sheetData>
    <row r="1" spans="1:18">
      <c r="F1" s="106" t="s">
        <v>78</v>
      </c>
      <c r="G1" s="107" t="s">
        <v>2675</v>
      </c>
      <c r="K1" s="106" t="s">
        <v>78</v>
      </c>
      <c r="L1" s="107" t="s">
        <v>2676</v>
      </c>
    </row>
    <row r="3" spans="1:18">
      <c r="A3" s="90"/>
      <c r="B3" s="93" t="s">
        <v>2566</v>
      </c>
      <c r="C3" s="92"/>
      <c r="F3" s="90"/>
      <c r="G3" s="93" t="s">
        <v>2566</v>
      </c>
      <c r="H3" s="92"/>
      <c r="K3" s="90"/>
      <c r="L3" s="93" t="s">
        <v>2566</v>
      </c>
      <c r="M3" s="91"/>
      <c r="N3" s="91"/>
      <c r="O3" s="91"/>
      <c r="P3" s="91"/>
      <c r="Q3" s="92"/>
    </row>
    <row r="4" spans="1:18" ht="60">
      <c r="A4" s="93" t="s">
        <v>0</v>
      </c>
      <c r="B4" s="90" t="s">
        <v>2567</v>
      </c>
      <c r="C4" s="96" t="s">
        <v>2571</v>
      </c>
      <c r="F4" s="93" t="s">
        <v>1</v>
      </c>
      <c r="G4" s="90" t="s">
        <v>2571</v>
      </c>
      <c r="H4" s="96" t="s">
        <v>2567</v>
      </c>
      <c r="K4" s="93" t="s">
        <v>2558</v>
      </c>
      <c r="L4" s="171" t="s">
        <v>2679</v>
      </c>
      <c r="M4" s="169" t="s">
        <v>2678</v>
      </c>
      <c r="N4" s="169" t="s">
        <v>2677</v>
      </c>
      <c r="O4" s="169" t="s">
        <v>2684</v>
      </c>
      <c r="P4" s="169" t="s">
        <v>2680</v>
      </c>
      <c r="Q4" s="170" t="s">
        <v>2681</v>
      </c>
    </row>
    <row r="5" spans="1:18">
      <c r="A5" s="90" t="s">
        <v>76</v>
      </c>
      <c r="B5" s="97">
        <v>13700713.960000001</v>
      </c>
      <c r="C5" s="99">
        <v>13700713.960000001</v>
      </c>
      <c r="F5" s="90" t="s">
        <v>2559</v>
      </c>
      <c r="G5" s="97">
        <v>51592943.289999999</v>
      </c>
      <c r="H5" s="99">
        <v>51592943.289999999</v>
      </c>
      <c r="I5">
        <v>1</v>
      </c>
      <c r="J5" t="s">
        <v>2682</v>
      </c>
      <c r="K5" s="90" t="s">
        <v>454</v>
      </c>
      <c r="L5" s="163">
        <v>0.54705631119414833</v>
      </c>
      <c r="M5" s="164">
        <v>0.65373261119542381</v>
      </c>
      <c r="N5" s="164">
        <v>1.0302644339167031</v>
      </c>
      <c r="O5" s="98">
        <v>44798988.380000003</v>
      </c>
      <c r="P5" s="98">
        <v>0</v>
      </c>
      <c r="Q5" s="99">
        <v>0</v>
      </c>
      <c r="R5" t="s">
        <v>75</v>
      </c>
    </row>
    <row r="6" spans="1:18">
      <c r="A6" s="94" t="s">
        <v>2569</v>
      </c>
      <c r="B6" s="100">
        <v>202764844.20000002</v>
      </c>
      <c r="C6" s="102">
        <v>202764844.20000002</v>
      </c>
      <c r="F6" s="94" t="s">
        <v>80</v>
      </c>
      <c r="G6" s="100">
        <v>51658647.466666669</v>
      </c>
      <c r="H6" s="102">
        <v>15497594.24</v>
      </c>
      <c r="I6">
        <v>2</v>
      </c>
      <c r="J6" t="s">
        <v>2683</v>
      </c>
      <c r="K6" s="94" t="s">
        <v>352</v>
      </c>
      <c r="L6" s="165">
        <v>0.2483800468042959</v>
      </c>
      <c r="M6" s="166">
        <v>0.45236760717317487</v>
      </c>
      <c r="N6" s="166">
        <v>0.84973337253338654</v>
      </c>
      <c r="O6" s="98">
        <v>12789336.99</v>
      </c>
      <c r="P6" s="101">
        <v>0</v>
      </c>
      <c r="Q6" s="102">
        <v>0</v>
      </c>
      <c r="R6" t="s">
        <v>75</v>
      </c>
    </row>
    <row r="7" spans="1:18">
      <c r="A7" s="94" t="s">
        <v>2568</v>
      </c>
      <c r="B7" s="100">
        <v>83297117.870000005</v>
      </c>
      <c r="C7" s="102">
        <v>277657059.56666666</v>
      </c>
      <c r="F7" s="94" t="s">
        <v>84</v>
      </c>
      <c r="G7" s="100">
        <v>13700713.960000001</v>
      </c>
      <c r="H7" s="102">
        <v>13700713.960000001</v>
      </c>
      <c r="I7">
        <v>3</v>
      </c>
      <c r="J7" t="s">
        <v>2682</v>
      </c>
      <c r="K7" s="94" t="s">
        <v>262</v>
      </c>
      <c r="L7" s="165">
        <v>0.30794230434113484</v>
      </c>
      <c r="M7" s="166">
        <v>0.43386920622477232</v>
      </c>
      <c r="N7" s="166">
        <v>0.84968296824982037</v>
      </c>
      <c r="O7" s="98">
        <v>26012194.390000001</v>
      </c>
      <c r="P7" s="101">
        <v>0</v>
      </c>
      <c r="Q7" s="102">
        <v>0</v>
      </c>
      <c r="R7" t="s">
        <v>75</v>
      </c>
    </row>
    <row r="8" spans="1:18">
      <c r="A8" s="95" t="s">
        <v>2565</v>
      </c>
      <c r="B8" s="103">
        <v>299762676.03000003</v>
      </c>
      <c r="C8" s="105">
        <v>494122617.72666669</v>
      </c>
      <c r="F8" s="94" t="s">
        <v>68</v>
      </c>
      <c r="G8" s="100">
        <v>12756979.35</v>
      </c>
      <c r="H8" s="102">
        <v>12756979.35</v>
      </c>
      <c r="I8">
        <v>4</v>
      </c>
      <c r="J8" t="s">
        <v>2683</v>
      </c>
      <c r="K8" s="94" t="s">
        <v>1367</v>
      </c>
      <c r="L8" s="165">
        <v>8.6172064198510798E-2</v>
      </c>
      <c r="M8" s="166">
        <v>0.17965047102163037</v>
      </c>
      <c r="N8" s="166">
        <v>0.71880012690155282</v>
      </c>
      <c r="O8" s="98">
        <v>9119417.2100000009</v>
      </c>
      <c r="P8" s="101"/>
      <c r="Q8" s="102">
        <v>0</v>
      </c>
      <c r="R8" t="s">
        <v>75</v>
      </c>
    </row>
    <row r="9" spans="1:18">
      <c r="F9" s="94" t="s">
        <v>86</v>
      </c>
      <c r="G9" s="100">
        <v>9664139.8300000001</v>
      </c>
      <c r="H9" s="102">
        <v>9664139.8300000001</v>
      </c>
      <c r="I9">
        <v>5</v>
      </c>
      <c r="J9" t="s">
        <v>2682</v>
      </c>
      <c r="K9" s="94" t="s">
        <v>1173</v>
      </c>
      <c r="L9" s="165">
        <v>0.19885507744158745</v>
      </c>
      <c r="M9" s="166">
        <v>0.33695880582648868</v>
      </c>
      <c r="N9" s="166">
        <v>0.62603314616118266</v>
      </c>
      <c r="O9" s="98">
        <v>15753498.09</v>
      </c>
      <c r="P9" s="101"/>
      <c r="Q9" s="102">
        <v>0</v>
      </c>
      <c r="R9" t="s">
        <v>75</v>
      </c>
    </row>
    <row r="10" spans="1:18">
      <c r="F10" s="94" t="s">
        <v>89</v>
      </c>
      <c r="G10" s="100">
        <v>2839354.74</v>
      </c>
      <c r="H10" s="102">
        <v>2839354.74</v>
      </c>
      <c r="I10">
        <v>6</v>
      </c>
      <c r="J10" t="s">
        <v>2682</v>
      </c>
      <c r="K10" s="94" t="s">
        <v>498</v>
      </c>
      <c r="L10" s="165">
        <v>0.10394181405549312</v>
      </c>
      <c r="M10" s="166">
        <v>0.25786674606826732</v>
      </c>
      <c r="N10" s="166">
        <v>0.61176285640893913</v>
      </c>
      <c r="O10" s="98">
        <v>9526371.1999999993</v>
      </c>
      <c r="P10" s="101"/>
      <c r="Q10" s="102">
        <v>22228199.466666665</v>
      </c>
    </row>
    <row r="11" spans="1:18">
      <c r="A11" s="90"/>
      <c r="B11" s="93" t="s">
        <v>2566</v>
      </c>
      <c r="C11" s="92"/>
      <c r="F11" s="94" t="s">
        <v>92</v>
      </c>
      <c r="G11" s="100">
        <v>1749280.67</v>
      </c>
      <c r="H11" s="102">
        <v>1749280.67</v>
      </c>
      <c r="I11">
        <v>7</v>
      </c>
      <c r="J11" t="s">
        <v>2682</v>
      </c>
      <c r="K11" s="94" t="s">
        <v>362</v>
      </c>
      <c r="L11" s="165">
        <v>0.19801776892624995</v>
      </c>
      <c r="M11" s="166">
        <v>0.37048661027798102</v>
      </c>
      <c r="N11" s="166">
        <v>0.61125483827167948</v>
      </c>
      <c r="O11" s="98">
        <v>20258207.850000001</v>
      </c>
      <c r="P11" s="101">
        <v>0</v>
      </c>
      <c r="Q11" s="102">
        <v>0</v>
      </c>
      <c r="R11" t="s">
        <v>75</v>
      </c>
    </row>
    <row r="12" spans="1:18">
      <c r="A12" s="93" t="s">
        <v>78</v>
      </c>
      <c r="B12" s="90" t="s">
        <v>2567</v>
      </c>
      <c r="C12" s="96" t="s">
        <v>2571</v>
      </c>
      <c r="F12" s="94" t="s">
        <v>65</v>
      </c>
      <c r="G12" s="100">
        <v>1695274.45</v>
      </c>
      <c r="H12" s="102">
        <v>1695274.45</v>
      </c>
      <c r="I12">
        <v>8</v>
      </c>
      <c r="J12" t="s">
        <v>2682</v>
      </c>
      <c r="K12" s="94" t="s">
        <v>326</v>
      </c>
      <c r="L12" s="165">
        <v>8.1281416582073981E-2</v>
      </c>
      <c r="M12" s="166">
        <v>0.20731014549830434</v>
      </c>
      <c r="N12" s="166">
        <v>0.53441117879300626</v>
      </c>
      <c r="O12" s="98">
        <v>5685066.1200000001</v>
      </c>
      <c r="P12" s="101"/>
      <c r="Q12" s="102">
        <v>0</v>
      </c>
      <c r="R12" t="s">
        <v>75</v>
      </c>
    </row>
    <row r="13" spans="1:18">
      <c r="A13" s="90" t="s">
        <v>178</v>
      </c>
      <c r="B13" s="97">
        <v>151930732.28000003</v>
      </c>
      <c r="C13" s="99">
        <v>304487554.95000005</v>
      </c>
      <c r="F13" s="94" t="s">
        <v>93</v>
      </c>
      <c r="G13" s="100">
        <v>1709178.3333333335</v>
      </c>
      <c r="H13" s="102">
        <v>512753.5</v>
      </c>
      <c r="I13">
        <v>9</v>
      </c>
      <c r="J13" t="s">
        <v>2682</v>
      </c>
      <c r="K13" s="94" t="s">
        <v>1595</v>
      </c>
      <c r="L13" s="165">
        <v>5.5169703857543939E-2</v>
      </c>
      <c r="M13" s="166">
        <v>0.13029952493414479</v>
      </c>
      <c r="N13" s="166">
        <v>0.43959368813524696</v>
      </c>
      <c r="O13" s="98">
        <v>8606804.8200000003</v>
      </c>
      <c r="P13" s="101">
        <v>0</v>
      </c>
      <c r="Q13" s="102">
        <v>20082544.580000002</v>
      </c>
    </row>
    <row r="14" spans="1:18">
      <c r="A14" s="94" t="s">
        <v>286</v>
      </c>
      <c r="B14" s="100">
        <v>36518010.850000001</v>
      </c>
      <c r="C14" s="102">
        <v>40033355.456666671</v>
      </c>
      <c r="F14" s="94" t="s">
        <v>97</v>
      </c>
      <c r="G14" s="100">
        <v>410823.09</v>
      </c>
      <c r="H14" s="102">
        <v>410823.09</v>
      </c>
      <c r="I14">
        <v>10</v>
      </c>
      <c r="J14" t="s">
        <v>79</v>
      </c>
      <c r="K14" s="94" t="s">
        <v>2342</v>
      </c>
      <c r="L14" s="165">
        <v>6.647203991516458E-2</v>
      </c>
      <c r="M14" s="166">
        <v>0.15310722828687476</v>
      </c>
      <c r="N14" s="166">
        <v>0.37357066248540632</v>
      </c>
      <c r="O14" s="98">
        <v>13758981.07</v>
      </c>
      <c r="P14" s="101">
        <v>0</v>
      </c>
      <c r="Q14" s="102">
        <v>0</v>
      </c>
      <c r="R14" t="s">
        <v>75</v>
      </c>
    </row>
    <row r="15" spans="1:18">
      <c r="A15" s="94" t="s">
        <v>79</v>
      </c>
      <c r="B15" s="100">
        <v>111313932.90000001</v>
      </c>
      <c r="C15" s="102">
        <v>149601707.31999999</v>
      </c>
      <c r="F15" s="94" t="s">
        <v>115</v>
      </c>
      <c r="G15" s="100">
        <v>243031.16</v>
      </c>
      <c r="H15" s="102">
        <v>243031.16</v>
      </c>
      <c r="I15">
        <v>11</v>
      </c>
      <c r="J15" t="s">
        <v>2683</v>
      </c>
      <c r="K15" s="94" t="s">
        <v>2381</v>
      </c>
      <c r="L15" s="165">
        <v>0.16283773053892214</v>
      </c>
      <c r="M15" s="166">
        <v>0.18434270721636778</v>
      </c>
      <c r="N15" s="166">
        <v>0.37214843368997264</v>
      </c>
      <c r="O15" s="98">
        <v>5982658.2199999997</v>
      </c>
      <c r="P15" s="101">
        <v>0</v>
      </c>
      <c r="Q15" s="102">
        <v>0</v>
      </c>
      <c r="R15" t="s">
        <v>75</v>
      </c>
    </row>
    <row r="16" spans="1:18">
      <c r="A16" s="94" t="s">
        <v>155</v>
      </c>
      <c r="B16" s="100"/>
      <c r="C16" s="102"/>
      <c r="F16" s="94" t="s">
        <v>99</v>
      </c>
      <c r="G16" s="100">
        <v>180930.42</v>
      </c>
      <c r="H16" s="102">
        <v>180930.42</v>
      </c>
      <c r="I16">
        <v>12</v>
      </c>
      <c r="J16" t="s">
        <v>2682</v>
      </c>
      <c r="K16" s="94" t="s">
        <v>2149</v>
      </c>
      <c r="L16" s="165">
        <v>2.935387615726124E-2</v>
      </c>
      <c r="M16" s="166">
        <v>8.2557375683060111E-2</v>
      </c>
      <c r="N16" s="166">
        <v>0.33783541480322005</v>
      </c>
      <c r="O16" s="98">
        <v>3021599.95</v>
      </c>
      <c r="P16" s="101">
        <v>1188041.7272727271</v>
      </c>
      <c r="Q16" s="102">
        <v>3662280.8833333328</v>
      </c>
    </row>
    <row r="17" spans="1:18">
      <c r="A17" s="95" t="s">
        <v>2565</v>
      </c>
      <c r="B17" s="103">
        <v>299762676.03000003</v>
      </c>
      <c r="C17" s="105">
        <v>494122617.72666669</v>
      </c>
      <c r="F17" s="94" t="s">
        <v>96</v>
      </c>
      <c r="G17" s="100">
        <v>577925</v>
      </c>
      <c r="H17" s="102">
        <v>173377.5</v>
      </c>
      <c r="I17">
        <v>13</v>
      </c>
      <c r="J17" t="s">
        <v>2682</v>
      </c>
      <c r="K17" s="94" t="s">
        <v>1792</v>
      </c>
      <c r="L17" s="165">
        <v>6.802723487162933E-2</v>
      </c>
      <c r="M17" s="166">
        <v>0.11530983878217028</v>
      </c>
      <c r="N17" s="166">
        <v>0.33559406130921915</v>
      </c>
      <c r="O17" s="98">
        <v>5900750.3799999999</v>
      </c>
      <c r="P17" s="101"/>
      <c r="Q17" s="102">
        <v>13768417.553333335</v>
      </c>
    </row>
    <row r="18" spans="1:18">
      <c r="A18" s="90"/>
      <c r="B18" s="93" t="s">
        <v>2566</v>
      </c>
      <c r="C18" s="92"/>
      <c r="F18" s="94" t="s">
        <v>107</v>
      </c>
      <c r="G18" s="100">
        <v>355692.9</v>
      </c>
      <c r="H18" s="102">
        <v>106707.87</v>
      </c>
      <c r="I18">
        <v>14</v>
      </c>
      <c r="J18" t="s">
        <v>2683</v>
      </c>
      <c r="K18" s="94" t="s">
        <v>1143</v>
      </c>
      <c r="L18" s="165">
        <v>0.12088500243441522</v>
      </c>
      <c r="M18" s="166">
        <v>0.15146122368584308</v>
      </c>
      <c r="N18" s="166">
        <v>0.33427784468988181</v>
      </c>
      <c r="O18" s="98">
        <v>14648723.710000001</v>
      </c>
      <c r="P18" s="101">
        <v>0</v>
      </c>
      <c r="Q18" s="102">
        <v>0</v>
      </c>
      <c r="R18" t="s">
        <v>75</v>
      </c>
    </row>
    <row r="19" spans="1:18">
      <c r="A19" s="93" t="s">
        <v>127</v>
      </c>
      <c r="B19" s="90" t="s">
        <v>2567</v>
      </c>
      <c r="C19" s="96" t="s">
        <v>2571</v>
      </c>
      <c r="F19" s="94" t="s">
        <v>98</v>
      </c>
      <c r="G19" s="100">
        <v>206801.56666666668</v>
      </c>
      <c r="H19" s="102">
        <v>62040.47</v>
      </c>
      <c r="I19">
        <v>15</v>
      </c>
      <c r="J19" t="s">
        <v>2682</v>
      </c>
      <c r="K19" s="94" t="s">
        <v>1432</v>
      </c>
      <c r="L19" s="165">
        <v>4.4242612828488008E-2</v>
      </c>
      <c r="M19" s="166">
        <v>0.1089740654315197</v>
      </c>
      <c r="N19" s="166">
        <v>0.31043230041198089</v>
      </c>
      <c r="O19" s="98">
        <v>2787992.49</v>
      </c>
      <c r="P19" s="101"/>
      <c r="Q19" s="102">
        <v>6505315.8100000005</v>
      </c>
    </row>
    <row r="20" spans="1:18">
      <c r="A20" s="90" t="s">
        <v>149</v>
      </c>
      <c r="B20" s="97">
        <v>155412550.28</v>
      </c>
      <c r="C20" s="99">
        <v>183884009.63666672</v>
      </c>
      <c r="F20" s="94" t="s">
        <v>102</v>
      </c>
      <c r="G20" s="100">
        <v>43564.85</v>
      </c>
      <c r="H20" s="102">
        <v>43564.85</v>
      </c>
      <c r="I20">
        <v>16</v>
      </c>
      <c r="J20" t="s">
        <v>2682</v>
      </c>
      <c r="K20" s="94" t="s">
        <v>2296</v>
      </c>
      <c r="L20" s="165">
        <v>7.6778927984721218E-2</v>
      </c>
      <c r="M20" s="166">
        <v>0.11720532559999713</v>
      </c>
      <c r="N20" s="166">
        <v>0.28511010974337575</v>
      </c>
      <c r="O20" s="98">
        <v>20497991.34</v>
      </c>
      <c r="P20" s="101">
        <v>279886.90909090906</v>
      </c>
      <c r="Q20" s="102">
        <v>8469861.4466666691</v>
      </c>
    </row>
    <row r="21" spans="1:18">
      <c r="A21" s="94" t="s">
        <v>527</v>
      </c>
      <c r="B21" s="100">
        <v>36678245.539999999</v>
      </c>
      <c r="C21" s="102">
        <v>82237638.136666656</v>
      </c>
      <c r="F21" s="94" t="s">
        <v>103</v>
      </c>
      <c r="G21" s="100">
        <v>27850.91</v>
      </c>
      <c r="H21" s="102">
        <v>27850.91</v>
      </c>
      <c r="I21">
        <v>17</v>
      </c>
      <c r="J21" t="s">
        <v>2682</v>
      </c>
      <c r="K21" s="94" t="s">
        <v>196</v>
      </c>
      <c r="L21" s="165">
        <v>3.3289014545713404E-2</v>
      </c>
      <c r="M21" s="166">
        <v>7.5042736252763712E-2</v>
      </c>
      <c r="N21" s="166">
        <v>0.26800158048904738</v>
      </c>
      <c r="O21" s="98">
        <v>4208696.82</v>
      </c>
      <c r="P21" s="101">
        <v>0</v>
      </c>
      <c r="Q21" s="102">
        <v>9820292.5800000019</v>
      </c>
    </row>
    <row r="22" spans="1:18">
      <c r="A22" s="94" t="s">
        <v>841</v>
      </c>
      <c r="B22" s="100">
        <v>12908.2</v>
      </c>
      <c r="C22" s="102">
        <v>43027.333333333336</v>
      </c>
      <c r="F22" s="94" t="s">
        <v>101</v>
      </c>
      <c r="G22" s="100">
        <v>72829.7</v>
      </c>
      <c r="H22" s="102">
        <v>21848.91</v>
      </c>
      <c r="I22">
        <v>18</v>
      </c>
      <c r="J22" t="s">
        <v>2682</v>
      </c>
      <c r="K22" s="94" t="s">
        <v>2022</v>
      </c>
      <c r="L22" s="165">
        <v>2.8341600429316161E-2</v>
      </c>
      <c r="M22" s="166">
        <v>5.598616367821662E-2</v>
      </c>
      <c r="N22" s="166">
        <v>0.25619392654192652</v>
      </c>
      <c r="O22" s="98">
        <v>1848439.18</v>
      </c>
      <c r="P22" s="101">
        <v>54724.090909090897</v>
      </c>
      <c r="Q22" s="102">
        <v>4156959.7533333339</v>
      </c>
    </row>
    <row r="23" spans="1:18">
      <c r="A23" s="94" t="s">
        <v>1058</v>
      </c>
      <c r="B23" s="100">
        <v>21844818.400000002</v>
      </c>
      <c r="C23" s="102">
        <v>40847728.759999998</v>
      </c>
      <c r="F23" s="94" t="s">
        <v>67</v>
      </c>
      <c r="G23" s="100">
        <v>61425.733333333337</v>
      </c>
      <c r="H23" s="102">
        <v>18427.72</v>
      </c>
      <c r="I23">
        <v>19</v>
      </c>
      <c r="J23" t="s">
        <v>79</v>
      </c>
      <c r="K23" s="94" t="s">
        <v>224</v>
      </c>
      <c r="L23" s="165">
        <v>8.0631571437780852E-2</v>
      </c>
      <c r="M23" s="166">
        <v>0.11640491450862177</v>
      </c>
      <c r="N23" s="166">
        <v>0.25618757831448685</v>
      </c>
      <c r="O23" s="98">
        <v>102562391.28999999</v>
      </c>
      <c r="P23" s="101">
        <v>0</v>
      </c>
      <c r="Q23" s="102">
        <v>0</v>
      </c>
      <c r="R23" t="s">
        <v>75</v>
      </c>
    </row>
    <row r="24" spans="1:18">
      <c r="A24" s="94" t="s">
        <v>1115</v>
      </c>
      <c r="B24" s="100">
        <v>54027360.159999989</v>
      </c>
      <c r="C24" s="102">
        <v>91541271.396666691</v>
      </c>
      <c r="F24" s="94" t="s">
        <v>69</v>
      </c>
      <c r="G24" s="100">
        <v>43027.333333333336</v>
      </c>
      <c r="H24" s="102">
        <v>12908.2</v>
      </c>
      <c r="I24">
        <v>20</v>
      </c>
      <c r="J24" t="s">
        <v>79</v>
      </c>
      <c r="K24" s="94" t="s">
        <v>682</v>
      </c>
      <c r="L24" s="165">
        <v>8.6824590453841138E-2</v>
      </c>
      <c r="M24" s="166">
        <v>0.13261370893749838</v>
      </c>
      <c r="N24" s="166">
        <v>0.24164533913532601</v>
      </c>
      <c r="O24" s="98">
        <v>15465543.35</v>
      </c>
      <c r="P24" s="101">
        <v>0</v>
      </c>
      <c r="Q24" s="102">
        <v>0</v>
      </c>
      <c r="R24" t="s">
        <v>75</v>
      </c>
    </row>
    <row r="25" spans="1:18">
      <c r="A25" s="94" t="s">
        <v>1606</v>
      </c>
      <c r="B25" s="100">
        <v>31529559.990000002</v>
      </c>
      <c r="C25" s="102">
        <v>94711497.596666634</v>
      </c>
      <c r="F25" s="94" t="s">
        <v>66</v>
      </c>
      <c r="G25" s="100">
        <v>11292.566666666668</v>
      </c>
      <c r="H25" s="102">
        <v>3387.77</v>
      </c>
      <c r="I25">
        <v>21</v>
      </c>
      <c r="J25" t="s">
        <v>2683</v>
      </c>
      <c r="K25" s="94" t="s">
        <v>549</v>
      </c>
      <c r="L25" s="165">
        <v>2.9144786848356048E-3</v>
      </c>
      <c r="M25" s="166">
        <v>7.8126390750670252E-3</v>
      </c>
      <c r="N25" s="166">
        <v>0.23667934010152286</v>
      </c>
      <c r="O25" s="98">
        <v>46625.83</v>
      </c>
      <c r="P25" s="101"/>
      <c r="Q25" s="102">
        <v>108793.60333333335</v>
      </c>
    </row>
    <row r="26" spans="1:18">
      <c r="A26" s="94" t="s">
        <v>2443</v>
      </c>
      <c r="B26" s="100">
        <v>257233.46</v>
      </c>
      <c r="C26" s="102">
        <v>857444.8666666667</v>
      </c>
      <c r="F26" s="94" t="s">
        <v>2674</v>
      </c>
      <c r="G26" s="100"/>
      <c r="H26" s="102"/>
      <c r="I26">
        <v>22</v>
      </c>
      <c r="J26" t="s">
        <v>79</v>
      </c>
      <c r="K26" s="94" t="s">
        <v>2200</v>
      </c>
      <c r="L26" s="165">
        <v>5.3445571403715655E-2</v>
      </c>
      <c r="M26" s="166">
        <v>8.7128240529467382E-2</v>
      </c>
      <c r="N26" s="166">
        <v>0.21524284272812208</v>
      </c>
      <c r="O26" s="98">
        <v>13822895.359999999</v>
      </c>
      <c r="P26" s="101">
        <v>0</v>
      </c>
      <c r="Q26" s="102">
        <v>0</v>
      </c>
      <c r="R26" t="s">
        <v>75</v>
      </c>
    </row>
    <row r="27" spans="1:18">
      <c r="A27" s="95" t="s">
        <v>2565</v>
      </c>
      <c r="B27" s="103">
        <v>299762676.02999997</v>
      </c>
      <c r="C27" s="105">
        <v>494122617.72666675</v>
      </c>
      <c r="F27" s="95" t="s">
        <v>2565</v>
      </c>
      <c r="G27" s="103">
        <v>149601707.31999999</v>
      </c>
      <c r="H27" s="105">
        <v>111313932.90000001</v>
      </c>
      <c r="I27">
        <v>23</v>
      </c>
      <c r="J27" t="s">
        <v>2682</v>
      </c>
      <c r="K27" s="94" t="s">
        <v>252</v>
      </c>
      <c r="L27" s="165">
        <v>7.6766010478484345E-2</v>
      </c>
      <c r="M27" s="166">
        <v>0.12127240968108893</v>
      </c>
      <c r="N27" s="166">
        <v>0.21100174310674311</v>
      </c>
      <c r="O27" s="98">
        <v>3091597.54</v>
      </c>
      <c r="P27" s="101"/>
      <c r="Q27" s="102">
        <v>0</v>
      </c>
      <c r="R27" t="s">
        <v>75</v>
      </c>
    </row>
    <row r="28" spans="1:18">
      <c r="I28">
        <v>24</v>
      </c>
      <c r="J28" t="s">
        <v>2682</v>
      </c>
      <c r="K28" s="94" t="s">
        <v>661</v>
      </c>
      <c r="L28" s="165">
        <v>3.0004181228761858E-2</v>
      </c>
      <c r="M28" s="166">
        <v>4.4587030657656172E-2</v>
      </c>
      <c r="N28" s="166">
        <v>0.2089976937664618</v>
      </c>
      <c r="O28" s="98">
        <v>5951209.3300000001</v>
      </c>
      <c r="P28" s="101">
        <v>779979.27272727247</v>
      </c>
      <c r="Q28" s="102">
        <v>1404874.5899999999</v>
      </c>
    </row>
    <row r="29" spans="1:18">
      <c r="I29">
        <v>25</v>
      </c>
      <c r="J29" t="s">
        <v>79</v>
      </c>
      <c r="K29" s="94" t="s">
        <v>2518</v>
      </c>
      <c r="L29" s="165">
        <v>2.1655344809511746E-2</v>
      </c>
      <c r="M29" s="166">
        <v>3.2136925305797016E-2</v>
      </c>
      <c r="N29" s="166">
        <v>0.2031107923306977</v>
      </c>
      <c r="O29" s="98">
        <v>4957731.33</v>
      </c>
      <c r="P29" s="101"/>
      <c r="Q29" s="102">
        <v>11568039.770000001</v>
      </c>
    </row>
    <row r="30" spans="1:18">
      <c r="I30">
        <v>26</v>
      </c>
      <c r="J30" t="s">
        <v>2683</v>
      </c>
      <c r="K30" s="94" t="s">
        <v>1153</v>
      </c>
      <c r="L30" s="165">
        <v>6.0742353885591412E-2</v>
      </c>
      <c r="M30" s="166">
        <v>8.9183071020317486E-2</v>
      </c>
      <c r="N30" s="166">
        <v>0.20152590367907325</v>
      </c>
      <c r="O30" s="98">
        <v>1878826</v>
      </c>
      <c r="P30" s="101">
        <v>0</v>
      </c>
      <c r="Q30" s="102"/>
      <c r="R30" t="s">
        <v>75</v>
      </c>
    </row>
    <row r="31" spans="1:18">
      <c r="I31">
        <v>27</v>
      </c>
      <c r="J31" t="s">
        <v>79</v>
      </c>
      <c r="K31" s="94" t="s">
        <v>426</v>
      </c>
      <c r="L31" s="165">
        <v>3.7069376982751721E-2</v>
      </c>
      <c r="M31" s="166">
        <v>6.9488120135427198E-2</v>
      </c>
      <c r="N31" s="166">
        <v>0.1886523623783197</v>
      </c>
      <c r="O31" s="98">
        <v>5562037.5999999996</v>
      </c>
      <c r="P31" s="101">
        <v>0</v>
      </c>
      <c r="Q31" s="102">
        <v>0</v>
      </c>
      <c r="R31" t="s">
        <v>75</v>
      </c>
    </row>
    <row r="32" spans="1:18">
      <c r="I32">
        <v>28</v>
      </c>
      <c r="J32" t="s">
        <v>2682</v>
      </c>
      <c r="K32" s="94" t="s">
        <v>270</v>
      </c>
      <c r="L32" s="165">
        <v>3.5216303237853214E-2</v>
      </c>
      <c r="M32" s="166">
        <v>7.0480114901535121E-2</v>
      </c>
      <c r="N32" s="166">
        <v>0.17761176233832207</v>
      </c>
      <c r="O32" s="98">
        <v>4545262.6100000003</v>
      </c>
      <c r="P32" s="101">
        <v>28340.999999999993</v>
      </c>
      <c r="Q32" s="102">
        <v>10524788.423333336</v>
      </c>
    </row>
    <row r="33" spans="9:18">
      <c r="I33">
        <v>29</v>
      </c>
      <c r="J33" t="s">
        <v>79</v>
      </c>
      <c r="K33" s="94" t="s">
        <v>2537</v>
      </c>
      <c r="L33" s="165">
        <v>4.6016659651191678E-2</v>
      </c>
      <c r="M33" s="166">
        <v>5.8790327685901415E-2</v>
      </c>
      <c r="N33" s="166">
        <v>0.16925631274034358</v>
      </c>
      <c r="O33" s="98">
        <v>16857420.98</v>
      </c>
      <c r="P33" s="101">
        <v>0</v>
      </c>
      <c r="Q33" s="102">
        <v>0</v>
      </c>
      <c r="R33" t="s">
        <v>75</v>
      </c>
    </row>
    <row r="34" spans="9:18">
      <c r="I34">
        <v>30</v>
      </c>
      <c r="J34" t="s">
        <v>2682</v>
      </c>
      <c r="K34" s="94" t="s">
        <v>234</v>
      </c>
      <c r="L34" s="165">
        <v>2.3809273752023699E-2</v>
      </c>
      <c r="M34" s="166">
        <v>3.2875781945681207E-2</v>
      </c>
      <c r="N34" s="166">
        <v>0.16719054200669842</v>
      </c>
      <c r="O34" s="98">
        <v>3544272.3</v>
      </c>
      <c r="P34" s="101">
        <v>467248.09090909082</v>
      </c>
      <c r="Q34" s="102">
        <v>6937446.3666666662</v>
      </c>
    </row>
    <row r="35" spans="9:18">
      <c r="I35">
        <v>31</v>
      </c>
      <c r="J35" t="s">
        <v>2683</v>
      </c>
      <c r="K35" s="94" t="s">
        <v>1238</v>
      </c>
      <c r="L35" s="165">
        <v>5.0658082324836588E-2</v>
      </c>
      <c r="M35" s="166">
        <v>6.2691866086222028E-2</v>
      </c>
      <c r="N35" s="166">
        <v>0.15981104182194616</v>
      </c>
      <c r="O35" s="98">
        <v>1929718.33</v>
      </c>
      <c r="P35" s="101"/>
      <c r="Q35" s="102">
        <v>4502676.1033333335</v>
      </c>
    </row>
    <row r="36" spans="9:18">
      <c r="I36">
        <v>32</v>
      </c>
      <c r="J36" t="s">
        <v>79</v>
      </c>
      <c r="K36" s="94" t="s">
        <v>1058</v>
      </c>
      <c r="L36" s="165">
        <v>3.4540802241856482E-2</v>
      </c>
      <c r="M36" s="166">
        <v>5.1964931271256155E-2</v>
      </c>
      <c r="N36" s="166">
        <v>0.15607746101778636</v>
      </c>
      <c r="O36" s="98">
        <v>149142002.96000001</v>
      </c>
      <c r="P36" s="101">
        <v>0</v>
      </c>
      <c r="Q36" s="102">
        <v>0</v>
      </c>
      <c r="R36" t="s">
        <v>75</v>
      </c>
    </row>
    <row r="37" spans="9:18">
      <c r="I37">
        <v>33</v>
      </c>
      <c r="J37" t="s">
        <v>2682</v>
      </c>
      <c r="K37" s="94" t="s">
        <v>2132</v>
      </c>
      <c r="L37" s="165">
        <v>1.1981146710211436E-2</v>
      </c>
      <c r="M37" s="166">
        <v>3.9427889129092029E-2</v>
      </c>
      <c r="N37" s="166">
        <v>0.15256633006692161</v>
      </c>
      <c r="O37" s="98">
        <v>1276675.0499999998</v>
      </c>
      <c r="P37" s="101">
        <v>0</v>
      </c>
      <c r="Q37" s="102">
        <v>1556140.46</v>
      </c>
    </row>
    <row r="38" spans="9:18">
      <c r="I38">
        <v>34</v>
      </c>
      <c r="J38" t="s">
        <v>2682</v>
      </c>
      <c r="K38" s="94" t="s">
        <v>1776</v>
      </c>
      <c r="L38" s="165">
        <v>1.6794722522974544E-2</v>
      </c>
      <c r="M38" s="166">
        <v>3.9440166974155436E-2</v>
      </c>
      <c r="N38" s="166">
        <v>0.14068854164362349</v>
      </c>
      <c r="O38" s="98">
        <v>2543930.21</v>
      </c>
      <c r="P38" s="101">
        <v>1423877.7272727271</v>
      </c>
      <c r="Q38" s="102">
        <v>1875148.8233333332</v>
      </c>
    </row>
    <row r="39" spans="9:18">
      <c r="I39">
        <v>35</v>
      </c>
      <c r="J39" t="s">
        <v>79</v>
      </c>
      <c r="K39" s="94" t="s">
        <v>397</v>
      </c>
      <c r="L39" s="165">
        <v>2.0839557671794295E-2</v>
      </c>
      <c r="M39" s="166">
        <v>3.8760946196418317E-2</v>
      </c>
      <c r="N39" s="166">
        <v>0.13663799797542905</v>
      </c>
      <c r="O39" s="98">
        <v>2969553.61</v>
      </c>
      <c r="P39" s="101">
        <v>0</v>
      </c>
      <c r="Q39" s="102">
        <v>0</v>
      </c>
    </row>
    <row r="40" spans="9:18">
      <c r="I40">
        <v>36</v>
      </c>
      <c r="J40" t="s">
        <v>79</v>
      </c>
      <c r="K40" s="94" t="s">
        <v>1564</v>
      </c>
      <c r="L40" s="165">
        <v>3.7371635968877326E-2</v>
      </c>
      <c r="M40" s="166">
        <v>6.2070723884787349E-2</v>
      </c>
      <c r="N40" s="166">
        <v>0.13233325757508579</v>
      </c>
      <c r="O40" s="98">
        <v>14923353.789999999</v>
      </c>
      <c r="P40" s="101">
        <v>11870817.545454543</v>
      </c>
      <c r="Q40" s="102">
        <v>967345.84333333327</v>
      </c>
    </row>
    <row r="41" spans="9:18">
      <c r="I41">
        <v>37</v>
      </c>
      <c r="J41" t="s">
        <v>2683</v>
      </c>
      <c r="K41" s="94" t="s">
        <v>2107</v>
      </c>
      <c r="L41" s="165">
        <v>2.1504222222222223E-2</v>
      </c>
      <c r="M41" s="166">
        <v>3.6117129987129987E-2</v>
      </c>
      <c r="N41" s="166">
        <v>0.13230334730225249</v>
      </c>
      <c r="O41" s="98">
        <v>252567.09</v>
      </c>
      <c r="P41" s="101"/>
      <c r="Q41" s="102">
        <v>589323.21000000008</v>
      </c>
    </row>
    <row r="42" spans="9:18">
      <c r="I42">
        <v>38</v>
      </c>
      <c r="K42" s="94" t="s">
        <v>1275</v>
      </c>
      <c r="L42" s="165">
        <v>1.3901264972573603E-3</v>
      </c>
      <c r="M42" s="166">
        <v>3.8268104776579353E-3</v>
      </c>
      <c r="N42" s="166">
        <v>0.13163957597173145</v>
      </c>
      <c r="O42" s="98">
        <v>37254</v>
      </c>
      <c r="P42" s="101"/>
      <c r="Q42" s="102">
        <v>86926</v>
      </c>
    </row>
    <row r="43" spans="9:18">
      <c r="I43">
        <v>39</v>
      </c>
      <c r="J43" t="s">
        <v>2682</v>
      </c>
      <c r="K43" s="94" t="s">
        <v>705</v>
      </c>
      <c r="L43" s="165">
        <v>1.9482444709073014E-2</v>
      </c>
      <c r="M43" s="166">
        <v>3.7457830362223901E-2</v>
      </c>
      <c r="N43" s="166">
        <v>0.13130224160326592</v>
      </c>
      <c r="O43" s="98">
        <v>2830351.12</v>
      </c>
      <c r="P43" s="101">
        <v>273705.54545454541</v>
      </c>
      <c r="Q43" s="102">
        <v>5823584.9466666672</v>
      </c>
    </row>
    <row r="44" spans="9:18">
      <c r="I44">
        <v>40</v>
      </c>
      <c r="J44" t="s">
        <v>79</v>
      </c>
      <c r="K44" s="94" t="s">
        <v>2304</v>
      </c>
      <c r="L44" s="165">
        <v>3.4540268645048784E-2</v>
      </c>
      <c r="M44" s="166">
        <v>5.4117467230394171E-2</v>
      </c>
      <c r="N44" s="166">
        <v>0.12320972396133581</v>
      </c>
      <c r="O44" s="98">
        <v>9190336.5199999996</v>
      </c>
      <c r="P44" s="101">
        <v>0</v>
      </c>
      <c r="Q44" s="102">
        <v>0</v>
      </c>
      <c r="R44" t="s">
        <v>75</v>
      </c>
    </row>
    <row r="45" spans="9:18">
      <c r="I45">
        <v>41</v>
      </c>
      <c r="J45" t="s">
        <v>2682</v>
      </c>
      <c r="K45" s="94" t="s">
        <v>371</v>
      </c>
      <c r="L45" s="165">
        <v>5.1257789060696977E-5</v>
      </c>
      <c r="M45" s="166">
        <v>1.9608593290170689E-3</v>
      </c>
      <c r="N45" s="166">
        <v>0.12114545454545454</v>
      </c>
      <c r="O45" s="98">
        <v>6663</v>
      </c>
      <c r="P45" s="101">
        <v>5451.545454545454</v>
      </c>
      <c r="Q45" s="102"/>
    </row>
    <row r="46" spans="9:18">
      <c r="I46">
        <v>42</v>
      </c>
      <c r="J46" t="s">
        <v>2682</v>
      </c>
      <c r="K46" s="94" t="s">
        <v>1095</v>
      </c>
      <c r="L46" s="165">
        <v>2.4074311908466508E-2</v>
      </c>
      <c r="M46" s="166">
        <v>4.1837829484000125E-2</v>
      </c>
      <c r="N46" s="166">
        <v>0.11748548341537085</v>
      </c>
      <c r="O46" s="98">
        <v>8401621.8900000006</v>
      </c>
      <c r="P46" s="101">
        <v>212117.72727272724</v>
      </c>
      <c r="Q46" s="102">
        <v>18998856.076666664</v>
      </c>
    </row>
    <row r="47" spans="9:18">
      <c r="I47">
        <v>43</v>
      </c>
      <c r="J47" t="s">
        <v>2682</v>
      </c>
      <c r="K47" s="94" t="s">
        <v>2082</v>
      </c>
      <c r="L47" s="165">
        <v>2.0818221185653889E-2</v>
      </c>
      <c r="M47" s="166">
        <v>3.6181101932905475E-2</v>
      </c>
      <c r="N47" s="166">
        <v>0.10911663771441057</v>
      </c>
      <c r="O47" s="98">
        <v>1997489.17</v>
      </c>
      <c r="P47" s="101">
        <v>0</v>
      </c>
      <c r="Q47" s="102">
        <v>4660808.0633333335</v>
      </c>
    </row>
    <row r="48" spans="9:18">
      <c r="I48">
        <v>44</v>
      </c>
      <c r="J48" t="s">
        <v>2682</v>
      </c>
      <c r="K48" s="94" t="s">
        <v>1300</v>
      </c>
      <c r="L48" s="165">
        <v>3.7060305886824726E-2</v>
      </c>
      <c r="M48" s="166">
        <v>4.4498160648068913E-2</v>
      </c>
      <c r="N48" s="166">
        <v>0.10660219461527949</v>
      </c>
      <c r="O48" s="98">
        <v>3900041.29</v>
      </c>
      <c r="P48" s="101">
        <v>2203190.1818181816</v>
      </c>
      <c r="Q48" s="102">
        <v>2816924.3433333337</v>
      </c>
    </row>
    <row r="49" spans="9:18">
      <c r="I49">
        <v>45</v>
      </c>
      <c r="J49" t="s">
        <v>2682</v>
      </c>
      <c r="K49" s="94" t="s">
        <v>1293</v>
      </c>
      <c r="L49" s="165">
        <v>4.1316057490209931E-2</v>
      </c>
      <c r="M49" s="166">
        <v>5.6551306307507883E-2</v>
      </c>
      <c r="N49" s="166">
        <v>0.10379720805329298</v>
      </c>
      <c r="O49" s="98">
        <v>6996035.6200000001</v>
      </c>
      <c r="P49" s="101">
        <v>275748.54545454541</v>
      </c>
      <c r="Q49" s="102">
        <v>15537689.113333333</v>
      </c>
    </row>
    <row r="50" spans="9:18">
      <c r="I50">
        <v>46</v>
      </c>
      <c r="J50" t="s">
        <v>2683</v>
      </c>
      <c r="K50" s="94" t="s">
        <v>2228</v>
      </c>
      <c r="L50" s="165">
        <v>1.5639254528867458E-3</v>
      </c>
      <c r="M50" s="166">
        <v>4.3980208905992305E-3</v>
      </c>
      <c r="N50" s="166">
        <v>0.10169491525423729</v>
      </c>
      <c r="O50" s="98">
        <v>24000</v>
      </c>
      <c r="P50" s="101"/>
      <c r="Q50" s="102">
        <v>56000</v>
      </c>
    </row>
    <row r="51" spans="9:18">
      <c r="I51">
        <v>47</v>
      </c>
      <c r="J51" t="s">
        <v>2682</v>
      </c>
      <c r="K51" s="94" t="s">
        <v>1397</v>
      </c>
      <c r="L51" s="165">
        <v>1.2273676611687302E-2</v>
      </c>
      <c r="M51" s="166">
        <v>2.0059473374714146E-2</v>
      </c>
      <c r="N51" s="166">
        <v>9.5277162617485367E-2</v>
      </c>
      <c r="O51" s="98">
        <v>2149071.6799999997</v>
      </c>
      <c r="P51" s="101">
        <v>1345573.6363636362</v>
      </c>
      <c r="Q51" s="102">
        <v>1177123.9200000002</v>
      </c>
    </row>
    <row r="52" spans="9:18">
      <c r="I52">
        <v>48</v>
      </c>
      <c r="K52" s="94" t="s">
        <v>215</v>
      </c>
      <c r="L52" s="165">
        <v>3.9334899605883156E-2</v>
      </c>
      <c r="M52" s="166">
        <v>5.4110518502471366E-2</v>
      </c>
      <c r="N52" s="166">
        <v>9.2391507334689621E-2</v>
      </c>
      <c r="O52" s="98">
        <v>9491471.9399999995</v>
      </c>
      <c r="P52" s="101">
        <v>0</v>
      </c>
      <c r="Q52" s="102">
        <v>0</v>
      </c>
      <c r="R52" t="s">
        <v>75</v>
      </c>
    </row>
    <row r="53" spans="9:18">
      <c r="I53">
        <v>49</v>
      </c>
      <c r="K53" s="94" t="s">
        <v>1694</v>
      </c>
      <c r="L53" s="165">
        <v>1.6058849334444344E-2</v>
      </c>
      <c r="M53" s="166">
        <v>3.236174930857369E-2</v>
      </c>
      <c r="N53" s="166">
        <v>8.7076180803401931E-2</v>
      </c>
      <c r="O53" s="98">
        <v>2293412.4500000002</v>
      </c>
      <c r="P53" s="101">
        <v>0</v>
      </c>
      <c r="Q53" s="102">
        <v>0</v>
      </c>
      <c r="R53" t="s">
        <v>75</v>
      </c>
    </row>
    <row r="54" spans="9:18">
      <c r="I54">
        <v>50</v>
      </c>
      <c r="K54" s="94" t="s">
        <v>1220</v>
      </c>
      <c r="L54" s="165">
        <v>2.877754505686789E-2</v>
      </c>
      <c r="M54" s="166">
        <v>3.9863661890422959E-2</v>
      </c>
      <c r="N54" s="166">
        <v>8.5519398012039755E-2</v>
      </c>
      <c r="O54" s="98">
        <v>4276055.42</v>
      </c>
      <c r="P54" s="101">
        <v>4324.9090909090901</v>
      </c>
      <c r="Q54" s="102">
        <v>9965128.6466666665</v>
      </c>
    </row>
    <row r="55" spans="9:18">
      <c r="I55">
        <v>51</v>
      </c>
      <c r="K55" s="94" t="s">
        <v>1784</v>
      </c>
      <c r="L55" s="165">
        <v>1.6596067007689962E-2</v>
      </c>
      <c r="M55" s="166">
        <v>3.0126884977738418E-2</v>
      </c>
      <c r="N55" s="166">
        <v>8.3200180360721437E-2</v>
      </c>
      <c r="O55" s="98">
        <v>2449496.5099999998</v>
      </c>
      <c r="P55" s="101">
        <v>27970.363636363632</v>
      </c>
      <c r="Q55" s="102">
        <v>5635724.5233333334</v>
      </c>
    </row>
    <row r="56" spans="9:18">
      <c r="I56">
        <v>52</v>
      </c>
      <c r="K56" s="94" t="s">
        <v>160</v>
      </c>
      <c r="L56" s="165">
        <v>3.1804281520221696E-2</v>
      </c>
      <c r="M56" s="166">
        <v>4.506659038367853E-2</v>
      </c>
      <c r="N56" s="166">
        <v>8.0324103974151184E-2</v>
      </c>
      <c r="O56" s="98">
        <v>15263828.83</v>
      </c>
      <c r="P56" s="101">
        <v>0</v>
      </c>
      <c r="Q56" s="102">
        <v>0</v>
      </c>
      <c r="R56" t="s">
        <v>75</v>
      </c>
    </row>
    <row r="57" spans="9:18">
      <c r="I57">
        <v>53</v>
      </c>
      <c r="K57" s="94" t="s">
        <v>2157</v>
      </c>
      <c r="L57" s="165">
        <v>1.1905734883213899E-2</v>
      </c>
      <c r="M57" s="166">
        <v>2.758799539997607E-2</v>
      </c>
      <c r="N57" s="166">
        <v>7.304326973846316E-2</v>
      </c>
      <c r="O57" s="98">
        <v>2075086.25</v>
      </c>
      <c r="P57" s="101">
        <v>73537.363636363618</v>
      </c>
      <c r="Q57" s="102">
        <v>4632150.25</v>
      </c>
    </row>
    <row r="58" spans="9:18">
      <c r="I58">
        <v>54</v>
      </c>
      <c r="K58" s="94" t="s">
        <v>2361</v>
      </c>
      <c r="L58" s="165">
        <v>1.1644456897095186E-2</v>
      </c>
      <c r="M58" s="166">
        <v>2.4527459167564221E-2</v>
      </c>
      <c r="N58" s="166">
        <v>7.1766430668278369E-2</v>
      </c>
      <c r="O58" s="98">
        <v>1662397.6</v>
      </c>
      <c r="P58" s="101">
        <v>0</v>
      </c>
      <c r="Q58" s="102">
        <v>0</v>
      </c>
      <c r="R58" t="s">
        <v>75</v>
      </c>
    </row>
    <row r="59" spans="9:18">
      <c r="I59">
        <v>55</v>
      </c>
      <c r="K59" s="94" t="s">
        <v>1423</v>
      </c>
      <c r="L59" s="165">
        <v>6.7320193490475085E-3</v>
      </c>
      <c r="M59" s="166">
        <v>9.7794074181396691E-3</v>
      </c>
      <c r="N59" s="166">
        <v>6.8179262626262629E-2</v>
      </c>
      <c r="O59" s="98">
        <v>404984.82</v>
      </c>
      <c r="P59" s="101">
        <v>5196.2727272727261</v>
      </c>
      <c r="Q59" s="102">
        <v>930145.58000000007</v>
      </c>
    </row>
    <row r="60" spans="9:18">
      <c r="I60">
        <v>56</v>
      </c>
      <c r="K60" s="94" t="s">
        <v>2099</v>
      </c>
      <c r="L60" s="165">
        <v>9.6178544165654769E-3</v>
      </c>
      <c r="M60" s="166">
        <v>1.6741822767139883E-2</v>
      </c>
      <c r="N60" s="166">
        <v>6.0555580060494912E-2</v>
      </c>
      <c r="O60" s="98">
        <v>2542547.1399999997</v>
      </c>
      <c r="P60" s="101">
        <v>1555.363636363636</v>
      </c>
      <c r="Q60" s="102">
        <v>2558836.35</v>
      </c>
    </row>
    <row r="61" spans="9:18">
      <c r="I61">
        <v>57</v>
      </c>
      <c r="K61" s="94" t="s">
        <v>527</v>
      </c>
      <c r="L61" s="165">
        <v>1.7770783645353658E-2</v>
      </c>
      <c r="M61" s="166">
        <v>2.6996731429422115E-2</v>
      </c>
      <c r="N61" s="166">
        <v>5.9929984943384564E-2</v>
      </c>
      <c r="O61" s="98">
        <v>42071868.240000002</v>
      </c>
      <c r="P61" s="101">
        <v>21742587.818181813</v>
      </c>
      <c r="Q61" s="102">
        <v>36161053.226666667</v>
      </c>
    </row>
    <row r="62" spans="9:18">
      <c r="I62">
        <v>58</v>
      </c>
      <c r="K62" s="94" t="s">
        <v>1545</v>
      </c>
      <c r="L62" s="165">
        <v>1.4714473323750844E-2</v>
      </c>
      <c r="M62" s="166">
        <v>2.2092558710754117E-2</v>
      </c>
      <c r="N62" s="166">
        <v>5.9063489014853331E-2</v>
      </c>
      <c r="O62" s="98">
        <v>23934238.59</v>
      </c>
      <c r="P62" s="101">
        <v>11434035.27272727</v>
      </c>
      <c r="Q62" s="102">
        <v>23238382.043333333</v>
      </c>
    </row>
    <row r="63" spans="9:18">
      <c r="I63">
        <v>59</v>
      </c>
      <c r="K63" s="94" t="s">
        <v>2271</v>
      </c>
      <c r="L63" s="165">
        <v>1.3859419793712295E-2</v>
      </c>
      <c r="M63" s="166">
        <v>2.1659067558787343E-2</v>
      </c>
      <c r="N63" s="166">
        <v>5.5213333998989769E-2</v>
      </c>
      <c r="O63" s="98">
        <v>4700255.91</v>
      </c>
      <c r="P63" s="101">
        <v>0</v>
      </c>
      <c r="Q63" s="102">
        <v>0</v>
      </c>
      <c r="R63" t="s">
        <v>75</v>
      </c>
    </row>
    <row r="64" spans="9:18">
      <c r="I64">
        <v>60</v>
      </c>
      <c r="K64" s="94" t="s">
        <v>1405</v>
      </c>
      <c r="L64" s="165">
        <v>1.5795353860395406E-2</v>
      </c>
      <c r="M64" s="166">
        <v>2.8875531984547894E-2</v>
      </c>
      <c r="N64" s="166">
        <v>5.5208751420372473E-2</v>
      </c>
      <c r="O64" s="98">
        <v>5733208</v>
      </c>
      <c r="P64" s="101">
        <v>0</v>
      </c>
      <c r="Q64" s="102"/>
      <c r="R64" t="s">
        <v>75</v>
      </c>
    </row>
    <row r="65" spans="9:18">
      <c r="I65">
        <v>61</v>
      </c>
      <c r="K65" s="94" t="s">
        <v>1202</v>
      </c>
      <c r="L65" s="165">
        <v>4.1601298003218498E-3</v>
      </c>
      <c r="M65" s="166">
        <v>6.5504589835981338E-3</v>
      </c>
      <c r="N65" s="166">
        <v>5.4033042168674696E-2</v>
      </c>
      <c r="O65" s="98">
        <v>502291.16</v>
      </c>
      <c r="P65" s="101"/>
      <c r="Q65" s="102">
        <v>1172012.7066666668</v>
      </c>
    </row>
    <row r="66" spans="9:18">
      <c r="I66">
        <v>62</v>
      </c>
      <c r="K66" s="94" t="s">
        <v>765</v>
      </c>
      <c r="L66" s="165">
        <v>7.9676227232796486E-3</v>
      </c>
      <c r="M66" s="166">
        <v>1.3245239986759352E-2</v>
      </c>
      <c r="N66" s="166">
        <v>5.2145326945189731E-2</v>
      </c>
      <c r="O66" s="98">
        <v>1360471.58</v>
      </c>
      <c r="P66" s="101">
        <v>7689.2727272727243</v>
      </c>
      <c r="Q66" s="102">
        <v>3152505.0200000005</v>
      </c>
    </row>
    <row r="67" spans="9:18">
      <c r="I67">
        <v>63</v>
      </c>
      <c r="K67" s="94" t="s">
        <v>2527</v>
      </c>
      <c r="L67" s="165">
        <v>1.4173926202980525E-2</v>
      </c>
      <c r="M67" s="166">
        <v>1.8843320012086724E-2</v>
      </c>
      <c r="N67" s="166">
        <v>5.170066673514382E-2</v>
      </c>
      <c r="O67" s="98">
        <v>14093446.65</v>
      </c>
      <c r="P67" s="101">
        <v>8778376.636363633</v>
      </c>
      <c r="Q67" s="102">
        <v>7850079.1833333336</v>
      </c>
    </row>
    <row r="68" spans="9:18">
      <c r="I68">
        <v>64</v>
      </c>
      <c r="K68" s="94" t="s">
        <v>621</v>
      </c>
      <c r="L68" s="165">
        <v>4.5046487920921332E-3</v>
      </c>
      <c r="M68" s="166">
        <v>8.1773168184085809E-3</v>
      </c>
      <c r="N68" s="166">
        <v>4.8911395934352855E-2</v>
      </c>
      <c r="O68" s="98">
        <v>524525.81000000006</v>
      </c>
      <c r="P68" s="101">
        <v>127186.36363636359</v>
      </c>
      <c r="Q68" s="102">
        <v>861176.8899999999</v>
      </c>
    </row>
    <row r="69" spans="9:18">
      <c r="I69">
        <v>65</v>
      </c>
      <c r="K69" s="94" t="s">
        <v>991</v>
      </c>
      <c r="L69" s="165">
        <v>2.0989677556667021E-3</v>
      </c>
      <c r="M69" s="166">
        <v>7.1541530649256438E-3</v>
      </c>
      <c r="N69" s="166">
        <v>4.5816492450638791E-2</v>
      </c>
      <c r="O69" s="98">
        <v>39448</v>
      </c>
      <c r="P69" s="101">
        <v>32275.636363636353</v>
      </c>
      <c r="Q69" s="102"/>
    </row>
    <row r="70" spans="9:18">
      <c r="I70">
        <v>66</v>
      </c>
      <c r="K70" s="94" t="s">
        <v>2549</v>
      </c>
      <c r="L70" s="165">
        <v>2.0499621106890714E-2</v>
      </c>
      <c r="M70" s="166">
        <v>2.3856699330785276E-2</v>
      </c>
      <c r="N70" s="166">
        <v>4.2182505485403664E-2</v>
      </c>
      <c r="O70" s="98">
        <v>85050898.50999999</v>
      </c>
      <c r="P70" s="101">
        <v>41269615.36363636</v>
      </c>
      <c r="Q70" s="102">
        <v>80757267.523333341</v>
      </c>
    </row>
    <row r="71" spans="9:18">
      <c r="I71">
        <v>67</v>
      </c>
      <c r="K71" s="94" t="s">
        <v>641</v>
      </c>
      <c r="L71" s="165">
        <v>1.391381003643258E-2</v>
      </c>
      <c r="M71" s="166">
        <v>1.8487708253830164E-2</v>
      </c>
      <c r="N71" s="166">
        <v>3.9392542575270806E-2</v>
      </c>
      <c r="O71" s="98">
        <v>6927769.5</v>
      </c>
      <c r="P71" s="101">
        <v>5248649.4545454532</v>
      </c>
      <c r="Q71" s="102">
        <v>1196424.8333333335</v>
      </c>
    </row>
    <row r="72" spans="9:18">
      <c r="I72">
        <v>68</v>
      </c>
      <c r="K72" s="94" t="s">
        <v>1868</v>
      </c>
      <c r="L72" s="165">
        <v>5.2948581659486378E-4</v>
      </c>
      <c r="M72" s="166">
        <v>2.4570946384525508E-3</v>
      </c>
      <c r="N72" s="166">
        <v>3.740513833992095E-2</v>
      </c>
      <c r="O72" s="98">
        <v>18927</v>
      </c>
      <c r="P72" s="101">
        <v>15485.727272727272</v>
      </c>
      <c r="Q72" s="102"/>
    </row>
    <row r="73" spans="9:18">
      <c r="I73">
        <v>69</v>
      </c>
      <c r="K73" s="94" t="s">
        <v>1829</v>
      </c>
      <c r="L73" s="165">
        <v>9.7034993849705719E-3</v>
      </c>
      <c r="M73" s="166">
        <v>1.544147638435501E-2</v>
      </c>
      <c r="N73" s="166">
        <v>3.5046751920605843E-2</v>
      </c>
      <c r="O73" s="98">
        <v>2563810.09</v>
      </c>
      <c r="P73" s="101">
        <v>0</v>
      </c>
      <c r="Q73" s="102">
        <v>0</v>
      </c>
      <c r="R73" t="s">
        <v>75</v>
      </c>
    </row>
    <row r="74" spans="9:18">
      <c r="I74">
        <v>70</v>
      </c>
      <c r="K74" s="94" t="s">
        <v>205</v>
      </c>
      <c r="L74" s="165">
        <v>1.0204630641683903E-2</v>
      </c>
      <c r="M74" s="166">
        <v>1.5266314660987155E-2</v>
      </c>
      <c r="N74" s="166">
        <v>3.3448064711150916E-2</v>
      </c>
      <c r="O74" s="98">
        <v>7468952.8499999996</v>
      </c>
      <c r="P74" s="101">
        <v>0</v>
      </c>
      <c r="Q74" s="102">
        <v>0</v>
      </c>
      <c r="R74" t="s">
        <v>75</v>
      </c>
    </row>
    <row r="75" spans="9:18">
      <c r="I75">
        <v>71</v>
      </c>
      <c r="K75" s="94" t="s">
        <v>919</v>
      </c>
      <c r="L75" s="165">
        <v>2.4301013578122014E-3</v>
      </c>
      <c r="M75" s="166">
        <v>4.2369907262686255E-3</v>
      </c>
      <c r="N75" s="166">
        <v>2.5337986041874375E-2</v>
      </c>
      <c r="O75" s="98">
        <v>203312</v>
      </c>
      <c r="P75" s="101">
        <v>166346.18181818177</v>
      </c>
      <c r="Q75" s="102"/>
    </row>
    <row r="76" spans="9:18">
      <c r="I76">
        <v>72</v>
      </c>
      <c r="K76" s="94" t="s">
        <v>1478</v>
      </c>
      <c r="L76" s="165">
        <v>8.0731029350878964E-3</v>
      </c>
      <c r="M76" s="166">
        <v>1.2470942923321579E-2</v>
      </c>
      <c r="N76" s="166">
        <v>2.5013659813472939E-2</v>
      </c>
      <c r="O76" s="98">
        <v>721468.99</v>
      </c>
      <c r="P76" s="101">
        <v>2317.090909090909</v>
      </c>
      <c r="Q76" s="102">
        <v>1676819.6433333333</v>
      </c>
    </row>
    <row r="77" spans="9:18">
      <c r="I77">
        <v>73</v>
      </c>
      <c r="K77" s="94" t="s">
        <v>723</v>
      </c>
      <c r="L77" s="165">
        <v>6.9477603507002933E-3</v>
      </c>
      <c r="M77" s="166">
        <v>9.1877961981267076E-3</v>
      </c>
      <c r="N77" s="166">
        <v>2.3951365621025858E-2</v>
      </c>
      <c r="O77" s="98">
        <v>1130025.43</v>
      </c>
      <c r="P77" s="101">
        <v>0</v>
      </c>
      <c r="Q77" s="102">
        <v>0</v>
      </c>
      <c r="R77" t="s">
        <v>75</v>
      </c>
    </row>
    <row r="78" spans="9:18">
      <c r="I78">
        <v>74</v>
      </c>
      <c r="K78" s="94" t="s">
        <v>1377</v>
      </c>
      <c r="L78" s="165">
        <v>4.4155171646977067E-3</v>
      </c>
      <c r="M78" s="166">
        <v>6.2622208179507642E-3</v>
      </c>
      <c r="N78" s="166">
        <v>2.2876578111366199E-2</v>
      </c>
      <c r="O78" s="98">
        <v>2700419.91</v>
      </c>
      <c r="P78" s="101">
        <v>2191558.0909090908</v>
      </c>
      <c r="Q78" s="102">
        <v>50980.789999999994</v>
      </c>
    </row>
    <row r="79" spans="9:18">
      <c r="I79">
        <v>75</v>
      </c>
      <c r="K79" s="94" t="s">
        <v>1228</v>
      </c>
      <c r="L79" s="165">
        <v>2.665276727276985E-3</v>
      </c>
      <c r="M79" s="166">
        <v>4.3801085220603799E-3</v>
      </c>
      <c r="N79" s="166">
        <v>2.2442928127772849E-2</v>
      </c>
      <c r="O79" s="98">
        <v>227638.62</v>
      </c>
      <c r="P79" s="101">
        <v>0</v>
      </c>
      <c r="Q79" s="102">
        <v>0</v>
      </c>
      <c r="R79" t="s">
        <v>75</v>
      </c>
    </row>
    <row r="80" spans="9:18">
      <c r="I80">
        <v>76</v>
      </c>
      <c r="K80" s="94" t="s">
        <v>2190</v>
      </c>
      <c r="L80" s="165">
        <v>2.6562090537728335E-3</v>
      </c>
      <c r="M80" s="166">
        <v>5.4389849344705365E-3</v>
      </c>
      <c r="N80" s="166">
        <v>2.228661888338004E-2</v>
      </c>
      <c r="O80" s="98">
        <v>827101</v>
      </c>
      <c r="P80" s="101">
        <v>676718.99999999977</v>
      </c>
      <c r="Q80" s="102"/>
    </row>
    <row r="81" spans="9:18">
      <c r="I81">
        <v>77</v>
      </c>
      <c r="K81" s="94" t="s">
        <v>2288</v>
      </c>
      <c r="L81" s="165">
        <v>3.6300627959860638E-3</v>
      </c>
      <c r="M81" s="166">
        <v>6.754475815843276E-3</v>
      </c>
      <c r="N81" s="166">
        <v>2.2243028805181524E-2</v>
      </c>
      <c r="O81" s="98">
        <v>521999.4</v>
      </c>
      <c r="P81" s="101">
        <v>94641.545454545441</v>
      </c>
      <c r="Q81" s="102">
        <v>948094.93333333347</v>
      </c>
    </row>
    <row r="82" spans="9:18">
      <c r="I82">
        <v>78</v>
      </c>
      <c r="K82" s="94" t="s">
        <v>1285</v>
      </c>
      <c r="L82" s="165">
        <v>7.3673532220561375E-3</v>
      </c>
      <c r="M82" s="166">
        <v>1.3072668901495619E-2</v>
      </c>
      <c r="N82" s="166">
        <v>2.0990812137702593E-2</v>
      </c>
      <c r="O82" s="98">
        <v>354870.67000000004</v>
      </c>
      <c r="P82" s="101">
        <v>124773.54545454541</v>
      </c>
      <c r="Q82" s="102">
        <v>472195.89666666673</v>
      </c>
    </row>
    <row r="83" spans="9:18">
      <c r="I83">
        <v>79</v>
      </c>
      <c r="K83" s="94" t="s">
        <v>186</v>
      </c>
      <c r="L83" s="165">
        <v>6.4749525153973437E-3</v>
      </c>
      <c r="M83" s="166">
        <v>9.3411060248385809E-3</v>
      </c>
      <c r="N83" s="166">
        <v>1.9783891529928946E-2</v>
      </c>
      <c r="O83" s="98">
        <v>8127677.6699999999</v>
      </c>
      <c r="P83" s="101">
        <v>0</v>
      </c>
      <c r="Q83" s="102">
        <v>0</v>
      </c>
      <c r="R83" t="s">
        <v>75</v>
      </c>
    </row>
    <row r="84" spans="9:18">
      <c r="I84">
        <v>80</v>
      </c>
      <c r="K84" s="94" t="s">
        <v>2499</v>
      </c>
      <c r="L84" s="165">
        <v>4.5806286517211499E-3</v>
      </c>
      <c r="M84" s="166">
        <v>6.6857066171983415E-3</v>
      </c>
      <c r="N84" s="166">
        <v>1.9639356163175858E-2</v>
      </c>
      <c r="O84" s="98">
        <v>4678035.72</v>
      </c>
      <c r="P84" s="101">
        <v>3812406.5454545449</v>
      </c>
      <c r="Q84" s="102">
        <v>42998.013333333336</v>
      </c>
    </row>
    <row r="85" spans="9:18">
      <c r="I85">
        <v>81</v>
      </c>
      <c r="K85" s="94" t="s">
        <v>289</v>
      </c>
      <c r="L85" s="165">
        <v>3.5879033002006412E-3</v>
      </c>
      <c r="M85" s="166">
        <v>5.5610192665141557E-3</v>
      </c>
      <c r="N85" s="166">
        <v>1.9454179692384645E-2</v>
      </c>
      <c r="O85" s="98">
        <v>311150.15000000002</v>
      </c>
      <c r="P85" s="101">
        <v>76600.636363636353</v>
      </c>
      <c r="Q85" s="102">
        <v>507563.35</v>
      </c>
    </row>
    <row r="86" spans="9:18">
      <c r="I86">
        <v>82</v>
      </c>
      <c r="K86" s="94" t="s">
        <v>981</v>
      </c>
      <c r="L86" s="165">
        <v>3.1523433364912886E-3</v>
      </c>
      <c r="M86" s="166">
        <v>4.979506924001096E-3</v>
      </c>
      <c r="N86" s="166">
        <v>1.9119947124204163E-2</v>
      </c>
      <c r="O86" s="98">
        <v>708738.2</v>
      </c>
      <c r="P86" s="101">
        <v>569315.45454545435</v>
      </c>
      <c r="Q86" s="102">
        <v>30119.133333333335</v>
      </c>
    </row>
    <row r="87" spans="9:18">
      <c r="I87">
        <v>83</v>
      </c>
      <c r="K87" s="94" t="s">
        <v>1858</v>
      </c>
      <c r="L87" s="165">
        <v>8.1377749988719643E-4</v>
      </c>
      <c r="M87" s="166">
        <v>2.8039934257285005E-3</v>
      </c>
      <c r="N87" s="166">
        <v>1.769156390134529E-2</v>
      </c>
      <c r="O87" s="98">
        <v>126247</v>
      </c>
      <c r="P87" s="101">
        <v>103292.99999999997</v>
      </c>
      <c r="Q87" s="102"/>
    </row>
    <row r="88" spans="9:18">
      <c r="I88">
        <v>84</v>
      </c>
      <c r="K88" s="94" t="s">
        <v>818</v>
      </c>
      <c r="L88" s="165">
        <v>1.4650623941656405E-3</v>
      </c>
      <c r="M88" s="166">
        <v>2.0174451495800104E-3</v>
      </c>
      <c r="N88" s="166">
        <v>1.7470482446076182E-2</v>
      </c>
      <c r="O88" s="98">
        <v>304545.45</v>
      </c>
      <c r="P88" s="101"/>
      <c r="Q88" s="102">
        <v>710606.05</v>
      </c>
    </row>
    <row r="89" spans="9:18">
      <c r="I89">
        <v>85</v>
      </c>
      <c r="K89" s="94" t="s">
        <v>490</v>
      </c>
      <c r="L89" s="165">
        <v>2.1408813158691553E-3</v>
      </c>
      <c r="M89" s="166">
        <v>4.4744533131915246E-3</v>
      </c>
      <c r="N89" s="166">
        <v>1.6492518434913471E-2</v>
      </c>
      <c r="O89" s="98">
        <v>219185.57</v>
      </c>
      <c r="P89" s="101"/>
      <c r="Q89" s="102">
        <v>0</v>
      </c>
      <c r="R89" t="s">
        <v>75</v>
      </c>
    </row>
    <row r="90" spans="9:18">
      <c r="I90">
        <v>86</v>
      </c>
      <c r="K90" s="94" t="s">
        <v>1441</v>
      </c>
      <c r="L90" s="165">
        <v>3.1934094014152889E-3</v>
      </c>
      <c r="M90" s="166">
        <v>4.5868008182200779E-3</v>
      </c>
      <c r="N90" s="166">
        <v>1.6473239832683048E-2</v>
      </c>
      <c r="O90" s="98">
        <v>937294.4</v>
      </c>
      <c r="P90" s="101">
        <v>0</v>
      </c>
      <c r="Q90" s="102">
        <v>0</v>
      </c>
      <c r="R90" t="s">
        <v>75</v>
      </c>
    </row>
    <row r="91" spans="9:18">
      <c r="I91">
        <v>87</v>
      </c>
      <c r="K91" s="94" t="s">
        <v>378</v>
      </c>
      <c r="L91" s="165">
        <v>1.4704958171801673E-3</v>
      </c>
      <c r="M91" s="166">
        <v>3.9140281322978332E-3</v>
      </c>
      <c r="N91" s="166">
        <v>1.5944469026548672E-2</v>
      </c>
      <c r="O91" s="98">
        <v>216207</v>
      </c>
      <c r="P91" s="101">
        <v>0</v>
      </c>
      <c r="Q91" s="102"/>
      <c r="R91" t="s">
        <v>75</v>
      </c>
    </row>
    <row r="92" spans="9:18">
      <c r="I92">
        <v>88</v>
      </c>
      <c r="K92" s="94" t="s">
        <v>2171</v>
      </c>
      <c r="L92" s="165">
        <v>2.8044318968823158E-3</v>
      </c>
      <c r="M92" s="166">
        <v>4.0857790545442418E-3</v>
      </c>
      <c r="N92" s="166">
        <v>1.5520628147866578E-2</v>
      </c>
      <c r="O92" s="98">
        <v>979941.42</v>
      </c>
      <c r="P92" s="101">
        <v>0</v>
      </c>
      <c r="Q92" s="102">
        <v>0</v>
      </c>
      <c r="R92" t="s">
        <v>75</v>
      </c>
    </row>
    <row r="93" spans="9:18">
      <c r="I93">
        <v>89</v>
      </c>
      <c r="K93" s="94" t="s">
        <v>1894</v>
      </c>
      <c r="L93" s="165">
        <v>5.237670754330595E-4</v>
      </c>
      <c r="M93" s="166">
        <v>1.7202769535113749E-3</v>
      </c>
      <c r="N93" s="166">
        <v>1.3711762850835699E-2</v>
      </c>
      <c r="O93" s="98">
        <v>43480</v>
      </c>
      <c r="P93" s="101">
        <v>35574.545454545441</v>
      </c>
      <c r="Q93" s="102"/>
    </row>
    <row r="94" spans="9:18">
      <c r="I94">
        <v>90</v>
      </c>
      <c r="K94" s="94" t="s">
        <v>630</v>
      </c>
      <c r="L94" s="165">
        <v>1.6115491517266272E-3</v>
      </c>
      <c r="M94" s="166">
        <v>2.2563317048517519E-3</v>
      </c>
      <c r="N94" s="166">
        <v>1.348206102547971E-2</v>
      </c>
      <c r="O94" s="98">
        <v>214297.36</v>
      </c>
      <c r="P94" s="101">
        <v>174112.36363636359</v>
      </c>
      <c r="Q94" s="102">
        <v>3484.5066666666671</v>
      </c>
    </row>
    <row r="95" spans="9:18">
      <c r="I95">
        <v>91</v>
      </c>
      <c r="K95" s="94" t="s">
        <v>472</v>
      </c>
      <c r="L95" s="165">
        <v>1.8598015019608296E-3</v>
      </c>
      <c r="M95" s="166">
        <v>4.9324504361617765E-3</v>
      </c>
      <c r="N95" s="166">
        <v>1.3212035947712419E-2</v>
      </c>
      <c r="O95" s="98">
        <v>161715.32</v>
      </c>
      <c r="P95" s="101"/>
      <c r="Q95" s="102">
        <v>0</v>
      </c>
      <c r="R95" t="s">
        <v>75</v>
      </c>
    </row>
    <row r="96" spans="9:18">
      <c r="I96">
        <v>92</v>
      </c>
      <c r="K96" s="94" t="s">
        <v>1495</v>
      </c>
      <c r="L96" s="165">
        <v>4.6944992035978638E-3</v>
      </c>
      <c r="M96" s="166">
        <v>6.0951169896806146E-3</v>
      </c>
      <c r="N96" s="166">
        <v>1.3172116642908887E-2</v>
      </c>
      <c r="O96" s="98">
        <v>6764092.6500000004</v>
      </c>
      <c r="P96" s="101">
        <v>1279323.8181818179</v>
      </c>
      <c r="Q96" s="102">
        <v>12134440.850000003</v>
      </c>
    </row>
    <row r="97" spans="9:18">
      <c r="I97">
        <v>93</v>
      </c>
      <c r="K97" s="94" t="s">
        <v>1265</v>
      </c>
      <c r="L97" s="165">
        <v>2.5890050756462238E-3</v>
      </c>
      <c r="M97" s="166">
        <v>3.9958728505143691E-3</v>
      </c>
      <c r="N97" s="166">
        <v>1.2599425595366731E-2</v>
      </c>
      <c r="O97" s="98">
        <v>583025.82000000007</v>
      </c>
      <c r="P97" s="101">
        <v>298647</v>
      </c>
      <c r="Q97" s="102">
        <v>508696.58</v>
      </c>
    </row>
    <row r="98" spans="9:18">
      <c r="I98">
        <v>94</v>
      </c>
      <c r="K98" s="94" t="s">
        <v>480</v>
      </c>
      <c r="L98" s="165">
        <v>1.3793800678031888E-3</v>
      </c>
      <c r="M98" s="166">
        <v>2.9652634186407311E-3</v>
      </c>
      <c r="N98" s="166">
        <v>1.1941229589961674E-2</v>
      </c>
      <c r="O98" s="98">
        <v>227444.6</v>
      </c>
      <c r="P98" s="101">
        <v>0</v>
      </c>
      <c r="Q98" s="102">
        <v>0</v>
      </c>
      <c r="R98" t="s">
        <v>75</v>
      </c>
    </row>
    <row r="99" spans="9:18">
      <c r="I99">
        <v>95</v>
      </c>
      <c r="K99" s="94" t="s">
        <v>776</v>
      </c>
      <c r="L99" s="165">
        <v>2.1824890823049651E-3</v>
      </c>
      <c r="M99" s="166">
        <v>3.4116771167331094E-3</v>
      </c>
      <c r="N99" s="166">
        <v>1.0851351964774773E-2</v>
      </c>
      <c r="O99" s="98">
        <v>717155</v>
      </c>
      <c r="P99" s="101">
        <v>0</v>
      </c>
      <c r="Q99" s="102"/>
      <c r="R99" t="s">
        <v>75</v>
      </c>
    </row>
    <row r="100" spans="9:18">
      <c r="I100">
        <v>96</v>
      </c>
      <c r="K100" s="94" t="s">
        <v>4</v>
      </c>
      <c r="L100" s="165">
        <v>1.4278306720356992E-3</v>
      </c>
      <c r="M100" s="166">
        <v>2.6015538866303784E-3</v>
      </c>
      <c r="N100" s="166">
        <v>1.0844228036880909E-2</v>
      </c>
      <c r="O100" s="98">
        <v>645697.87</v>
      </c>
      <c r="P100" s="101">
        <v>440991.81818181812</v>
      </c>
      <c r="Q100" s="102">
        <v>248985.03000000003</v>
      </c>
    </row>
    <row r="101" spans="9:18">
      <c r="I101">
        <v>97</v>
      </c>
      <c r="K101" s="94" t="s">
        <v>786</v>
      </c>
      <c r="L101" s="165">
        <v>2.3711861140931416E-3</v>
      </c>
      <c r="M101" s="166">
        <v>2.9068125066283586E-3</v>
      </c>
      <c r="N101" s="166">
        <v>1.0755859584031965E-2</v>
      </c>
      <c r="O101" s="98">
        <v>602995</v>
      </c>
      <c r="P101" s="101">
        <v>0</v>
      </c>
      <c r="Q101" s="102"/>
      <c r="R101" t="s">
        <v>75</v>
      </c>
    </row>
    <row r="102" spans="9:18">
      <c r="I102">
        <v>98</v>
      </c>
      <c r="K102" s="94" t="s">
        <v>2065</v>
      </c>
      <c r="L102" s="165">
        <v>2.7893663161463419E-3</v>
      </c>
      <c r="M102" s="166">
        <v>4.3313485940421519E-3</v>
      </c>
      <c r="N102" s="166">
        <v>1.0605431593919459E-2</v>
      </c>
      <c r="O102" s="98">
        <v>477202</v>
      </c>
      <c r="P102" s="101">
        <v>0</v>
      </c>
      <c r="Q102" s="102"/>
      <c r="R102" t="s">
        <v>75</v>
      </c>
    </row>
    <row r="103" spans="9:18">
      <c r="I103">
        <v>99</v>
      </c>
      <c r="K103" s="94" t="s">
        <v>2265</v>
      </c>
      <c r="L103" s="165">
        <v>1.6787522232863592E-4</v>
      </c>
      <c r="M103" s="166">
        <v>3.7540156034878385E-4</v>
      </c>
      <c r="N103" s="166">
        <v>9.5116279069767436E-3</v>
      </c>
      <c r="O103" s="98">
        <v>2454</v>
      </c>
      <c r="P103" s="101">
        <v>2007.8181818181811</v>
      </c>
      <c r="Q103" s="102"/>
    </row>
    <row r="104" spans="9:18">
      <c r="I104">
        <v>100</v>
      </c>
      <c r="K104" s="94" t="s">
        <v>880</v>
      </c>
      <c r="L104" s="165">
        <v>1.4414810166300596E-3</v>
      </c>
      <c r="M104" s="166">
        <v>2.7889315368948772E-3</v>
      </c>
      <c r="N104" s="166">
        <v>9.4917355371900835E-3</v>
      </c>
      <c r="O104" s="98">
        <v>142414</v>
      </c>
      <c r="P104" s="101">
        <v>116520.54545454544</v>
      </c>
      <c r="Q104" s="102"/>
    </row>
    <row r="105" spans="9:18">
      <c r="I105">
        <v>101</v>
      </c>
      <c r="K105" s="94" t="s">
        <v>2433</v>
      </c>
      <c r="L105" s="165">
        <v>6.8267800947539512E-4</v>
      </c>
      <c r="M105" s="166">
        <v>1.8645396501567873E-3</v>
      </c>
      <c r="N105" s="166">
        <v>9.3808211366660336E-3</v>
      </c>
      <c r="O105" s="98">
        <v>98705</v>
      </c>
      <c r="P105" s="101">
        <v>80758.636363636353</v>
      </c>
      <c r="Q105" s="102"/>
    </row>
    <row r="106" spans="9:18">
      <c r="I106">
        <v>102</v>
      </c>
      <c r="K106" s="94" t="s">
        <v>2351</v>
      </c>
      <c r="L106" s="165">
        <v>1.1275954584337817E-3</v>
      </c>
      <c r="M106" s="166">
        <v>2.6405190075119507E-3</v>
      </c>
      <c r="N106" s="166">
        <v>9.1567729712661826E-3</v>
      </c>
      <c r="O106" s="98">
        <v>57999</v>
      </c>
      <c r="P106" s="101">
        <v>47453.727272727265</v>
      </c>
      <c r="Q106" s="102"/>
    </row>
    <row r="107" spans="9:18">
      <c r="I107">
        <v>103</v>
      </c>
      <c r="K107" s="94" t="s">
        <v>2012</v>
      </c>
      <c r="L107" s="165">
        <v>2.9957773896190617E-3</v>
      </c>
      <c r="M107" s="166">
        <v>4.0371737174211249E-3</v>
      </c>
      <c r="N107" s="166">
        <v>8.8333622666426567E-3</v>
      </c>
      <c r="O107" s="98">
        <v>735774.91</v>
      </c>
      <c r="P107" s="101">
        <v>0</v>
      </c>
      <c r="Q107" s="102">
        <v>0</v>
      </c>
      <c r="R107" t="s">
        <v>75</v>
      </c>
    </row>
    <row r="108" spans="9:18">
      <c r="I108">
        <v>104</v>
      </c>
      <c r="K108" s="94" t="s">
        <v>2280</v>
      </c>
      <c r="L108" s="165">
        <v>1.3897794826749552E-3</v>
      </c>
      <c r="M108" s="166">
        <v>2.8247235886039602E-3</v>
      </c>
      <c r="N108" s="166">
        <v>8.0664091411458538E-3</v>
      </c>
      <c r="O108" s="98">
        <v>226254.71000000002</v>
      </c>
      <c r="P108" s="101">
        <v>127385.18181818179</v>
      </c>
      <c r="Q108" s="102">
        <v>164643.99000000005</v>
      </c>
    </row>
    <row r="109" spans="9:18">
      <c r="I109">
        <v>105</v>
      </c>
      <c r="K109" s="94" t="s">
        <v>2239</v>
      </c>
      <c r="L109" s="165">
        <v>1.8726786768023882E-4</v>
      </c>
      <c r="M109" s="166">
        <v>6.7395377888819486E-4</v>
      </c>
      <c r="N109" s="166">
        <v>7.2807017543859648E-3</v>
      </c>
      <c r="O109" s="98">
        <v>5395</v>
      </c>
      <c r="P109" s="101">
        <v>4414.0909090909081</v>
      </c>
      <c r="Q109" s="102"/>
    </row>
    <row r="110" spans="9:18">
      <c r="I110">
        <v>106</v>
      </c>
      <c r="K110" s="94" t="s">
        <v>416</v>
      </c>
      <c r="L110" s="165">
        <v>2.1891638319307049E-3</v>
      </c>
      <c r="M110" s="166">
        <v>3.5130093173450709E-3</v>
      </c>
      <c r="N110" s="166">
        <v>7.2762786814010751E-3</v>
      </c>
      <c r="O110" s="98">
        <v>853995</v>
      </c>
      <c r="P110" s="101">
        <v>0</v>
      </c>
      <c r="Q110" s="102"/>
      <c r="R110" t="s">
        <v>75</v>
      </c>
    </row>
    <row r="111" spans="9:18">
      <c r="I111">
        <v>107</v>
      </c>
      <c r="K111" s="94" t="s">
        <v>1555</v>
      </c>
      <c r="L111" s="165">
        <v>1.6270652752887296E-3</v>
      </c>
      <c r="M111" s="166">
        <v>2.1941787896079482E-3</v>
      </c>
      <c r="N111" s="166">
        <v>7.2342022000641869E-3</v>
      </c>
      <c r="O111" s="98">
        <v>1307379.49</v>
      </c>
      <c r="P111" s="101">
        <v>911371.90909090894</v>
      </c>
      <c r="Q111" s="102">
        <v>451454.47666666668</v>
      </c>
    </row>
    <row r="112" spans="9:18">
      <c r="I112">
        <v>108</v>
      </c>
      <c r="K112" s="94" t="s">
        <v>2117</v>
      </c>
      <c r="L112" s="165">
        <v>3.0785505462378829E-4</v>
      </c>
      <c r="M112" s="166">
        <v>7.1911222931080965E-4</v>
      </c>
      <c r="N112" s="166">
        <v>7.1904761904761907E-3</v>
      </c>
      <c r="O112" s="98">
        <v>8003</v>
      </c>
      <c r="P112" s="101">
        <v>6547.9090909090901</v>
      </c>
      <c r="Q112" s="102"/>
    </row>
    <row r="113" spans="9:18">
      <c r="I113">
        <v>109</v>
      </c>
      <c r="K113" s="94" t="s">
        <v>1470</v>
      </c>
      <c r="L113" s="165">
        <v>1.1573126043941924E-3</v>
      </c>
      <c r="M113" s="166">
        <v>1.8049111557517071E-3</v>
      </c>
      <c r="N113" s="166">
        <v>7.1612052790586741E-3</v>
      </c>
      <c r="O113" s="98">
        <v>360294.56</v>
      </c>
      <c r="P113" s="101">
        <v>278314.36363636353</v>
      </c>
      <c r="Q113" s="102">
        <v>46975.973333333342</v>
      </c>
    </row>
    <row r="114" spans="9:18">
      <c r="I114">
        <v>110</v>
      </c>
      <c r="K114" s="94" t="s">
        <v>1133</v>
      </c>
      <c r="L114" s="165">
        <v>5.533885553169421E-4</v>
      </c>
      <c r="M114" s="166">
        <v>1.3793103448275861E-3</v>
      </c>
      <c r="N114" s="166">
        <v>7.0494091374337028E-3</v>
      </c>
      <c r="O114" s="98">
        <v>75760</v>
      </c>
      <c r="P114" s="101">
        <v>61985.45454545453</v>
      </c>
      <c r="Q114" s="102"/>
    </row>
    <row r="115" spans="9:18">
      <c r="I115">
        <v>111</v>
      </c>
      <c r="K115" s="94" t="s">
        <v>734</v>
      </c>
      <c r="L115" s="165">
        <v>2.9242151717999594E-4</v>
      </c>
      <c r="M115" s="166">
        <v>6.9961403664433697E-4</v>
      </c>
      <c r="N115" s="166">
        <v>6.8774531181857827E-3</v>
      </c>
      <c r="O115" s="98">
        <v>15770</v>
      </c>
      <c r="P115" s="101">
        <v>12902.727272727272</v>
      </c>
      <c r="Q115" s="102"/>
    </row>
    <row r="116" spans="9:18">
      <c r="I116">
        <v>112</v>
      </c>
      <c r="K116" s="94" t="s">
        <v>1450</v>
      </c>
      <c r="L116" s="165">
        <v>1.4568210714444565E-3</v>
      </c>
      <c r="M116" s="166">
        <v>2.0898005023114448E-3</v>
      </c>
      <c r="N116" s="166">
        <v>6.6977966240333127E-3</v>
      </c>
      <c r="O116" s="98">
        <v>1801439.38</v>
      </c>
      <c r="P116" s="101">
        <v>1017801</v>
      </c>
      <c r="Q116" s="102">
        <v>1300740.8866666667</v>
      </c>
    </row>
    <row r="117" spans="9:18">
      <c r="I117">
        <v>113</v>
      </c>
      <c r="K117" s="94" t="s">
        <v>2490</v>
      </c>
      <c r="L117" s="165">
        <v>2.2710827412737839E-3</v>
      </c>
      <c r="M117" s="166">
        <v>2.9370085211831076E-3</v>
      </c>
      <c r="N117" s="166">
        <v>6.5761629695702947E-3</v>
      </c>
      <c r="O117" s="98">
        <v>1739901.47</v>
      </c>
      <c r="P117" s="101">
        <v>1372795.3636363633</v>
      </c>
      <c r="Q117" s="102">
        <v>144761.09666666668</v>
      </c>
    </row>
    <row r="118" spans="9:18">
      <c r="I118">
        <v>114</v>
      </c>
      <c r="K118" s="94" t="s">
        <v>3</v>
      </c>
      <c r="L118" s="165">
        <v>2.010221800333395E-4</v>
      </c>
      <c r="M118" s="166">
        <v>6.1230959097320159E-4</v>
      </c>
      <c r="N118" s="166">
        <v>6.5627739984882834E-3</v>
      </c>
      <c r="O118" s="98">
        <v>8682.5499999999993</v>
      </c>
      <c r="P118" s="101">
        <v>5682.2727272727261</v>
      </c>
      <c r="Q118" s="102">
        <v>4054.2833333333328</v>
      </c>
    </row>
    <row r="119" spans="9:18">
      <c r="I119">
        <v>115</v>
      </c>
      <c r="K119" s="94" t="s">
        <v>1250</v>
      </c>
      <c r="L119" s="165">
        <v>2.4846911743595763E-4</v>
      </c>
      <c r="M119" s="166">
        <v>3.4505146792316053E-4</v>
      </c>
      <c r="N119" s="166">
        <v>6.3764032150033486E-3</v>
      </c>
      <c r="O119" s="98">
        <v>19039.939999999999</v>
      </c>
      <c r="P119" s="101"/>
      <c r="Q119" s="102">
        <v>44426.526666666672</v>
      </c>
    </row>
    <row r="120" spans="9:18">
      <c r="I120">
        <v>116</v>
      </c>
      <c r="K120" s="94" t="s">
        <v>298</v>
      </c>
      <c r="L120" s="165">
        <v>1.1110411978658061E-3</v>
      </c>
      <c r="M120" s="166">
        <v>2.9688409030745374E-3</v>
      </c>
      <c r="N120" s="166">
        <v>6.2374908628634986E-3</v>
      </c>
      <c r="O120" s="98">
        <v>78505.06</v>
      </c>
      <c r="P120" s="101">
        <v>0</v>
      </c>
      <c r="Q120" s="102">
        <v>0</v>
      </c>
      <c r="R120" t="s">
        <v>75</v>
      </c>
    </row>
    <row r="121" spans="9:18">
      <c r="I121">
        <v>117</v>
      </c>
      <c r="K121" s="94" t="s">
        <v>1904</v>
      </c>
      <c r="L121" s="165">
        <v>1.9521853881278538E-3</v>
      </c>
      <c r="M121" s="166">
        <v>3.2168791462359389E-3</v>
      </c>
      <c r="N121" s="166">
        <v>6.1170182425181827E-3</v>
      </c>
      <c r="O121" s="98">
        <v>256517.16</v>
      </c>
      <c r="P121" s="101">
        <v>0</v>
      </c>
      <c r="Q121" s="102">
        <v>0</v>
      </c>
      <c r="R121" t="s">
        <v>75</v>
      </c>
    </row>
    <row r="122" spans="9:18">
      <c r="I122">
        <v>118</v>
      </c>
      <c r="K122" s="94" t="s">
        <v>436</v>
      </c>
      <c r="L122" s="165">
        <v>1.7192979188108021E-4</v>
      </c>
      <c r="M122" s="166">
        <v>7.0405049773065336E-4</v>
      </c>
      <c r="N122" s="166">
        <v>5.3864896410854976E-3</v>
      </c>
      <c r="O122" s="98">
        <v>36919</v>
      </c>
      <c r="P122" s="101">
        <v>30206.454545454544</v>
      </c>
      <c r="Q122" s="102"/>
    </row>
    <row r="123" spans="9:18">
      <c r="I123">
        <v>119</v>
      </c>
      <c r="K123" s="94" t="s">
        <v>808</v>
      </c>
      <c r="L123" s="165">
        <v>3.2098628284389489E-4</v>
      </c>
      <c r="M123" s="166">
        <v>7.3997327691793791E-4</v>
      </c>
      <c r="N123" s="166">
        <v>5.3157094864821628E-3</v>
      </c>
      <c r="O123" s="98">
        <v>66457</v>
      </c>
      <c r="P123" s="101">
        <v>0</v>
      </c>
      <c r="Q123" s="102"/>
      <c r="R123" t="s">
        <v>75</v>
      </c>
    </row>
    <row r="124" spans="9:18">
      <c r="I124">
        <v>120</v>
      </c>
      <c r="K124" s="94" t="s">
        <v>2033</v>
      </c>
      <c r="L124" s="165">
        <v>2.1659563364355918E-4</v>
      </c>
      <c r="M124" s="166">
        <v>1.0517379735608397E-3</v>
      </c>
      <c r="N124" s="166">
        <v>4.6055113741446272E-3</v>
      </c>
      <c r="O124" s="98">
        <v>24902</v>
      </c>
      <c r="P124" s="101">
        <v>20374.363636363632</v>
      </c>
      <c r="Q124" s="102"/>
    </row>
    <row r="125" spans="9:18">
      <c r="I125">
        <v>121</v>
      </c>
      <c r="K125" s="94" t="s">
        <v>2471</v>
      </c>
      <c r="L125" s="165">
        <v>6.7993733726999788E-4</v>
      </c>
      <c r="M125" s="166">
        <v>1.1294416243654822E-3</v>
      </c>
      <c r="N125" s="166">
        <v>4.4474979424538987E-3</v>
      </c>
      <c r="O125" s="98">
        <v>545792.5</v>
      </c>
      <c r="P125" s="101">
        <v>304703.18181818177</v>
      </c>
      <c r="Q125" s="102">
        <v>404547.5</v>
      </c>
    </row>
    <row r="126" spans="9:18">
      <c r="I126">
        <v>122</v>
      </c>
      <c r="K126" s="94" t="s">
        <v>1324</v>
      </c>
      <c r="L126" s="165">
        <v>1.5128660196595939E-3</v>
      </c>
      <c r="M126" s="166">
        <v>2.2112546854022004E-3</v>
      </c>
      <c r="N126" s="166">
        <v>4.3799622155638188E-3</v>
      </c>
      <c r="O126" s="98">
        <v>363988</v>
      </c>
      <c r="P126" s="101">
        <v>0</v>
      </c>
      <c r="Q126" s="102"/>
      <c r="R126" t="s">
        <v>75</v>
      </c>
    </row>
    <row r="127" spans="9:18">
      <c r="I127">
        <v>123</v>
      </c>
      <c r="K127" s="94" t="s">
        <v>1460</v>
      </c>
      <c r="L127" s="165">
        <v>2.8894571440871326E-4</v>
      </c>
      <c r="M127" s="166">
        <v>3.1280065245252242E-4</v>
      </c>
      <c r="N127" s="166">
        <v>4.0023375074537864E-3</v>
      </c>
      <c r="O127" s="98">
        <v>13423.84</v>
      </c>
      <c r="P127" s="101"/>
      <c r="Q127" s="102">
        <v>31322.293333333339</v>
      </c>
    </row>
    <row r="128" spans="9:18">
      <c r="I128">
        <v>124</v>
      </c>
      <c r="K128" s="94" t="s">
        <v>2371</v>
      </c>
      <c r="L128" s="165">
        <v>8.9879460960249203E-5</v>
      </c>
      <c r="M128" s="166">
        <v>2.6908261530663965E-4</v>
      </c>
      <c r="N128" s="166">
        <v>3.9501488095238096E-3</v>
      </c>
      <c r="O128" s="98">
        <v>5309</v>
      </c>
      <c r="P128" s="101">
        <v>4343.7272727272721</v>
      </c>
      <c r="Q128" s="102"/>
    </row>
    <row r="129" spans="9:18">
      <c r="I129">
        <v>125</v>
      </c>
      <c r="K129" s="94" t="s">
        <v>1067</v>
      </c>
      <c r="L129" s="165">
        <v>6.3192281613092297E-4</v>
      </c>
      <c r="M129" s="166">
        <v>1.2107010156056479E-3</v>
      </c>
      <c r="N129" s="166">
        <v>3.6558292609953128E-3</v>
      </c>
      <c r="O129" s="98">
        <v>219942</v>
      </c>
      <c r="P129" s="101">
        <v>0</v>
      </c>
      <c r="Q129" s="102"/>
      <c r="R129" t="s">
        <v>75</v>
      </c>
    </row>
    <row r="130" spans="9:18">
      <c r="I130">
        <v>126</v>
      </c>
      <c r="K130" s="94" t="s">
        <v>559</v>
      </c>
      <c r="L130" s="165">
        <v>2.3197028162463281E-4</v>
      </c>
      <c r="M130" s="166">
        <v>6.3411371514476335E-4</v>
      </c>
      <c r="N130" s="166">
        <v>3.579544126241964E-3</v>
      </c>
      <c r="O130" s="98">
        <v>30623</v>
      </c>
      <c r="P130" s="101">
        <v>25055.181818181816</v>
      </c>
      <c r="Q130" s="102"/>
    </row>
    <row r="131" spans="9:18">
      <c r="I131">
        <v>127</v>
      </c>
      <c r="K131" s="94" t="s">
        <v>745</v>
      </c>
      <c r="L131" s="165">
        <v>7.8788692159475452E-5</v>
      </c>
      <c r="M131" s="166">
        <v>2.2730792632335859E-4</v>
      </c>
      <c r="N131" s="166">
        <v>3.3437754271765665E-3</v>
      </c>
      <c r="O131" s="98">
        <v>8219</v>
      </c>
      <c r="P131" s="101">
        <v>6724.6363636363621</v>
      </c>
      <c r="Q131" s="102"/>
    </row>
    <row r="132" spans="9:18">
      <c r="I132">
        <v>128</v>
      </c>
      <c r="K132" s="94" t="s">
        <v>2461</v>
      </c>
      <c r="L132" s="165">
        <v>6.8158314822603456E-4</v>
      </c>
      <c r="M132" s="166">
        <v>1.313700100821851E-3</v>
      </c>
      <c r="N132" s="166">
        <v>3.3312541383673788E-3</v>
      </c>
      <c r="O132" s="98">
        <v>644980.77</v>
      </c>
      <c r="P132" s="101">
        <v>524939.72727272729</v>
      </c>
      <c r="Q132" s="102">
        <v>7904.7966666666671</v>
      </c>
    </row>
    <row r="133" spans="9:18">
      <c r="I133">
        <v>129</v>
      </c>
      <c r="K133" s="94" t="s">
        <v>524</v>
      </c>
      <c r="L133" s="165">
        <v>1.2668184720480649E-4</v>
      </c>
      <c r="M133" s="166">
        <v>5.4647574168713081E-4</v>
      </c>
      <c r="N133" s="166">
        <v>2.9278158058494087E-3</v>
      </c>
      <c r="O133" s="98">
        <v>32935</v>
      </c>
      <c r="P133" s="101">
        <v>26946.818181818177</v>
      </c>
      <c r="Q133" s="102"/>
    </row>
    <row r="134" spans="9:18">
      <c r="I134">
        <v>130</v>
      </c>
      <c r="K134" s="94" t="s">
        <v>537</v>
      </c>
      <c r="L134" s="165">
        <v>4.7996927967993715E-4</v>
      </c>
      <c r="M134" s="166">
        <v>8.2540121323811718E-4</v>
      </c>
      <c r="N134" s="166">
        <v>2.5614068531668492E-3</v>
      </c>
      <c r="O134" s="98">
        <v>53746</v>
      </c>
      <c r="P134" s="101">
        <v>0</v>
      </c>
      <c r="Q134" s="102"/>
      <c r="R134" t="s">
        <v>75</v>
      </c>
    </row>
    <row r="135" spans="9:18">
      <c r="I135">
        <v>131</v>
      </c>
      <c r="K135" s="94" t="s">
        <v>1819</v>
      </c>
      <c r="L135" s="165">
        <v>2.7066408963247066E-4</v>
      </c>
      <c r="M135" s="166">
        <v>5.8366708996776399E-4</v>
      </c>
      <c r="N135" s="166">
        <v>2.5147306397306397E-3</v>
      </c>
      <c r="O135" s="98">
        <v>17925</v>
      </c>
      <c r="P135" s="101">
        <v>0</v>
      </c>
      <c r="Q135" s="102"/>
      <c r="R135" t="s">
        <v>75</v>
      </c>
    </row>
    <row r="136" spans="9:18">
      <c r="I136">
        <v>132</v>
      </c>
      <c r="K136" s="94" t="s">
        <v>1573</v>
      </c>
      <c r="L136" s="165">
        <v>4.7725968028867381E-4</v>
      </c>
      <c r="M136" s="166">
        <v>6.0759023493106264E-4</v>
      </c>
      <c r="N136" s="166">
        <v>2.4695566309501467E-3</v>
      </c>
      <c r="O136" s="98">
        <v>302617</v>
      </c>
      <c r="P136" s="101">
        <v>247595.72727272718</v>
      </c>
      <c r="Q136" s="102"/>
    </row>
    <row r="137" spans="9:18">
      <c r="I137">
        <v>133</v>
      </c>
      <c r="K137" s="94" t="s">
        <v>571</v>
      </c>
      <c r="L137" s="165">
        <v>1.4737860321145289E-4</v>
      </c>
      <c r="M137" s="166">
        <v>2.1392867172142656E-4</v>
      </c>
      <c r="N137" s="166">
        <v>2.0731132075471697E-3</v>
      </c>
      <c r="O137" s="98">
        <v>11427</v>
      </c>
      <c r="P137" s="101">
        <v>9349.363636363636</v>
      </c>
      <c r="Q137" s="102"/>
    </row>
    <row r="138" spans="9:18">
      <c r="I138">
        <v>134</v>
      </c>
      <c r="K138" s="94" t="s">
        <v>516</v>
      </c>
      <c r="L138" s="165">
        <v>1.3585592619457052E-3</v>
      </c>
      <c r="M138" s="166">
        <v>1.4444610238813211E-3</v>
      </c>
      <c r="N138" s="166">
        <v>1.8295988409741961E-3</v>
      </c>
      <c r="O138" s="98">
        <v>166696.57999999999</v>
      </c>
      <c r="P138" s="101"/>
      <c r="Q138" s="102">
        <v>0</v>
      </c>
      <c r="R138" t="s">
        <v>75</v>
      </c>
    </row>
    <row r="139" spans="9:18">
      <c r="I139">
        <v>135</v>
      </c>
      <c r="K139" s="94" t="s">
        <v>73</v>
      </c>
      <c r="L139" s="165">
        <v>5.183110405162075E-4</v>
      </c>
      <c r="M139" s="166">
        <v>7.5624347063074214E-4</v>
      </c>
      <c r="N139" s="166">
        <v>1.7442630776923259E-3</v>
      </c>
      <c r="O139" s="98">
        <v>146514.60999999999</v>
      </c>
      <c r="P139" s="101">
        <v>61762.909090909088</v>
      </c>
      <c r="Q139" s="102">
        <v>165728.75666666665</v>
      </c>
    </row>
    <row r="140" spans="9:18">
      <c r="I140">
        <v>136</v>
      </c>
      <c r="K140" s="94" t="s">
        <v>1848</v>
      </c>
      <c r="L140" s="165">
        <v>1.4085877271856253E-4</v>
      </c>
      <c r="M140" s="166">
        <v>4.4802850579023863E-4</v>
      </c>
      <c r="N140" s="166">
        <v>1.7027797576621526E-3</v>
      </c>
      <c r="O140" s="98">
        <v>9556</v>
      </c>
      <c r="P140" s="101">
        <v>7818.5454545454522</v>
      </c>
      <c r="Q140" s="102"/>
    </row>
    <row r="141" spans="9:18">
      <c r="I141">
        <v>137</v>
      </c>
      <c r="K141" s="94" t="s">
        <v>2334</v>
      </c>
      <c r="L141" s="165">
        <v>4.6919658940795004E-5</v>
      </c>
      <c r="M141" s="166">
        <v>2.3986984282907661E-4</v>
      </c>
      <c r="N141" s="166">
        <v>1.4765684051398337E-3</v>
      </c>
      <c r="O141" s="98">
        <v>1953.5</v>
      </c>
      <c r="P141" s="101"/>
      <c r="Q141" s="102">
        <v>4558.166666666667</v>
      </c>
    </row>
    <row r="142" spans="9:18">
      <c r="I142">
        <v>138</v>
      </c>
      <c r="K142" s="94" t="s">
        <v>2398</v>
      </c>
      <c r="L142" s="165">
        <v>1.5758939893482121E-4</v>
      </c>
      <c r="M142" s="166">
        <v>2.1620563674321503E-4</v>
      </c>
      <c r="N142" s="166">
        <v>1.1200991437584499E-3</v>
      </c>
      <c r="O142" s="98">
        <v>4971</v>
      </c>
      <c r="P142" s="101">
        <v>4067.181818181818</v>
      </c>
      <c r="Q142" s="102"/>
    </row>
    <row r="143" spans="9:18">
      <c r="I143">
        <v>139</v>
      </c>
      <c r="K143" s="94" t="s">
        <v>2442</v>
      </c>
      <c r="L143" s="165">
        <v>2.1517350226879151E-4</v>
      </c>
      <c r="M143" s="166">
        <v>3.1796419987431735E-4</v>
      </c>
      <c r="N143" s="166">
        <v>7.3202380419705579E-4</v>
      </c>
      <c r="O143" s="98">
        <v>49080</v>
      </c>
      <c r="P143" s="101">
        <v>0</v>
      </c>
      <c r="Q143" s="102"/>
      <c r="R143" t="s">
        <v>75</v>
      </c>
    </row>
    <row r="144" spans="9:18">
      <c r="I144">
        <v>140</v>
      </c>
      <c r="K144" s="94" t="s">
        <v>1192</v>
      </c>
      <c r="L144" s="165">
        <v>8.8967573611628767E-5</v>
      </c>
      <c r="M144" s="166">
        <v>1.1789400898898602E-4</v>
      </c>
      <c r="N144" s="166">
        <v>6.9774919614147915E-4</v>
      </c>
      <c r="O144" s="98">
        <v>11935</v>
      </c>
      <c r="P144" s="101">
        <v>9765</v>
      </c>
      <c r="Q144" s="102"/>
    </row>
    <row r="145" spans="9:18">
      <c r="I145">
        <v>141</v>
      </c>
      <c r="K145" s="94" t="s">
        <v>797</v>
      </c>
      <c r="L145" s="165">
        <v>1.310555488819865E-4</v>
      </c>
      <c r="M145" s="166">
        <v>2.229227782885999E-4</v>
      </c>
      <c r="N145" s="166">
        <v>5.5570108418831401E-4</v>
      </c>
      <c r="O145" s="98">
        <v>15274</v>
      </c>
      <c r="P145" s="101">
        <v>12496.909090909088</v>
      </c>
      <c r="Q145" s="102"/>
    </row>
    <row r="146" spans="9:18">
      <c r="I146">
        <v>142</v>
      </c>
      <c r="K146" s="94" t="s">
        <v>2140</v>
      </c>
      <c r="L146" s="165">
        <v>8.6907066795740556E-5</v>
      </c>
      <c r="M146" s="166">
        <v>1.8379568021291841E-4</v>
      </c>
      <c r="N146" s="166">
        <v>5.5280172413793105E-4</v>
      </c>
      <c r="O146" s="98">
        <v>10773</v>
      </c>
      <c r="P146" s="101">
        <v>8814.2727272727243</v>
      </c>
      <c r="Q146" s="102"/>
    </row>
    <row r="147" spans="9:18">
      <c r="I147">
        <v>143</v>
      </c>
      <c r="K147" s="94" t="s">
        <v>2003</v>
      </c>
      <c r="L147" s="165">
        <v>4.4954443871411377E-5</v>
      </c>
      <c r="M147" s="166">
        <v>5.3964814528194811E-5</v>
      </c>
      <c r="N147" s="166">
        <v>3.2026944274341705E-4</v>
      </c>
      <c r="O147" s="98">
        <v>1046</v>
      </c>
      <c r="P147" s="101">
        <v>855.81818181818176</v>
      </c>
      <c r="Q147" s="102"/>
    </row>
    <row r="148" spans="9:18">
      <c r="I148">
        <v>144</v>
      </c>
      <c r="K148" s="94" t="s">
        <v>1337</v>
      </c>
      <c r="L148" s="165">
        <v>5.9212486534803238E-5</v>
      </c>
      <c r="M148" s="166">
        <v>7.2515227215314224E-5</v>
      </c>
      <c r="N148" s="166">
        <v>2.0060955486964456E-4</v>
      </c>
      <c r="O148" s="98">
        <v>10334</v>
      </c>
      <c r="P148" s="101">
        <v>0</v>
      </c>
      <c r="Q148" s="102"/>
      <c r="R148" t="s">
        <v>75</v>
      </c>
    </row>
    <row r="149" spans="9:18">
      <c r="I149">
        <v>145</v>
      </c>
      <c r="K149" s="94" t="s">
        <v>2480</v>
      </c>
      <c r="L149" s="165">
        <v>6.1824461167842749E-6</v>
      </c>
      <c r="M149" s="166">
        <v>7.9596918070068811E-6</v>
      </c>
      <c r="N149" s="166">
        <v>2.9641527341753669E-5</v>
      </c>
      <c r="O149" s="98">
        <v>2030</v>
      </c>
      <c r="P149" s="101">
        <v>1660.9090909090905</v>
      </c>
      <c r="Q149" s="102"/>
    </row>
    <row r="150" spans="9:18">
      <c r="I150">
        <v>146</v>
      </c>
      <c r="K150" s="94" t="s">
        <v>465</v>
      </c>
      <c r="L150" s="165">
        <v>0</v>
      </c>
      <c r="M150" s="166">
        <v>0</v>
      </c>
      <c r="N150" s="166">
        <v>0</v>
      </c>
      <c r="O150" s="98">
        <v>0</v>
      </c>
      <c r="P150" s="101">
        <v>0</v>
      </c>
      <c r="Q150" s="102"/>
    </row>
    <row r="151" spans="9:18">
      <c r="I151">
        <v>147</v>
      </c>
      <c r="K151" s="94" t="s">
        <v>955</v>
      </c>
      <c r="L151" s="165">
        <v>0</v>
      </c>
      <c r="M151" s="166">
        <v>0</v>
      </c>
      <c r="N151" s="166">
        <v>0</v>
      </c>
      <c r="O151" s="98">
        <v>0</v>
      </c>
      <c r="P151" s="101">
        <v>0</v>
      </c>
      <c r="Q151" s="102"/>
    </row>
    <row r="152" spans="9:18">
      <c r="I152">
        <v>148</v>
      </c>
      <c r="K152" s="94" t="s">
        <v>840</v>
      </c>
      <c r="L152" s="165">
        <v>0</v>
      </c>
      <c r="M152" s="166">
        <v>0</v>
      </c>
      <c r="N152" s="166">
        <v>0</v>
      </c>
      <c r="O152" s="98">
        <v>0</v>
      </c>
      <c r="P152" s="101">
        <v>0</v>
      </c>
      <c r="Q152" s="102"/>
    </row>
    <row r="153" spans="9:18">
      <c r="I153">
        <v>149</v>
      </c>
      <c r="K153" s="94" t="s">
        <v>548</v>
      </c>
      <c r="L153" s="165">
        <v>0</v>
      </c>
      <c r="M153" s="166">
        <v>0</v>
      </c>
      <c r="N153" s="166">
        <v>0</v>
      </c>
      <c r="O153" s="98">
        <v>0</v>
      </c>
      <c r="P153" s="101">
        <v>0</v>
      </c>
      <c r="Q153" s="102"/>
    </row>
    <row r="154" spans="9:18">
      <c r="I154">
        <v>150</v>
      </c>
      <c r="K154" s="94" t="s">
        <v>899</v>
      </c>
      <c r="L154" s="165">
        <v>0</v>
      </c>
      <c r="M154" s="166">
        <v>0</v>
      </c>
      <c r="N154" s="166">
        <v>0</v>
      </c>
      <c r="O154" s="98">
        <v>0</v>
      </c>
      <c r="P154" s="101">
        <v>0</v>
      </c>
      <c r="Q154" s="102"/>
    </row>
    <row r="155" spans="9:18">
      <c r="I155">
        <v>151</v>
      </c>
      <c r="K155" s="94" t="s">
        <v>242</v>
      </c>
      <c r="L155" s="165">
        <v>2.1043594715994537E-2</v>
      </c>
      <c r="M155" s="166">
        <v>4.8727115627524839E-2</v>
      </c>
      <c r="N155" s="166" t="e">
        <v>#DIV/0!</v>
      </c>
      <c r="O155" s="98">
        <v>4281992.74</v>
      </c>
      <c r="P155" s="101">
        <v>0</v>
      </c>
      <c r="Q155" s="102">
        <v>0</v>
      </c>
      <c r="R155" t="s">
        <v>75</v>
      </c>
    </row>
    <row r="156" spans="9:18">
      <c r="I156">
        <v>152</v>
      </c>
      <c r="K156" s="94" t="s">
        <v>1969</v>
      </c>
      <c r="L156" s="165">
        <v>1.8669402110199295E-4</v>
      </c>
      <c r="M156" s="166">
        <v>6.6788990825688069E-4</v>
      </c>
      <c r="N156" s="166" t="e">
        <v>#DIV/0!</v>
      </c>
      <c r="O156" s="98">
        <v>10192</v>
      </c>
      <c r="P156" s="101">
        <v>8338.9090909090883</v>
      </c>
      <c r="Q156" s="102"/>
    </row>
    <row r="157" spans="9:18">
      <c r="I157">
        <v>153</v>
      </c>
      <c r="K157" s="94" t="s">
        <v>145</v>
      </c>
      <c r="L157" s="165">
        <v>1.0582357874776647E-4</v>
      </c>
      <c r="M157" s="166">
        <v>2.6512936705160066E-4</v>
      </c>
      <c r="N157" s="166" t="e">
        <v>#DIV/0!</v>
      </c>
      <c r="O157" s="98">
        <v>14510</v>
      </c>
      <c r="P157" s="101">
        <v>0</v>
      </c>
      <c r="Q157" s="102"/>
      <c r="R157" t="s">
        <v>75</v>
      </c>
    </row>
    <row r="158" spans="9:18">
      <c r="I158">
        <v>154</v>
      </c>
      <c r="K158" s="94" t="s">
        <v>1914</v>
      </c>
      <c r="L158" s="165">
        <v>5.9116527245186201E-4</v>
      </c>
      <c r="M158" s="166">
        <v>1.7663608562691131E-3</v>
      </c>
      <c r="N158" s="166" t="e">
        <v>#DIV/0!</v>
      </c>
      <c r="O158" s="98">
        <v>43320</v>
      </c>
      <c r="P158" s="101">
        <v>35443.636363636353</v>
      </c>
      <c r="Q158" s="102"/>
    </row>
    <row r="159" spans="9:18">
      <c r="I159">
        <v>155</v>
      </c>
      <c r="K159" s="94" t="s">
        <v>342</v>
      </c>
      <c r="L159" s="165">
        <v>6.3507781474957045E-3</v>
      </c>
      <c r="M159" s="166">
        <v>8.2427281451999887E-3</v>
      </c>
      <c r="N159" s="166" t="e">
        <v>#DIV/0!</v>
      </c>
      <c r="O159" s="98">
        <v>292015.13</v>
      </c>
      <c r="P159" s="101"/>
      <c r="Q159" s="102">
        <v>681368.63666666672</v>
      </c>
    </row>
    <row r="160" spans="9:18">
      <c r="I160">
        <v>156</v>
      </c>
      <c r="K160" s="94" t="s">
        <v>1085</v>
      </c>
      <c r="L160" s="165">
        <v>4.9930383538135251E-4</v>
      </c>
      <c r="M160" s="166">
        <v>7.8732991243521996E-4</v>
      </c>
      <c r="N160" s="166" t="e">
        <v>#DIV/0!</v>
      </c>
      <c r="O160" s="98">
        <v>61681</v>
      </c>
      <c r="P160" s="101">
        <v>50466.272727272721</v>
      </c>
      <c r="Q160" s="102"/>
    </row>
    <row r="161" spans="9:18">
      <c r="I161">
        <v>157</v>
      </c>
      <c r="K161" s="94" t="s">
        <v>1486</v>
      </c>
      <c r="L161" s="165">
        <v>2.4552603391070354E-4</v>
      </c>
      <c r="M161" s="166">
        <v>3.3672518810462201E-4</v>
      </c>
      <c r="N161" s="166" t="e">
        <v>#VALUE!</v>
      </c>
      <c r="O161" s="98">
        <v>9398</v>
      </c>
      <c r="P161" s="101">
        <v>7689.2727272727243</v>
      </c>
      <c r="Q161" s="102"/>
    </row>
    <row r="162" spans="9:18">
      <c r="I162">
        <v>158</v>
      </c>
      <c r="K162" s="94" t="s">
        <v>1509</v>
      </c>
      <c r="L162" s="165">
        <v>1.4277438815029898E-4</v>
      </c>
      <c r="M162" s="166">
        <v>2.1671043855587394E-4</v>
      </c>
      <c r="N162" s="166" t="e">
        <v>#VALUE!</v>
      </c>
      <c r="O162" s="98">
        <v>12454</v>
      </c>
      <c r="P162" s="101">
        <v>0</v>
      </c>
      <c r="Q162" s="102"/>
      <c r="R162" t="s">
        <v>75</v>
      </c>
    </row>
    <row r="163" spans="9:18">
      <c r="I163">
        <v>159</v>
      </c>
      <c r="K163" s="94" t="s">
        <v>2582</v>
      </c>
      <c r="L163" s="165" t="e">
        <v>#N/A</v>
      </c>
      <c r="M163" s="166" t="e">
        <v>#N/A</v>
      </c>
      <c r="N163" s="166" t="e">
        <v>#N/A</v>
      </c>
      <c r="O163" s="98">
        <v>1544.21</v>
      </c>
      <c r="P163" s="101"/>
      <c r="Q163" s="102">
        <v>3603.1566666666668</v>
      </c>
    </row>
    <row r="164" spans="9:18">
      <c r="I164">
        <v>160</v>
      </c>
      <c r="K164" s="94" t="s">
        <v>408</v>
      </c>
      <c r="L164" s="165" t="e">
        <v>#N/A</v>
      </c>
      <c r="M164" s="166" t="e">
        <v>#N/A</v>
      </c>
      <c r="N164" s="166" t="e">
        <v>#N/A</v>
      </c>
      <c r="O164" s="98">
        <v>3334</v>
      </c>
      <c r="P164" s="101">
        <v>2727.8181818181811</v>
      </c>
      <c r="Q164" s="102"/>
    </row>
    <row r="165" spans="9:18">
      <c r="I165">
        <v>161</v>
      </c>
      <c r="K165" s="94" t="s">
        <v>1640</v>
      </c>
      <c r="L165" s="165" t="e">
        <v>#N/A</v>
      </c>
      <c r="M165" s="166" t="e">
        <v>#N/A</v>
      </c>
      <c r="N165" s="166" t="e">
        <v>#N/A</v>
      </c>
      <c r="O165" s="98">
        <v>15111</v>
      </c>
      <c r="P165" s="101">
        <v>12363.545454545452</v>
      </c>
      <c r="Q165" s="102"/>
    </row>
    <row r="166" spans="9:18">
      <c r="I166">
        <v>162</v>
      </c>
      <c r="K166" s="94" t="s">
        <v>672</v>
      </c>
      <c r="L166" s="165" t="e">
        <v>#N/A</v>
      </c>
      <c r="M166" s="166" t="e">
        <v>#N/A</v>
      </c>
      <c r="N166" s="166" t="e">
        <v>#N/A</v>
      </c>
      <c r="O166" s="98">
        <v>248060</v>
      </c>
      <c r="P166" s="101">
        <v>202958.18181818177</v>
      </c>
      <c r="Q166" s="102"/>
    </row>
    <row r="167" spans="9:18">
      <c r="I167">
        <v>163</v>
      </c>
      <c r="K167" s="94" t="s">
        <v>1308</v>
      </c>
      <c r="L167" s="165" t="e">
        <v>#N/A</v>
      </c>
      <c r="M167" s="166" t="e">
        <v>#N/A</v>
      </c>
      <c r="N167" s="166" t="e">
        <v>#N/A</v>
      </c>
      <c r="O167" s="98">
        <v>185880</v>
      </c>
      <c r="P167" s="101">
        <v>152083.63636363635</v>
      </c>
      <c r="Q167" s="102"/>
    </row>
    <row r="168" spans="9:18">
      <c r="K168" s="95" t="s">
        <v>2565</v>
      </c>
      <c r="L168" s="167" t="e">
        <v>#N/A</v>
      </c>
      <c r="M168" s="168" t="e">
        <v>#N/A</v>
      </c>
      <c r="N168" s="168" t="e">
        <v>#DIV/0!</v>
      </c>
      <c r="O168" s="104">
        <v>897027700.24000061</v>
      </c>
      <c r="P168" s="104">
        <v>125049302.99999999</v>
      </c>
      <c r="Q168" s="105">
        <v>376788323.82333326</v>
      </c>
    </row>
  </sheetData>
  <pageMargins left="0.7" right="0.7" top="0.75" bottom="0.75" header="0.3" footer="0.3"/>
  <pageSetup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Z168"/>
  <sheetViews>
    <sheetView rightToLeft="1" topLeftCell="L1" workbookViewId="0">
      <selection activeCell="R6" sqref="R6"/>
    </sheetView>
  </sheetViews>
  <sheetFormatPr defaultRowHeight="15"/>
  <cols>
    <col min="1" max="1" width="17.28515625" customWidth="1"/>
    <col min="2" max="2" width="20.85546875" bestFit="1" customWidth="1"/>
    <col min="3" max="3" width="23.5703125" customWidth="1"/>
    <col min="4" max="4" width="22" bestFit="1" customWidth="1"/>
    <col min="5" max="5" width="23.5703125" bestFit="1" customWidth="1"/>
    <col min="6" max="9" width="24.28515625" customWidth="1"/>
    <col min="10" max="10" width="12.7109375" customWidth="1"/>
    <col min="11" max="11" width="24.42578125" customWidth="1"/>
    <col min="12" max="12" width="13.5703125" customWidth="1"/>
    <col min="13" max="15" width="26.5703125" style="2" customWidth="1"/>
    <col min="16" max="17" width="32.5703125" style="2" customWidth="1"/>
    <col min="18" max="19" width="21" customWidth="1"/>
    <col min="20" max="20" width="23.140625" customWidth="1"/>
    <col min="21" max="21" width="17.7109375" customWidth="1"/>
    <col min="22" max="22" width="14" customWidth="1"/>
    <col min="23" max="114" width="54.42578125" customWidth="1"/>
    <col min="115" max="115" width="11.140625" customWidth="1"/>
    <col min="116" max="116" width="23.85546875" bestFit="1" customWidth="1"/>
    <col min="117" max="117" width="13.85546875" bestFit="1" customWidth="1"/>
    <col min="118" max="118" width="23.85546875" bestFit="1" customWidth="1"/>
    <col min="119" max="119" width="13.85546875" bestFit="1" customWidth="1"/>
    <col min="120" max="120" width="22.85546875" bestFit="1" customWidth="1"/>
    <col min="121" max="121" width="13.85546875" bestFit="1" customWidth="1"/>
    <col min="122" max="122" width="23.85546875" bestFit="1" customWidth="1"/>
    <col min="123" max="123" width="13.85546875" bestFit="1" customWidth="1"/>
    <col min="124" max="124" width="23.85546875" bestFit="1" customWidth="1"/>
    <col min="125" max="125" width="13.85546875" bestFit="1" customWidth="1"/>
    <col min="126" max="126" width="23.85546875" bestFit="1" customWidth="1"/>
    <col min="127" max="127" width="13.85546875" bestFit="1" customWidth="1"/>
    <col min="128" max="128" width="22.85546875" bestFit="1" customWidth="1"/>
    <col min="129" max="129" width="13.85546875" bestFit="1" customWidth="1"/>
    <col min="130" max="130" width="23.85546875" bestFit="1" customWidth="1"/>
    <col min="131" max="131" width="13.85546875" bestFit="1" customWidth="1"/>
    <col min="132" max="132" width="23.85546875" bestFit="1" customWidth="1"/>
    <col min="133" max="133" width="13.85546875" bestFit="1" customWidth="1"/>
    <col min="134" max="134" width="23.85546875" bestFit="1" customWidth="1"/>
    <col min="135" max="135" width="13.85546875" bestFit="1" customWidth="1"/>
    <col min="136" max="136" width="23.85546875" bestFit="1" customWidth="1"/>
    <col min="137" max="137" width="13.85546875" bestFit="1" customWidth="1"/>
    <col min="138" max="138" width="23.85546875" bestFit="1" customWidth="1"/>
    <col min="139" max="139" width="13.85546875" bestFit="1" customWidth="1"/>
    <col min="140" max="140" width="23.85546875" bestFit="1" customWidth="1"/>
    <col min="141" max="141" width="12.85546875" bestFit="1" customWidth="1"/>
    <col min="142" max="142" width="23.85546875" bestFit="1" customWidth="1"/>
    <col min="143" max="143" width="12.85546875" bestFit="1" customWidth="1"/>
    <col min="144" max="144" width="23.85546875" bestFit="1" customWidth="1"/>
    <col min="145" max="145" width="13.85546875" bestFit="1" customWidth="1"/>
    <col min="146" max="146" width="22.85546875" bestFit="1" customWidth="1"/>
    <col min="147" max="147" width="13.85546875" bestFit="1" customWidth="1"/>
    <col min="148" max="148" width="23.85546875" bestFit="1" customWidth="1"/>
    <col min="149" max="149" width="13.85546875" bestFit="1" customWidth="1"/>
    <col min="150" max="150" width="22.85546875" bestFit="1" customWidth="1"/>
    <col min="151" max="151" width="13.85546875" bestFit="1" customWidth="1"/>
    <col min="152" max="152" width="22.85546875" bestFit="1" customWidth="1"/>
    <col min="153" max="153" width="13.85546875" bestFit="1" customWidth="1"/>
    <col min="154" max="154" width="22.85546875" bestFit="1" customWidth="1"/>
    <col min="155" max="155" width="13.85546875" bestFit="1" customWidth="1"/>
    <col min="156" max="156" width="22.85546875" bestFit="1" customWidth="1"/>
    <col min="157" max="157" width="13.85546875" bestFit="1" customWidth="1"/>
    <col min="158" max="158" width="22.85546875" bestFit="1" customWidth="1"/>
    <col min="159" max="159" width="13.85546875" bestFit="1" customWidth="1"/>
    <col min="160" max="160" width="22.85546875" bestFit="1" customWidth="1"/>
    <col min="161" max="161" width="13.85546875" bestFit="1" customWidth="1"/>
    <col min="162" max="162" width="22.85546875" bestFit="1" customWidth="1"/>
    <col min="163" max="163" width="13.85546875" bestFit="1" customWidth="1"/>
    <col min="164" max="164" width="22.85546875" bestFit="1" customWidth="1"/>
    <col min="165" max="165" width="13.85546875" bestFit="1" customWidth="1"/>
    <col min="166" max="166" width="22.85546875" bestFit="1" customWidth="1"/>
    <col min="167" max="167" width="13.85546875" bestFit="1" customWidth="1"/>
    <col min="168" max="168" width="21.85546875" bestFit="1" customWidth="1"/>
    <col min="169" max="169" width="13.85546875" bestFit="1" customWidth="1"/>
    <col min="170" max="170" width="22.85546875" bestFit="1" customWidth="1"/>
    <col min="171" max="171" width="13.85546875" bestFit="1" customWidth="1"/>
    <col min="172" max="172" width="22.85546875" bestFit="1" customWidth="1"/>
    <col min="173" max="173" width="13.85546875" bestFit="1" customWidth="1"/>
    <col min="174" max="174" width="22.85546875" bestFit="1" customWidth="1"/>
    <col min="175" max="175" width="13.85546875" bestFit="1" customWidth="1"/>
    <col min="176" max="176" width="22.85546875" bestFit="1" customWidth="1"/>
    <col min="177" max="177" width="13.85546875" bestFit="1" customWidth="1"/>
    <col min="178" max="178" width="22.85546875" bestFit="1" customWidth="1"/>
    <col min="179" max="179" width="13.85546875" bestFit="1" customWidth="1"/>
    <col min="180" max="180" width="22.85546875" bestFit="1" customWidth="1"/>
    <col min="181" max="181" width="13.85546875" bestFit="1" customWidth="1"/>
    <col min="182" max="182" width="22.85546875" bestFit="1" customWidth="1"/>
    <col min="183" max="183" width="13.85546875" bestFit="1" customWidth="1"/>
    <col min="184" max="184" width="22.85546875" bestFit="1" customWidth="1"/>
    <col min="185" max="185" width="13.85546875" bestFit="1" customWidth="1"/>
    <col min="186" max="186" width="22.85546875" bestFit="1" customWidth="1"/>
    <col min="187" max="187" width="12.85546875" bestFit="1" customWidth="1"/>
    <col min="188" max="188" width="22.85546875" bestFit="1" customWidth="1"/>
    <col min="189" max="189" width="13.85546875" bestFit="1" customWidth="1"/>
    <col min="190" max="190" width="22.85546875" bestFit="1" customWidth="1"/>
    <col min="191" max="191" width="13.85546875" bestFit="1" customWidth="1"/>
    <col min="192" max="192" width="22.85546875" bestFit="1" customWidth="1"/>
    <col min="193" max="193" width="12.85546875" bestFit="1" customWidth="1"/>
    <col min="194" max="194" width="22.85546875" bestFit="1" customWidth="1"/>
    <col min="195" max="195" width="13.85546875" bestFit="1" customWidth="1"/>
    <col min="196" max="196" width="22.85546875" bestFit="1" customWidth="1"/>
    <col min="197" max="197" width="12" bestFit="1" customWidth="1"/>
    <col min="198" max="198" width="22.85546875" bestFit="1" customWidth="1"/>
    <col min="199" max="199" width="13.85546875" bestFit="1" customWidth="1"/>
    <col min="200" max="200" width="22.85546875" bestFit="1" customWidth="1"/>
    <col min="201" max="201" width="13.85546875" bestFit="1" customWidth="1"/>
    <col min="202" max="202" width="22.85546875" bestFit="1" customWidth="1"/>
    <col min="203" max="203" width="13.85546875" bestFit="1" customWidth="1"/>
    <col min="204" max="204" width="22.85546875" bestFit="1" customWidth="1"/>
    <col min="205" max="205" width="13.85546875" bestFit="1" customWidth="1"/>
    <col min="206" max="206" width="22.85546875" bestFit="1" customWidth="1"/>
    <col min="207" max="207" width="13.85546875" bestFit="1" customWidth="1"/>
    <col min="208" max="208" width="22.85546875" bestFit="1" customWidth="1"/>
    <col min="209" max="209" width="13.85546875" bestFit="1" customWidth="1"/>
    <col min="210" max="210" width="22.85546875" bestFit="1" customWidth="1"/>
    <col min="211" max="211" width="13.85546875" bestFit="1" customWidth="1"/>
    <col min="212" max="212" width="22.85546875" bestFit="1" customWidth="1"/>
    <col min="213" max="213" width="13.85546875" bestFit="1" customWidth="1"/>
    <col min="214" max="214" width="22.85546875" bestFit="1" customWidth="1"/>
    <col min="215" max="215" width="13.85546875" bestFit="1" customWidth="1"/>
    <col min="216" max="216" width="22.85546875" bestFit="1" customWidth="1"/>
    <col min="217" max="217" width="13.85546875" bestFit="1" customWidth="1"/>
    <col min="218" max="218" width="22.85546875" bestFit="1" customWidth="1"/>
    <col min="219" max="219" width="13.85546875" bestFit="1" customWidth="1"/>
    <col min="220" max="220" width="22.85546875" bestFit="1" customWidth="1"/>
    <col min="221" max="224" width="12" bestFit="1" customWidth="1"/>
    <col min="225" max="225" width="12.140625" bestFit="1" customWidth="1"/>
    <col min="226" max="226" width="11.140625" bestFit="1" customWidth="1"/>
  </cols>
  <sheetData>
    <row r="3" spans="1:26">
      <c r="A3" s="90"/>
      <c r="B3" s="93" t="s">
        <v>2566</v>
      </c>
      <c r="C3" s="91"/>
      <c r="D3" s="91"/>
      <c r="E3" s="91"/>
      <c r="F3" s="91"/>
      <c r="G3" s="92"/>
      <c r="H3" s="199"/>
      <c r="I3" s="199"/>
    </row>
    <row r="4" spans="1:26" s="180" customFormat="1" ht="60.75" thickBot="1">
      <c r="A4" s="188" t="s">
        <v>2558</v>
      </c>
      <c r="B4" s="90" t="s">
        <v>2720</v>
      </c>
      <c r="C4" s="189" t="s">
        <v>2711</v>
      </c>
      <c r="D4" s="189" t="s">
        <v>2710</v>
      </c>
      <c r="E4" s="189" t="s">
        <v>2709</v>
      </c>
      <c r="F4" s="189" t="s">
        <v>2713</v>
      </c>
      <c r="G4" s="190" t="s">
        <v>2712</v>
      </c>
      <c r="H4" s="200"/>
      <c r="I4" s="200"/>
      <c r="K4" s="180" t="s">
        <v>2558</v>
      </c>
      <c r="L4" s="180" t="s">
        <v>2718</v>
      </c>
      <c r="M4" s="191" t="s">
        <v>2706</v>
      </c>
      <c r="N4" s="191" t="s">
        <v>2705</v>
      </c>
      <c r="O4" s="191" t="s">
        <v>2714</v>
      </c>
      <c r="P4" s="191" t="s">
        <v>2715</v>
      </c>
      <c r="Q4" s="191" t="s">
        <v>2717</v>
      </c>
      <c r="R4" s="180" t="s">
        <v>2719</v>
      </c>
      <c r="S4" s="180" t="s">
        <v>2742</v>
      </c>
      <c r="T4" s="180" t="s">
        <v>2739</v>
      </c>
    </row>
    <row r="5" spans="1:26" ht="15.75" thickBot="1">
      <c r="A5" s="90" t="s">
        <v>3</v>
      </c>
      <c r="B5" s="202">
        <v>1737.55</v>
      </c>
      <c r="C5" s="183">
        <v>4.0228514539729578E-5</v>
      </c>
      <c r="D5" s="183">
        <v>1.2253526093088858E-4</v>
      </c>
      <c r="E5" s="183">
        <v>1.3133408919123206E-3</v>
      </c>
      <c r="F5" s="183">
        <v>0.7718524308978606</v>
      </c>
      <c r="G5" s="184">
        <v>0.77162092180217501</v>
      </c>
      <c r="H5" s="201"/>
      <c r="I5" s="201"/>
      <c r="J5" s="193">
        <v>1</v>
      </c>
      <c r="K5" t="s">
        <v>454</v>
      </c>
      <c r="L5" s="193">
        <v>5</v>
      </c>
      <c r="M5" s="192">
        <v>0.46287547325102885</v>
      </c>
      <c r="N5" s="192">
        <v>0.55313646071678735</v>
      </c>
      <c r="O5" s="192">
        <v>0.8717276954211991</v>
      </c>
      <c r="P5" s="192">
        <v>0.23803599278041601</v>
      </c>
      <c r="Q5" s="210">
        <v>0.70891544494634851</v>
      </c>
      <c r="R5" s="211">
        <f t="shared" ref="R5:R36" si="0">M5/(1-M5)</f>
        <v>0.86176566177801239</v>
      </c>
      <c r="S5" s="212">
        <v>-19793.903579997743</v>
      </c>
      <c r="T5" s="213" t="s">
        <v>2740</v>
      </c>
    </row>
    <row r="6" spans="1:26" ht="15.75" thickBot="1">
      <c r="A6" s="94" t="s">
        <v>524</v>
      </c>
      <c r="B6" s="203"/>
      <c r="C6" s="155">
        <v>0</v>
      </c>
      <c r="D6" s="155">
        <v>0</v>
      </c>
      <c r="E6" s="155">
        <v>0</v>
      </c>
      <c r="F6" s="155">
        <v>0.66874760740893435</v>
      </c>
      <c r="G6" s="185">
        <v>0.66874760740893435</v>
      </c>
      <c r="H6" s="201"/>
      <c r="I6" s="201"/>
      <c r="J6" s="193">
        <v>3</v>
      </c>
      <c r="K6" t="s">
        <v>262</v>
      </c>
      <c r="L6" s="193">
        <v>4</v>
      </c>
      <c r="M6" s="192">
        <v>0.30790622095156917</v>
      </c>
      <c r="N6" s="192">
        <v>0.43381836724822365</v>
      </c>
      <c r="O6" s="192">
        <v>0.84958340595805848</v>
      </c>
      <c r="P6" s="192">
        <v>0.29540380676195077</v>
      </c>
      <c r="Q6" s="224">
        <v>0.73595801243655057</v>
      </c>
      <c r="R6" s="208">
        <f t="shared" si="0"/>
        <v>0.44489089524097963</v>
      </c>
      <c r="S6" s="225">
        <v>-14906.79664043736</v>
      </c>
      <c r="T6" s="199" t="s">
        <v>2740</v>
      </c>
      <c r="X6" t="s">
        <v>2743</v>
      </c>
    </row>
    <row r="7" spans="1:26" ht="15.75" thickBot="1">
      <c r="A7" s="94" t="s">
        <v>145</v>
      </c>
      <c r="B7" s="203"/>
      <c r="C7" s="155">
        <v>0</v>
      </c>
      <c r="D7" s="155">
        <v>0</v>
      </c>
      <c r="E7" s="155"/>
      <c r="F7" s="155">
        <v>1</v>
      </c>
      <c r="G7" s="185">
        <v>1</v>
      </c>
      <c r="H7" s="201"/>
      <c r="I7" s="201"/>
      <c r="J7" s="193">
        <v>2</v>
      </c>
      <c r="K7" t="s">
        <v>352</v>
      </c>
      <c r="L7" s="193">
        <v>4</v>
      </c>
      <c r="M7" s="192">
        <v>0.24806051523567227</v>
      </c>
      <c r="N7" s="192">
        <v>0.45178565329654785</v>
      </c>
      <c r="O7" s="192">
        <v>0.84864022257657301</v>
      </c>
      <c r="P7" s="192">
        <v>0.30974547122219676</v>
      </c>
      <c r="Q7" s="210">
        <v>0.74777604633534822</v>
      </c>
      <c r="R7" s="211">
        <f t="shared" si="0"/>
        <v>0.32989425380876125</v>
      </c>
      <c r="S7" s="212">
        <v>-1888.5925827674173</v>
      </c>
      <c r="T7" s="213" t="s">
        <v>2741</v>
      </c>
      <c r="X7" s="220">
        <f>X8/$Z$8</f>
        <v>0.55239117844747776</v>
      </c>
      <c r="Y7" s="220">
        <f>Y8/$Z$8</f>
        <v>0.44760882155252224</v>
      </c>
    </row>
    <row r="8" spans="1:26" ht="15.75" thickBot="1">
      <c r="A8" s="94" t="s">
        <v>2442</v>
      </c>
      <c r="B8" s="203"/>
      <c r="C8" s="155">
        <v>0</v>
      </c>
      <c r="D8" s="155">
        <v>0</v>
      </c>
      <c r="E8" s="155">
        <v>0</v>
      </c>
      <c r="F8" s="155">
        <v>0.37696768078502796</v>
      </c>
      <c r="G8" s="185">
        <v>0.37696768078502796</v>
      </c>
      <c r="H8" s="201"/>
      <c r="I8" s="201"/>
      <c r="J8" s="193">
        <v>5</v>
      </c>
      <c r="K8" s="199" t="s">
        <v>1173</v>
      </c>
      <c r="L8" s="193">
        <v>8</v>
      </c>
      <c r="M8" s="224">
        <v>0.19885507744158745</v>
      </c>
      <c r="N8" s="224">
        <v>0.33695880582648868</v>
      </c>
      <c r="O8" s="224">
        <v>0.62603314616118266</v>
      </c>
      <c r="P8" s="224">
        <v>0.27301092043681746</v>
      </c>
      <c r="Q8" s="224">
        <v>0.50104711131730428</v>
      </c>
      <c r="R8" s="208">
        <f t="shared" si="0"/>
        <v>0.248213615092953</v>
      </c>
      <c r="S8" s="225">
        <v>-30286.106999328411</v>
      </c>
      <c r="T8" s="199" t="s">
        <v>2740</v>
      </c>
      <c r="X8" s="150">
        <v>130672</v>
      </c>
      <c r="Y8" s="150">
        <v>105885</v>
      </c>
      <c r="Z8" s="150">
        <f t="shared" ref="Z8:Z13" si="1">Y8+X8</f>
        <v>236557</v>
      </c>
    </row>
    <row r="9" spans="1:26" ht="15.75" thickBot="1">
      <c r="A9" s="94" t="s">
        <v>537</v>
      </c>
      <c r="B9" s="203"/>
      <c r="C9" s="155">
        <v>0</v>
      </c>
      <c r="D9" s="155">
        <v>0</v>
      </c>
      <c r="E9" s="155">
        <v>0</v>
      </c>
      <c r="F9" s="155">
        <v>0.35587549115913558</v>
      </c>
      <c r="G9" s="185">
        <v>0.35587549115913558</v>
      </c>
      <c r="H9" s="201"/>
      <c r="I9" s="201"/>
      <c r="J9" s="193">
        <v>4</v>
      </c>
      <c r="K9" s="221" t="s">
        <v>362</v>
      </c>
      <c r="L9" s="222">
        <v>4</v>
      </c>
      <c r="M9" s="223">
        <v>0.19801776892624995</v>
      </c>
      <c r="N9" s="223">
        <v>0.37048661027798102</v>
      </c>
      <c r="O9" s="223">
        <v>0.61125483827167948</v>
      </c>
      <c r="P9" s="223">
        <v>0.23482557199916884</v>
      </c>
      <c r="Q9" s="210">
        <v>0.44116641493989789</v>
      </c>
      <c r="R9" s="211">
        <f t="shared" si="0"/>
        <v>0.2469104192759107</v>
      </c>
      <c r="S9" s="212">
        <v>-243.00691936813587</v>
      </c>
      <c r="T9" s="213" t="s">
        <v>2741</v>
      </c>
      <c r="X9" s="150">
        <v>17725</v>
      </c>
      <c r="Y9">
        <v>905</v>
      </c>
      <c r="Z9" s="150">
        <f t="shared" si="1"/>
        <v>18630</v>
      </c>
    </row>
    <row r="10" spans="1:26">
      <c r="A10" s="94" t="s">
        <v>160</v>
      </c>
      <c r="B10" s="203">
        <v>9664139.8300000001</v>
      </c>
      <c r="C10" s="155">
        <v>2.0136561227679036E-2</v>
      </c>
      <c r="D10" s="155">
        <v>2.8533458805119649E-2</v>
      </c>
      <c r="E10" s="155">
        <v>5.0856399214852549E-2</v>
      </c>
      <c r="F10" s="155">
        <v>0.25681030417441597</v>
      </c>
      <c r="G10" s="185">
        <v>0.24697546690548558</v>
      </c>
      <c r="H10" s="201"/>
      <c r="I10" s="201"/>
      <c r="J10" s="193">
        <v>9</v>
      </c>
      <c r="K10" s="199" t="s">
        <v>2381</v>
      </c>
      <c r="L10" s="193">
        <v>7</v>
      </c>
      <c r="M10" s="224">
        <v>0.15842352259118125</v>
      </c>
      <c r="N10" s="224">
        <v>0.17934554199790473</v>
      </c>
      <c r="O10" s="224">
        <v>0.36206022766857426</v>
      </c>
      <c r="P10" s="224">
        <v>0.1877115860744783</v>
      </c>
      <c r="Q10" s="224">
        <v>0.26591709245624073</v>
      </c>
      <c r="R10" s="208">
        <f t="shared" si="0"/>
        <v>0.18824613905436272</v>
      </c>
      <c r="S10" s="225">
        <v>-14315.60148129333</v>
      </c>
      <c r="T10" s="199" t="s">
        <v>2740</v>
      </c>
      <c r="X10" s="150">
        <v>1140</v>
      </c>
      <c r="Y10" s="150">
        <v>4276</v>
      </c>
      <c r="Z10" s="150">
        <f t="shared" si="1"/>
        <v>5416</v>
      </c>
    </row>
    <row r="11" spans="1:26" ht="15.75" thickBot="1">
      <c r="A11" s="94" t="s">
        <v>549</v>
      </c>
      <c r="B11" s="203">
        <v>46625.83</v>
      </c>
      <c r="C11" s="155">
        <v>2.9144786848356048E-3</v>
      </c>
      <c r="D11" s="155">
        <v>7.8126390750670252E-3</v>
      </c>
      <c r="E11" s="155">
        <v>0.23667934010152286</v>
      </c>
      <c r="F11" s="155">
        <v>0.93408614335280216</v>
      </c>
      <c r="G11" s="185">
        <v>0.9153780068728522</v>
      </c>
      <c r="H11" s="201"/>
      <c r="I11" s="201"/>
      <c r="J11" s="194">
        <v>10</v>
      </c>
      <c r="K11" t="s">
        <v>1143</v>
      </c>
      <c r="L11" s="193">
        <v>6</v>
      </c>
      <c r="M11" s="192">
        <v>0.10608027554279208</v>
      </c>
      <c r="N11" s="192">
        <v>0.13291184199098391</v>
      </c>
      <c r="O11" s="192">
        <v>0.2933390011866186</v>
      </c>
      <c r="P11" s="192">
        <v>0.28470227213371635</v>
      </c>
      <c r="Q11" s="224">
        <v>0.36030268184248865</v>
      </c>
      <c r="R11" s="208">
        <f t="shared" si="0"/>
        <v>0.11866868203093348</v>
      </c>
      <c r="S11" s="225">
        <v>-22374.464992021862</v>
      </c>
      <c r="T11" s="199" t="s">
        <v>2740</v>
      </c>
      <c r="X11" s="150">
        <f>X8-X9-X10</f>
        <v>111807</v>
      </c>
      <c r="Y11" s="150">
        <f>Y8-Y9-Y10</f>
        <v>100704</v>
      </c>
      <c r="Z11" s="150">
        <f t="shared" si="1"/>
        <v>212511</v>
      </c>
    </row>
    <row r="12" spans="1:26" ht="15.75" thickBot="1">
      <c r="A12" s="94" t="s">
        <v>1133</v>
      </c>
      <c r="B12" s="203"/>
      <c r="C12" s="155">
        <v>0</v>
      </c>
      <c r="D12" s="155">
        <v>0</v>
      </c>
      <c r="E12" s="155">
        <v>0</v>
      </c>
      <c r="F12" s="155">
        <v>0.66948579161028421</v>
      </c>
      <c r="G12" s="185">
        <v>0.66948579161028421</v>
      </c>
      <c r="H12" s="201"/>
      <c r="I12" s="201"/>
      <c r="J12" s="193">
        <v>6</v>
      </c>
      <c r="K12" s="221" t="s">
        <v>498</v>
      </c>
      <c r="L12" s="222">
        <v>3</v>
      </c>
      <c r="M12" s="223">
        <v>0.10394181405549312</v>
      </c>
      <c r="N12" s="223">
        <v>0.25786674606826732</v>
      </c>
      <c r="O12" s="223">
        <v>0.61176285640893913</v>
      </c>
      <c r="P12" s="223">
        <v>0.32812702247918196</v>
      </c>
      <c r="Q12" s="223">
        <v>0.55711719301897655</v>
      </c>
      <c r="R12" s="211">
        <f t="shared" si="0"/>
        <v>0.11599895596727494</v>
      </c>
      <c r="S12" s="212">
        <v>7803.9115510965494</v>
      </c>
      <c r="T12" s="213" t="s">
        <v>2741</v>
      </c>
      <c r="X12" s="150">
        <f>X13-X11</f>
        <v>2195.1000000000058</v>
      </c>
      <c r="Y12" s="150">
        <f>Y13-Y11</f>
        <v>5479.8999999999942</v>
      </c>
      <c r="Z12" s="150">
        <f t="shared" si="1"/>
        <v>7675</v>
      </c>
    </row>
    <row r="13" spans="1:26" ht="15.75" thickBot="1">
      <c r="A13" s="94" t="s">
        <v>880</v>
      </c>
      <c r="B13" s="203"/>
      <c r="C13" s="155">
        <v>0</v>
      </c>
      <c r="D13" s="155">
        <v>0</v>
      </c>
      <c r="E13" s="155">
        <v>0</v>
      </c>
      <c r="F13" s="155">
        <v>0.52565521165944806</v>
      </c>
      <c r="G13" s="185">
        <v>0.52565521165944806</v>
      </c>
      <c r="H13" s="201"/>
      <c r="I13" s="201"/>
      <c r="J13" s="193">
        <v>8</v>
      </c>
      <c r="K13" s="221" t="s">
        <v>1367</v>
      </c>
      <c r="L13" s="222">
        <v>7</v>
      </c>
      <c r="M13" s="223">
        <v>8.6172064198510798E-2</v>
      </c>
      <c r="N13" s="223">
        <v>0.17965047102163037</v>
      </c>
      <c r="O13" s="223">
        <v>0.71880012690155282</v>
      </c>
      <c r="P13" s="223">
        <v>0.64635540069686415</v>
      </c>
      <c r="Q13" s="210">
        <v>0.86666024739579217</v>
      </c>
      <c r="R13" s="211">
        <f t="shared" si="0"/>
        <v>9.4297909729507273E-2</v>
      </c>
      <c r="S13" s="212">
        <v>9143.8249689638433</v>
      </c>
      <c r="T13" s="213" t="s">
        <v>2741</v>
      </c>
      <c r="X13" s="150">
        <v>114002.1</v>
      </c>
      <c r="Y13" s="150">
        <v>106183.9</v>
      </c>
      <c r="Z13" s="150">
        <f t="shared" si="1"/>
        <v>220186</v>
      </c>
    </row>
    <row r="14" spans="1:26" ht="15.75" thickBot="1">
      <c r="A14" s="94" t="s">
        <v>186</v>
      </c>
      <c r="B14" s="203">
        <v>1749280.67</v>
      </c>
      <c r="C14" s="155">
        <v>1.3935726457459834E-3</v>
      </c>
      <c r="D14" s="155">
        <v>2.0104409733156495E-3</v>
      </c>
      <c r="E14" s="155">
        <v>4.2579910813172585E-3</v>
      </c>
      <c r="F14" s="155">
        <v>0.34594953225078257</v>
      </c>
      <c r="G14" s="185">
        <v>0.34498466189197635</v>
      </c>
      <c r="H14" s="201"/>
      <c r="I14" s="201"/>
      <c r="J14" s="193">
        <v>7</v>
      </c>
      <c r="K14" s="199" t="s">
        <v>326</v>
      </c>
      <c r="L14" s="193">
        <v>5</v>
      </c>
      <c r="M14" s="224">
        <v>8.1281416582073981E-2</v>
      </c>
      <c r="N14" s="224">
        <v>0.20731014549830434</v>
      </c>
      <c r="O14" s="224">
        <v>0.53441117879300626</v>
      </c>
      <c r="P14" s="224">
        <v>0.4185614341932663</v>
      </c>
      <c r="Q14" s="217">
        <v>0.60725082478982906</v>
      </c>
      <c r="R14" s="198">
        <f t="shared" si="0"/>
        <v>8.8472594382146053E-2</v>
      </c>
      <c r="S14" s="218">
        <v>12561.200747172976</v>
      </c>
      <c r="T14" s="219" t="s">
        <v>2741</v>
      </c>
      <c r="X14" s="220">
        <f>X13/$Z$13</f>
        <v>0.51775362647943102</v>
      </c>
      <c r="Y14" s="220">
        <f>Y13/$Z$13</f>
        <v>0.48224637352056893</v>
      </c>
    </row>
    <row r="15" spans="1:26" ht="15.75" thickBot="1">
      <c r="A15" s="94" t="s">
        <v>196</v>
      </c>
      <c r="B15" s="203">
        <v>4208696.82</v>
      </c>
      <c r="C15" s="155">
        <v>3.3289014545713404E-2</v>
      </c>
      <c r="D15" s="155">
        <v>7.5042736252763712E-2</v>
      </c>
      <c r="E15" s="155">
        <v>0.26800158048904738</v>
      </c>
      <c r="F15" s="155">
        <v>0.47022110048699212</v>
      </c>
      <c r="G15" s="185">
        <v>0.39383178291581428</v>
      </c>
      <c r="H15" s="201"/>
      <c r="I15" s="201"/>
      <c r="J15" s="193">
        <v>12</v>
      </c>
      <c r="K15" s="199" t="s">
        <v>252</v>
      </c>
      <c r="L15" s="193">
        <v>7</v>
      </c>
      <c r="M15" s="224">
        <v>7.6766010478484345E-2</v>
      </c>
      <c r="N15" s="224">
        <v>0.12127240968108893</v>
      </c>
      <c r="O15" s="224">
        <v>0.21100174310674311</v>
      </c>
      <c r="P15" s="224">
        <v>0.21563169164882226</v>
      </c>
      <c r="Q15" s="224">
        <v>0.2583972289871197</v>
      </c>
      <c r="R15" s="208">
        <f t="shared" si="0"/>
        <v>8.3149029769007801E-2</v>
      </c>
      <c r="S15" s="225">
        <v>-817.62773599346065</v>
      </c>
      <c r="T15" s="199" t="s">
        <v>2741</v>
      </c>
    </row>
    <row r="16" spans="1:26">
      <c r="A16" s="94" t="s">
        <v>205</v>
      </c>
      <c r="B16" s="203">
        <v>43564.85</v>
      </c>
      <c r="C16" s="155">
        <v>5.9521490112280338E-5</v>
      </c>
      <c r="D16" s="155">
        <v>8.9045241229325237E-5</v>
      </c>
      <c r="E16" s="155">
        <v>1.9509561128526644E-4</v>
      </c>
      <c r="F16" s="155">
        <v>0.31052502076872329</v>
      </c>
      <c r="G16" s="185">
        <v>0.31048324841747721</v>
      </c>
      <c r="H16" s="201"/>
      <c r="I16" s="201"/>
      <c r="J16" s="193">
        <v>14</v>
      </c>
      <c r="K16" s="227" t="s">
        <v>2296</v>
      </c>
      <c r="L16" s="228">
        <v>7</v>
      </c>
      <c r="M16" s="229">
        <v>7.5497590590970262E-2</v>
      </c>
      <c r="N16" s="229">
        <v>0.11524932581750578</v>
      </c>
      <c r="O16" s="229">
        <v>0.28035200417275197</v>
      </c>
      <c r="P16" s="229">
        <v>0.70723835040053229</v>
      </c>
      <c r="Q16" s="229">
        <v>0.78087712128768771</v>
      </c>
      <c r="R16" s="214">
        <f t="shared" si="0"/>
        <v>8.1662946275316506E-2</v>
      </c>
      <c r="S16" s="215">
        <v>-35046.999155358957</v>
      </c>
      <c r="T16" s="216" t="s">
        <v>2740</v>
      </c>
    </row>
    <row r="17" spans="1:20" ht="15.75" thickBot="1">
      <c r="A17" s="94" t="s">
        <v>559</v>
      </c>
      <c r="B17" s="203"/>
      <c r="C17" s="155">
        <v>0</v>
      </c>
      <c r="D17" s="155">
        <v>0</v>
      </c>
      <c r="E17" s="155">
        <v>0</v>
      </c>
      <c r="F17" s="155">
        <v>0.67024368432819137</v>
      </c>
      <c r="G17" s="185">
        <v>0.67024368432819137</v>
      </c>
      <c r="H17" s="201"/>
      <c r="I17" s="201"/>
      <c r="J17" s="193">
        <v>15</v>
      </c>
      <c r="K17" s="230" t="s">
        <v>682</v>
      </c>
      <c r="L17" s="193">
        <v>4</v>
      </c>
      <c r="M17" s="192">
        <v>7.1618531753160714E-2</v>
      </c>
      <c r="N17" s="192">
        <v>0.10938835501324803</v>
      </c>
      <c r="O17" s="192">
        <v>0.19932468789550162</v>
      </c>
      <c r="P17" s="192">
        <v>0.15976106078508598</v>
      </c>
      <c r="Q17" s="192">
        <v>0.19190065187345717</v>
      </c>
      <c r="R17" s="220">
        <f t="shared" si="0"/>
        <v>7.7143431016999456E-2</v>
      </c>
      <c r="S17" s="209">
        <v>879.20760835819328</v>
      </c>
      <c r="T17" s="226" t="s">
        <v>2741</v>
      </c>
    </row>
    <row r="18" spans="1:20" ht="15.75" thickBot="1">
      <c r="A18" s="94" t="s">
        <v>215</v>
      </c>
      <c r="B18" s="203">
        <v>9462231.9399999995</v>
      </c>
      <c r="C18" s="155">
        <v>3.9213722145553853E-2</v>
      </c>
      <c r="D18" s="155">
        <v>5.3943822380835643E-2</v>
      </c>
      <c r="E18" s="155">
        <v>9.2106880493716597E-2</v>
      </c>
      <c r="F18" s="155">
        <v>0.23179163141520118</v>
      </c>
      <c r="G18" s="185">
        <v>0.21503289448549356</v>
      </c>
      <c r="H18" s="201"/>
      <c r="I18" s="201"/>
      <c r="J18" s="193">
        <v>13</v>
      </c>
      <c r="K18" s="231" t="s">
        <v>1792</v>
      </c>
      <c r="L18" s="196">
        <v>7</v>
      </c>
      <c r="M18" s="197">
        <v>6.802723487162933E-2</v>
      </c>
      <c r="N18" s="197">
        <v>0.11530983878217028</v>
      </c>
      <c r="O18" s="197">
        <v>0.33559406130921915</v>
      </c>
      <c r="P18" s="197">
        <v>0.41787783479556367</v>
      </c>
      <c r="Q18" s="210">
        <v>0.51933304658018886</v>
      </c>
      <c r="R18" s="211">
        <f t="shared" si="0"/>
        <v>7.2992728346797986E-2</v>
      </c>
      <c r="S18" s="212">
        <v>-4314.9301900370656</v>
      </c>
      <c r="T18" s="213" t="s">
        <v>2741</v>
      </c>
    </row>
    <row r="19" spans="1:20">
      <c r="A19" s="94" t="s">
        <v>1143</v>
      </c>
      <c r="B19" s="203">
        <v>12854701.710000001</v>
      </c>
      <c r="C19" s="155">
        <v>0.10608027554279208</v>
      </c>
      <c r="D19" s="155">
        <v>0.13291184199098391</v>
      </c>
      <c r="E19" s="155">
        <v>0.2933390011866186</v>
      </c>
      <c r="F19" s="155">
        <v>0.36030268184248865</v>
      </c>
      <c r="G19" s="185">
        <v>0.28470227213371635</v>
      </c>
      <c r="H19" s="201"/>
      <c r="I19" s="201"/>
      <c r="J19" s="193">
        <v>11</v>
      </c>
      <c r="K19" t="s">
        <v>1595</v>
      </c>
      <c r="L19" s="193">
        <v>5</v>
      </c>
      <c r="M19" s="192">
        <v>5.5169703857543939E-2</v>
      </c>
      <c r="N19" s="192">
        <v>0.13029952493414479</v>
      </c>
      <c r="O19" s="192">
        <v>0.43959368813524696</v>
      </c>
      <c r="P19" s="192">
        <v>0.43888459003238472</v>
      </c>
      <c r="Q19" s="192">
        <v>0.58258716771804786</v>
      </c>
      <c r="R19" s="182">
        <f t="shared" si="0"/>
        <v>5.8391124927714817E-2</v>
      </c>
      <c r="S19" s="209">
        <v>19020.068755837707</v>
      </c>
      <c r="T19" t="s">
        <v>2741</v>
      </c>
    </row>
    <row r="20" spans="1:20">
      <c r="A20" s="94" t="s">
        <v>224</v>
      </c>
      <c r="B20" s="203">
        <v>51592943.289999999</v>
      </c>
      <c r="C20" s="155">
        <v>4.0560872657603685E-2</v>
      </c>
      <c r="D20" s="155">
        <v>5.8556280497978057E-2</v>
      </c>
      <c r="E20" s="155">
        <v>0.12887249442350396</v>
      </c>
      <c r="F20" s="155">
        <v>0.40063344558249703</v>
      </c>
      <c r="G20" s="185">
        <v>0.36800304363063457</v>
      </c>
      <c r="H20" s="201"/>
      <c r="I20" s="201"/>
      <c r="J20" s="193">
        <v>21</v>
      </c>
      <c r="K20" s="199" t="s">
        <v>1238</v>
      </c>
      <c r="L20" s="193">
        <v>9</v>
      </c>
      <c r="M20" s="224">
        <v>5.0658082324836588E-2</v>
      </c>
      <c r="N20" s="224">
        <v>6.2691866086222028E-2</v>
      </c>
      <c r="O20" s="224">
        <v>0.15981104182194616</v>
      </c>
      <c r="P20" s="224">
        <v>0.33427059212702614</v>
      </c>
      <c r="Q20" s="224">
        <v>0.37406803037129105</v>
      </c>
      <c r="R20" s="208">
        <f t="shared" si="0"/>
        <v>5.3361261503013374E-2</v>
      </c>
      <c r="S20" s="225">
        <v>-12759.752362424131</v>
      </c>
      <c r="T20" s="199" t="s">
        <v>2740</v>
      </c>
    </row>
    <row r="21" spans="1:20" ht="15.75" thickBot="1">
      <c r="A21" s="94" t="s">
        <v>1640</v>
      </c>
      <c r="B21" s="203"/>
      <c r="C21" s="155"/>
      <c r="D21" s="155"/>
      <c r="E21" s="155"/>
      <c r="F21" s="155" t="e">
        <v>#N/A</v>
      </c>
      <c r="G21" s="185" t="e">
        <v>#N/A</v>
      </c>
      <c r="H21" s="201"/>
      <c r="I21" s="201"/>
      <c r="J21" s="193">
        <v>17</v>
      </c>
      <c r="K21" t="s">
        <v>2342</v>
      </c>
      <c r="L21" s="193">
        <v>4</v>
      </c>
      <c r="M21" s="192">
        <v>4.5670992516510543E-2</v>
      </c>
      <c r="N21" s="192">
        <v>0.10519549401880599</v>
      </c>
      <c r="O21" s="192">
        <v>0.25666946512448752</v>
      </c>
      <c r="P21" s="192">
        <v>0.35374006422066639</v>
      </c>
      <c r="Q21" s="192">
        <v>0.42408529376933024</v>
      </c>
      <c r="R21" s="182">
        <f t="shared" si="0"/>
        <v>4.7856653374649394E-2</v>
      </c>
      <c r="S21" s="209">
        <v>23936.614403414635</v>
      </c>
      <c r="T21" t="s">
        <v>2741</v>
      </c>
    </row>
    <row r="22" spans="1:20" ht="15.75" thickBot="1">
      <c r="A22" s="94" t="s">
        <v>1153</v>
      </c>
      <c r="B22" s="203"/>
      <c r="C22" s="155">
        <v>0</v>
      </c>
      <c r="D22" s="155">
        <v>0</v>
      </c>
      <c r="E22" s="155">
        <v>0</v>
      </c>
      <c r="F22" s="155">
        <v>0.45931682421852343</v>
      </c>
      <c r="G22" s="185">
        <v>0.45931682421852343</v>
      </c>
      <c r="H22" s="201"/>
      <c r="I22" s="201"/>
      <c r="J22" s="193">
        <v>23</v>
      </c>
      <c r="K22" s="221" t="s">
        <v>2537</v>
      </c>
      <c r="L22" s="222">
        <v>9</v>
      </c>
      <c r="M22" s="223">
        <v>4.5101604223479731E-2</v>
      </c>
      <c r="N22" s="223">
        <v>5.762126394129833E-2</v>
      </c>
      <c r="O22" s="223">
        <v>0.1658905989136219</v>
      </c>
      <c r="P22" s="223">
        <v>0.52021330918270015</v>
      </c>
      <c r="Q22" s="223">
        <v>0.56519865814397063</v>
      </c>
      <c r="R22" s="211">
        <f t="shared" si="0"/>
        <v>4.7231835787935592E-2</v>
      </c>
      <c r="S22" s="212">
        <v>-118786.71036459807</v>
      </c>
      <c r="T22" s="213" t="s">
        <v>2740</v>
      </c>
    </row>
    <row r="23" spans="1:20">
      <c r="A23" s="94" t="s">
        <v>1694</v>
      </c>
      <c r="B23" s="203">
        <v>1695274.45</v>
      </c>
      <c r="C23" s="155">
        <v>1.1870589162051073E-2</v>
      </c>
      <c r="D23" s="155">
        <v>2.3921578850821246E-2</v>
      </c>
      <c r="E23" s="155">
        <v>6.4366104108132732E-2</v>
      </c>
      <c r="F23" s="155">
        <v>0.1704385234246534</v>
      </c>
      <c r="G23" s="185">
        <v>0.16123690328333493</v>
      </c>
      <c r="H23" s="201"/>
      <c r="I23" s="201"/>
      <c r="J23" s="193">
        <v>16</v>
      </c>
      <c r="K23" t="s">
        <v>1432</v>
      </c>
      <c r="L23" s="193">
        <v>2</v>
      </c>
      <c r="M23" s="192">
        <v>4.4242612828488008E-2</v>
      </c>
      <c r="N23" s="192">
        <v>0.1089740654315197</v>
      </c>
      <c r="O23" s="192">
        <v>0.31043230041198089</v>
      </c>
      <c r="P23" s="192">
        <v>0.42099155438076202</v>
      </c>
      <c r="Q23" s="192">
        <v>0.5132434288722667</v>
      </c>
      <c r="R23" s="182">
        <f t="shared" si="0"/>
        <v>4.6290631306989426E-2</v>
      </c>
      <c r="S23" s="209">
        <v>7247.6114141158359</v>
      </c>
      <c r="T23" t="s">
        <v>2741</v>
      </c>
    </row>
    <row r="24" spans="1:20" ht="15.75" thickBot="1">
      <c r="A24" s="94" t="s">
        <v>1067</v>
      </c>
      <c r="B24" s="203"/>
      <c r="C24" s="155">
        <v>0</v>
      </c>
      <c r="D24" s="155">
        <v>0</v>
      </c>
      <c r="E24" s="155">
        <v>0</v>
      </c>
      <c r="F24" s="155">
        <v>0.48954692007466488</v>
      </c>
      <c r="G24" s="185">
        <v>0.48954692007466488</v>
      </c>
      <c r="H24" s="201"/>
      <c r="I24" s="201"/>
      <c r="J24" s="193">
        <v>22</v>
      </c>
      <c r="K24" t="s">
        <v>224</v>
      </c>
      <c r="L24" s="193">
        <v>5</v>
      </c>
      <c r="M24" s="192">
        <v>4.0560872657603685E-2</v>
      </c>
      <c r="N24" s="192">
        <v>5.8556280497978057E-2</v>
      </c>
      <c r="O24" s="192">
        <v>0.12887249442350396</v>
      </c>
      <c r="P24" s="192">
        <v>0.36800304363063457</v>
      </c>
      <c r="Q24" s="192">
        <v>0.40063344558249703</v>
      </c>
      <c r="R24" s="182">
        <f t="shared" si="0"/>
        <v>4.2275608219101396E-2</v>
      </c>
      <c r="S24" s="209">
        <v>-230381.4344170001</v>
      </c>
      <c r="T24" t="s">
        <v>2740</v>
      </c>
    </row>
    <row r="25" spans="1:20" ht="15.75" thickBot="1">
      <c r="A25" s="94" t="s">
        <v>2461</v>
      </c>
      <c r="B25" s="203">
        <v>3387.77</v>
      </c>
      <c r="C25" s="155">
        <v>3.5800244743199287E-6</v>
      </c>
      <c r="D25" s="155">
        <v>6.9002271037650344E-6</v>
      </c>
      <c r="E25" s="155">
        <v>1.7497456292126125E-5</v>
      </c>
      <c r="F25" s="155">
        <v>0.32636354846159771</v>
      </c>
      <c r="G25" s="185">
        <v>0.32635970161716815</v>
      </c>
      <c r="H25" s="201"/>
      <c r="I25" s="201"/>
      <c r="J25" s="193">
        <v>26</v>
      </c>
      <c r="K25" s="221" t="s">
        <v>1293</v>
      </c>
      <c r="L25" s="222">
        <v>6</v>
      </c>
      <c r="M25" s="223">
        <v>3.9325703760179104E-2</v>
      </c>
      <c r="N25" s="223">
        <v>5.3827011922112207E-2</v>
      </c>
      <c r="O25" s="223">
        <v>9.8796896485215349E-2</v>
      </c>
      <c r="P25" s="223">
        <v>0.30105876618999722</v>
      </c>
      <c r="Q25" s="223">
        <v>0.32338988026611987</v>
      </c>
      <c r="R25" s="211">
        <f t="shared" si="0"/>
        <v>4.093552197045762E-2</v>
      </c>
      <c r="S25" s="212">
        <v>-108749.15270582175</v>
      </c>
      <c r="T25" s="213" t="s">
        <v>2740</v>
      </c>
    </row>
    <row r="26" spans="1:20" ht="15.75" thickBot="1">
      <c r="A26" s="94" t="s">
        <v>234</v>
      </c>
      <c r="B26" s="203">
        <v>2973191.3</v>
      </c>
      <c r="C26" s="155">
        <v>1.9972936497806678E-2</v>
      </c>
      <c r="D26" s="155">
        <v>2.7578577656574649E-2</v>
      </c>
      <c r="E26" s="155">
        <v>0.14025148827774894</v>
      </c>
      <c r="F26" s="155">
        <v>0.31147518360479859</v>
      </c>
      <c r="G26" s="185">
        <v>0.28002309468822173</v>
      </c>
      <c r="H26" s="201"/>
      <c r="I26" s="201"/>
      <c r="J26" s="193">
        <v>25</v>
      </c>
      <c r="K26" s="199" t="s">
        <v>215</v>
      </c>
      <c r="L26" s="193">
        <v>7</v>
      </c>
      <c r="M26" s="224">
        <v>3.9213722145553853E-2</v>
      </c>
      <c r="N26" s="224">
        <v>5.3943822380835643E-2</v>
      </c>
      <c r="O26" s="224">
        <v>9.2106880493716597E-2</v>
      </c>
      <c r="P26" s="224">
        <v>0.21503289448549356</v>
      </c>
      <c r="Q26" s="224">
        <v>0.23179163141520118</v>
      </c>
      <c r="R26" s="208">
        <f t="shared" si="0"/>
        <v>4.081419879676354E-2</v>
      </c>
      <c r="S26" s="225">
        <v>-62710.189016703123</v>
      </c>
      <c r="T26" s="199" t="s">
        <v>2740</v>
      </c>
    </row>
    <row r="27" spans="1:20" ht="15.75" thickBot="1">
      <c r="A27" s="94" t="s">
        <v>571</v>
      </c>
      <c r="B27" s="203"/>
      <c r="C27" s="155">
        <v>0</v>
      </c>
      <c r="D27" s="155">
        <v>0</v>
      </c>
      <c r="E27" s="155">
        <v>0</v>
      </c>
      <c r="F27" s="155">
        <v>0.79289095964529943</v>
      </c>
      <c r="G27" s="185">
        <v>0.79289095964529943</v>
      </c>
      <c r="H27" s="201"/>
      <c r="I27" s="201"/>
      <c r="J27" s="193">
        <v>20</v>
      </c>
      <c r="K27" s="221" t="s">
        <v>426</v>
      </c>
      <c r="L27" s="222">
        <v>4</v>
      </c>
      <c r="M27" s="223">
        <v>3.4963761296686303E-2</v>
      </c>
      <c r="N27" s="223">
        <v>6.5541054183376427E-2</v>
      </c>
      <c r="O27" s="223">
        <v>0.17793652613370414</v>
      </c>
      <c r="P27" s="223">
        <v>0.31854848029585114</v>
      </c>
      <c r="Q27" s="210">
        <v>0.36250393731828739</v>
      </c>
      <c r="R27" s="211">
        <f t="shared" si="0"/>
        <v>3.6230516424612114E-2</v>
      </c>
      <c r="S27" s="212">
        <v>12183.352856376816</v>
      </c>
      <c r="T27" s="213" t="s">
        <v>2741</v>
      </c>
    </row>
    <row r="28" spans="1:20" ht="15.75" thickBot="1">
      <c r="A28" s="94" t="s">
        <v>1173</v>
      </c>
      <c r="B28" s="203">
        <v>15753498.09</v>
      </c>
      <c r="C28" s="155">
        <v>0.19885507744158745</v>
      </c>
      <c r="D28" s="155">
        <v>0.33695880582648868</v>
      </c>
      <c r="E28" s="155">
        <v>0.62603314616118266</v>
      </c>
      <c r="F28" s="155">
        <v>0.50104711131730428</v>
      </c>
      <c r="G28" s="185">
        <v>0.27301092043681746</v>
      </c>
      <c r="H28" s="201"/>
      <c r="I28" s="201"/>
      <c r="J28" s="193">
        <v>19</v>
      </c>
      <c r="K28" t="s">
        <v>270</v>
      </c>
      <c r="L28" s="193">
        <v>6</v>
      </c>
      <c r="M28" s="192">
        <v>3.4947923249165166E-2</v>
      </c>
      <c r="N28" s="192">
        <v>6.9942992867111184E-2</v>
      </c>
      <c r="O28" s="192">
        <v>0.17625820053925209</v>
      </c>
      <c r="P28" s="192">
        <v>0.3493262140859395</v>
      </c>
      <c r="Q28" s="192">
        <v>0.39457915173764552</v>
      </c>
      <c r="R28" s="182">
        <f t="shared" si="0"/>
        <v>3.6213510225094635E-2</v>
      </c>
      <c r="S28" s="209">
        <v>8078.5812260770344</v>
      </c>
      <c r="T28" t="s">
        <v>2741</v>
      </c>
    </row>
    <row r="29" spans="1:20" ht="15.75" thickBot="1">
      <c r="A29" s="94" t="s">
        <v>2471</v>
      </c>
      <c r="B29" s="203">
        <v>173377.5</v>
      </c>
      <c r="C29" s="155">
        <v>2.1599020816982472E-4</v>
      </c>
      <c r="D29" s="155">
        <v>3.5878060843347315E-4</v>
      </c>
      <c r="E29" s="155">
        <v>1.4128007887939113E-3</v>
      </c>
      <c r="F29" s="155">
        <v>0.56528015081184879</v>
      </c>
      <c r="G29" s="185">
        <v>0.5649326937735093</v>
      </c>
      <c r="H29" s="201"/>
      <c r="I29" s="201"/>
      <c r="J29" s="193">
        <v>18</v>
      </c>
      <c r="K29" s="221" t="s">
        <v>196</v>
      </c>
      <c r="L29" s="222">
        <v>7</v>
      </c>
      <c r="M29" s="223">
        <v>3.3289014545713404E-2</v>
      </c>
      <c r="N29" s="223">
        <v>7.5042736252763712E-2</v>
      </c>
      <c r="O29" s="223">
        <v>0.26800158048904738</v>
      </c>
      <c r="P29" s="223">
        <v>0.39383178291581428</v>
      </c>
      <c r="Q29" s="223">
        <v>0.47022110048699212</v>
      </c>
      <c r="R29" s="211">
        <f t="shared" si="0"/>
        <v>3.4435332841562666E-2</v>
      </c>
      <c r="S29" s="212">
        <v>19486.758762718793</v>
      </c>
      <c r="T29" s="213" t="s">
        <v>2741</v>
      </c>
    </row>
    <row r="30" spans="1:20" ht="15.75" thickBot="1">
      <c r="A30" s="94" t="s">
        <v>919</v>
      </c>
      <c r="B30" s="203"/>
      <c r="C30" s="155">
        <v>0</v>
      </c>
      <c r="D30" s="155">
        <v>0</v>
      </c>
      <c r="E30" s="155">
        <v>0</v>
      </c>
      <c r="F30" s="155">
        <v>0.6883520410144871</v>
      </c>
      <c r="G30" s="185">
        <v>0.6883520410144871</v>
      </c>
      <c r="H30" s="201"/>
      <c r="I30" s="201"/>
      <c r="J30" s="194">
        <v>30</v>
      </c>
      <c r="K30" s="195" t="s">
        <v>1220</v>
      </c>
      <c r="L30" s="196">
        <v>7</v>
      </c>
      <c r="M30" s="197">
        <v>2.8741970657513966E-2</v>
      </c>
      <c r="N30" s="197">
        <v>3.9814382988244287E-2</v>
      </c>
      <c r="O30" s="197">
        <v>8.5413680126397468E-2</v>
      </c>
      <c r="P30" s="197">
        <v>0.37547150958007547</v>
      </c>
      <c r="Q30" s="197">
        <v>0.39662900008292751</v>
      </c>
      <c r="R30" s="198">
        <f t="shared" si="0"/>
        <v>2.9592517939822292E-2</v>
      </c>
      <c r="S30" s="208"/>
      <c r="T30" s="199"/>
    </row>
    <row r="31" spans="1:20">
      <c r="A31" s="94" t="s">
        <v>1192</v>
      </c>
      <c r="B31" s="203"/>
      <c r="C31" s="155">
        <v>0</v>
      </c>
      <c r="D31" s="155">
        <v>0</v>
      </c>
      <c r="E31" s="155">
        <v>0</v>
      </c>
      <c r="F31" s="155">
        <v>0.71243401365118864</v>
      </c>
      <c r="G31" s="185">
        <v>0.71243401365118864</v>
      </c>
      <c r="H31" s="201"/>
      <c r="I31" s="201"/>
      <c r="J31" s="193">
        <v>24</v>
      </c>
      <c r="K31" t="s">
        <v>2022</v>
      </c>
      <c r="L31" s="193">
        <v>6</v>
      </c>
      <c r="M31" s="192">
        <v>2.7316071450475314E-2</v>
      </c>
      <c r="N31" s="192">
        <v>5.3960327719893383E-2</v>
      </c>
      <c r="O31" s="192">
        <v>0.24692365627165627</v>
      </c>
      <c r="P31" s="192">
        <v>0.47381855309218202</v>
      </c>
      <c r="Q31" s="192">
        <v>0.54457311135083797</v>
      </c>
      <c r="R31" s="182">
        <f t="shared" si="0"/>
        <v>2.8083193983897005E-2</v>
      </c>
      <c r="S31" s="209">
        <v>13570.278791366678</v>
      </c>
      <c r="T31" t="s">
        <v>2741</v>
      </c>
    </row>
    <row r="32" spans="1:20">
      <c r="A32" s="94" t="s">
        <v>2480</v>
      </c>
      <c r="B32" s="203"/>
      <c r="C32" s="155">
        <v>0</v>
      </c>
      <c r="D32" s="155">
        <v>0</v>
      </c>
      <c r="E32" s="155">
        <v>0</v>
      </c>
      <c r="F32" s="155">
        <v>0.60988322415266305</v>
      </c>
      <c r="G32" s="185">
        <v>0.60988322415266305</v>
      </c>
      <c r="H32" s="201"/>
      <c r="I32" s="201"/>
      <c r="J32" s="193">
        <v>28</v>
      </c>
      <c r="K32" t="s">
        <v>2304</v>
      </c>
      <c r="L32" s="193">
        <v>5</v>
      </c>
      <c r="M32" s="192">
        <v>2.6721104195793682E-2</v>
      </c>
      <c r="N32" s="192">
        <v>4.1866451460941451E-2</v>
      </c>
      <c r="O32" s="192">
        <v>9.5317726267244038E-2</v>
      </c>
      <c r="P32" s="192">
        <v>0.34008369385389847</v>
      </c>
      <c r="Q32" s="192">
        <v>0.36291144885837495</v>
      </c>
      <c r="R32" s="182">
        <f t="shared" si="0"/>
        <v>2.7454724756683868E-2</v>
      </c>
      <c r="S32" s="182"/>
    </row>
    <row r="33" spans="1:20" ht="15.75" thickBot="1">
      <c r="A33" s="94" t="s">
        <v>1202</v>
      </c>
      <c r="B33" s="203">
        <v>502291.16</v>
      </c>
      <c r="C33" s="155">
        <v>4.1601298003218498E-3</v>
      </c>
      <c r="D33" s="155">
        <v>6.5504589835981338E-3</v>
      </c>
      <c r="E33" s="155">
        <v>5.4033042168674696E-2</v>
      </c>
      <c r="F33" s="155">
        <v>0.77022952184436611</v>
      </c>
      <c r="G33" s="185">
        <v>0.76025171506679734</v>
      </c>
      <c r="H33" s="201"/>
      <c r="I33" s="201"/>
      <c r="J33" s="193">
        <v>31</v>
      </c>
      <c r="K33" s="199" t="s">
        <v>661</v>
      </c>
      <c r="L33" s="193">
        <v>7</v>
      </c>
      <c r="M33" s="224">
        <v>2.5197893226987182E-2</v>
      </c>
      <c r="N33" s="224">
        <v>3.7444755757675655E-2</v>
      </c>
      <c r="O33" s="224">
        <v>0.17551892291483756</v>
      </c>
      <c r="P33" s="224">
        <v>1.1993983186661794</v>
      </c>
      <c r="Q33" s="224">
        <v>1.2440176919012109</v>
      </c>
      <c r="R33" s="208">
        <f t="shared" si="0"/>
        <v>2.5849239606592918E-2</v>
      </c>
      <c r="S33" s="208"/>
      <c r="T33" s="199"/>
    </row>
    <row r="34" spans="1:20">
      <c r="A34" s="94" t="s">
        <v>1595</v>
      </c>
      <c r="B34" s="203">
        <v>8606804.8200000003</v>
      </c>
      <c r="C34" s="155">
        <v>5.5169703857543939E-2</v>
      </c>
      <c r="D34" s="155">
        <v>0.13029952493414479</v>
      </c>
      <c r="E34" s="155">
        <v>0.43959368813524696</v>
      </c>
      <c r="F34" s="155">
        <v>0.58258716771804786</v>
      </c>
      <c r="G34" s="185">
        <v>0.43888459003238472</v>
      </c>
      <c r="H34" s="201"/>
      <c r="I34" s="201"/>
      <c r="J34" s="193">
        <v>29</v>
      </c>
      <c r="K34" s="227" t="s">
        <v>1095</v>
      </c>
      <c r="L34" s="228">
        <v>5</v>
      </c>
      <c r="M34" s="229">
        <v>2.3331433233902694E-2</v>
      </c>
      <c r="N34" s="229">
        <v>4.0546808937623871E-2</v>
      </c>
      <c r="O34" s="229">
        <v>0.11386014780736099</v>
      </c>
      <c r="P34" s="229">
        <v>0.45879183253364009</v>
      </c>
      <c r="Q34" s="229">
        <v>0.48892008661760905</v>
      </c>
      <c r="R34" s="214">
        <f t="shared" si="0"/>
        <v>2.3888793013126988E-2</v>
      </c>
      <c r="S34" s="214"/>
      <c r="T34" s="216"/>
    </row>
    <row r="35" spans="1:20" ht="15.75" thickBot="1">
      <c r="A35" s="94" t="s">
        <v>1220</v>
      </c>
      <c r="B35" s="203">
        <v>4270769.42</v>
      </c>
      <c r="C35" s="155">
        <v>2.8741970657513966E-2</v>
      </c>
      <c r="D35" s="155">
        <v>3.9814382988244287E-2</v>
      </c>
      <c r="E35" s="155">
        <v>8.5413680126397468E-2</v>
      </c>
      <c r="F35" s="155">
        <v>0.39662900008292751</v>
      </c>
      <c r="G35" s="185">
        <v>0.37547150958007547</v>
      </c>
      <c r="H35" s="201"/>
      <c r="I35" s="201"/>
      <c r="J35" s="193">
        <v>38</v>
      </c>
      <c r="K35" s="231" t="s">
        <v>2518</v>
      </c>
      <c r="L35" s="196">
        <v>8</v>
      </c>
      <c r="M35" s="197">
        <v>2.1655344809511746E-2</v>
      </c>
      <c r="N35" s="197">
        <v>3.2136925305797016E-2</v>
      </c>
      <c r="O35" s="197">
        <v>0.2031107923306977</v>
      </c>
      <c r="P35" s="197">
        <v>0.72627978693580042</v>
      </c>
      <c r="Q35" s="197">
        <v>0.76903467688772287</v>
      </c>
      <c r="R35" s="198">
        <f t="shared" si="0"/>
        <v>2.2134678913634326E-2</v>
      </c>
      <c r="S35" s="198"/>
      <c r="T35" s="219"/>
    </row>
    <row r="36" spans="1:20">
      <c r="A36" s="94" t="s">
        <v>1228</v>
      </c>
      <c r="B36" s="203">
        <v>222352.62</v>
      </c>
      <c r="C36" s="155">
        <v>2.6033862941844538E-3</v>
      </c>
      <c r="D36" s="155">
        <v>4.2783979527043926E-3</v>
      </c>
      <c r="E36" s="155">
        <v>2.1921780538302276E-2</v>
      </c>
      <c r="F36" s="155">
        <v>0.71088333250803482</v>
      </c>
      <c r="G36" s="185">
        <v>0.70630646282140375</v>
      </c>
      <c r="H36" s="201"/>
      <c r="I36" s="201"/>
      <c r="J36" s="193">
        <v>34</v>
      </c>
      <c r="K36" s="199" t="s">
        <v>2107</v>
      </c>
      <c r="L36" s="193">
        <v>7</v>
      </c>
      <c r="M36" s="224">
        <v>2.1504222222222223E-2</v>
      </c>
      <c r="N36" s="224">
        <v>3.6117129987129987E-2</v>
      </c>
      <c r="O36" s="224">
        <v>0.13230334730225249</v>
      </c>
      <c r="P36" s="224">
        <v>0.56858757062146892</v>
      </c>
      <c r="Q36" s="224">
        <v>0.60300550165107392</v>
      </c>
      <c r="R36" s="208">
        <f t="shared" si="0"/>
        <v>2.1976816569469104E-2</v>
      </c>
      <c r="S36" s="208"/>
      <c r="T36" s="199"/>
    </row>
    <row r="37" spans="1:20" ht="15.75" thickBot="1">
      <c r="A37" s="94" t="s">
        <v>1238</v>
      </c>
      <c r="B37" s="203">
        <v>1929718.33</v>
      </c>
      <c r="C37" s="155">
        <v>5.0658082324836588E-2</v>
      </c>
      <c r="D37" s="155">
        <v>6.2691866086222028E-2</v>
      </c>
      <c r="E37" s="155">
        <v>0.15981104182194616</v>
      </c>
      <c r="F37" s="155">
        <v>0.37406803037129105</v>
      </c>
      <c r="G37" s="185">
        <v>0.33427059212702614</v>
      </c>
      <c r="H37" s="201"/>
      <c r="I37" s="201"/>
      <c r="J37" s="193">
        <v>33</v>
      </c>
      <c r="K37" t="s">
        <v>2082</v>
      </c>
      <c r="L37" s="193">
        <v>6</v>
      </c>
      <c r="M37" s="192">
        <v>2.0818221185653889E-2</v>
      </c>
      <c r="N37" s="192">
        <v>3.6181101932905475E-2</v>
      </c>
      <c r="O37" s="192">
        <v>0.10911663771441057</v>
      </c>
      <c r="P37" s="192">
        <v>0.43691171947093205</v>
      </c>
      <c r="Q37" s="192">
        <v>0.46551396832392378</v>
      </c>
      <c r="R37" s="182">
        <f t="shared" ref="R37:R60" si="2">M37/(1-M37)</f>
        <v>2.1260833928978824E-2</v>
      </c>
      <c r="S37" s="182"/>
    </row>
    <row r="38" spans="1:20" ht="15.75" thickBot="1">
      <c r="A38" s="94" t="s">
        <v>1250</v>
      </c>
      <c r="B38" s="203">
        <v>19039.939999999999</v>
      </c>
      <c r="C38" s="155">
        <v>2.4846911743595763E-4</v>
      </c>
      <c r="D38" s="155">
        <v>3.4505146792316053E-4</v>
      </c>
      <c r="E38" s="155">
        <v>6.3764032150033486E-3</v>
      </c>
      <c r="F38" s="155">
        <v>0.90486536506629944</v>
      </c>
      <c r="G38" s="185">
        <v>0.90431327308850862</v>
      </c>
      <c r="H38" s="201"/>
      <c r="I38" s="201"/>
      <c r="J38" s="193">
        <v>40</v>
      </c>
      <c r="K38" s="221" t="s">
        <v>160</v>
      </c>
      <c r="L38" s="222">
        <v>5</v>
      </c>
      <c r="M38" s="223">
        <v>2.0136561227679036E-2</v>
      </c>
      <c r="N38" s="223">
        <v>2.8533458805119649E-2</v>
      </c>
      <c r="O38" s="223">
        <v>5.0856399214852549E-2</v>
      </c>
      <c r="P38" s="223">
        <v>0.24697546690548558</v>
      </c>
      <c r="Q38" s="223">
        <v>0.25681030417441597</v>
      </c>
      <c r="R38" s="211">
        <f t="shared" si="2"/>
        <v>2.0550375114422374E-2</v>
      </c>
      <c r="S38" s="211"/>
      <c r="T38" s="213"/>
    </row>
    <row r="39" spans="1:20">
      <c r="A39" s="94" t="s">
        <v>242</v>
      </c>
      <c r="B39" s="203">
        <v>2839354.74</v>
      </c>
      <c r="C39" s="155">
        <v>1.3953837391022303E-2</v>
      </c>
      <c r="D39" s="155">
        <v>3.2310556118210682E-2</v>
      </c>
      <c r="E39" s="155"/>
      <c r="F39" s="155">
        <v>1.0516568981691965</v>
      </c>
      <c r="G39" s="185">
        <v>1</v>
      </c>
      <c r="H39" s="201"/>
      <c r="I39" s="201"/>
      <c r="J39" s="193">
        <v>41</v>
      </c>
      <c r="K39" s="199" t="s">
        <v>234</v>
      </c>
      <c r="L39" s="193">
        <v>7</v>
      </c>
      <c r="M39" s="224">
        <v>1.9972936497806678E-2</v>
      </c>
      <c r="N39" s="224">
        <v>2.7578577656574649E-2</v>
      </c>
      <c r="O39" s="224">
        <v>0.14025148827774894</v>
      </c>
      <c r="P39" s="224">
        <v>0.28002309468822173</v>
      </c>
      <c r="Q39" s="224">
        <v>0.31147518360479859</v>
      </c>
      <c r="R39" s="208">
        <f t="shared" si="2"/>
        <v>2.0379984636783428E-2</v>
      </c>
      <c r="S39" s="208"/>
      <c r="T39" s="199"/>
    </row>
    <row r="40" spans="1:20">
      <c r="A40" s="94" t="s">
        <v>1265</v>
      </c>
      <c r="B40" s="203">
        <v>218012.82</v>
      </c>
      <c r="C40" s="155">
        <v>9.6811543875697733E-4</v>
      </c>
      <c r="D40" s="155">
        <v>1.4941902718855161E-3</v>
      </c>
      <c r="E40" s="155">
        <v>4.7113458961836018E-3</v>
      </c>
      <c r="F40" s="155">
        <v>0.47113746385694766</v>
      </c>
      <c r="G40" s="185">
        <v>0.46996094063205157</v>
      </c>
      <c r="H40" s="201"/>
      <c r="I40" s="201"/>
      <c r="J40" s="193">
        <v>32</v>
      </c>
      <c r="K40" t="s">
        <v>397</v>
      </c>
      <c r="L40" s="193">
        <v>5</v>
      </c>
      <c r="M40" s="192">
        <v>1.9812223571187962E-2</v>
      </c>
      <c r="N40" s="192">
        <v>3.6850135879496683E-2</v>
      </c>
      <c r="O40" s="192">
        <v>0.12990211245571251</v>
      </c>
      <c r="P40" s="192">
        <v>0.54968712444573375</v>
      </c>
      <c r="Q40" s="192">
        <v>0.58383976183858954</v>
      </c>
      <c r="R40" s="182">
        <f t="shared" si="2"/>
        <v>2.0212681740810159E-2</v>
      </c>
      <c r="S40" s="182"/>
    </row>
    <row r="41" spans="1:20" ht="15.75" thickBot="1">
      <c r="A41" s="94" t="s">
        <v>1776</v>
      </c>
      <c r="B41" s="203">
        <v>803635.21</v>
      </c>
      <c r="C41" s="155">
        <v>5.3055033933664302E-3</v>
      </c>
      <c r="D41" s="155">
        <v>1.2459267453217779E-2</v>
      </c>
      <c r="E41" s="155">
        <v>4.4443933746267004E-2</v>
      </c>
      <c r="F41" s="155">
        <v>0.51620685705607361</v>
      </c>
      <c r="G41" s="185">
        <v>0.50484692480420612</v>
      </c>
      <c r="H41" s="201"/>
      <c r="I41" s="201"/>
      <c r="J41" s="193">
        <v>36</v>
      </c>
      <c r="K41" t="s">
        <v>705</v>
      </c>
      <c r="L41" s="193">
        <v>4</v>
      </c>
      <c r="M41" s="192">
        <v>1.7179747103808585E-2</v>
      </c>
      <c r="N41" s="192">
        <v>3.3030559680258337E-2</v>
      </c>
      <c r="O41" s="192">
        <v>0.11578317498608276</v>
      </c>
      <c r="P41" s="192">
        <v>0.4730743846097436</v>
      </c>
      <c r="Q41" s="192">
        <v>0.50381148002014764</v>
      </c>
      <c r="R41" s="182">
        <f t="shared" si="2"/>
        <v>1.7480049941159651E-2</v>
      </c>
      <c r="S41" s="182"/>
    </row>
    <row r="42" spans="1:20">
      <c r="A42" s="94" t="s">
        <v>1784</v>
      </c>
      <c r="B42" s="203">
        <v>2415310.5099999998</v>
      </c>
      <c r="C42" s="155">
        <v>1.6364446695348756E-2</v>
      </c>
      <c r="D42" s="155">
        <v>2.9706424003148598E-2</v>
      </c>
      <c r="E42" s="155">
        <v>8.2039010563499867E-2</v>
      </c>
      <c r="F42" s="155">
        <v>0.39873017285988199</v>
      </c>
      <c r="G42" s="185">
        <v>0.37839663872643203</v>
      </c>
      <c r="H42" s="201"/>
      <c r="I42" s="201"/>
      <c r="J42" s="193">
        <v>39</v>
      </c>
      <c r="K42" s="227" t="s">
        <v>1784</v>
      </c>
      <c r="L42" s="228">
        <v>7</v>
      </c>
      <c r="M42" s="229">
        <v>1.6364446695348756E-2</v>
      </c>
      <c r="N42" s="229">
        <v>2.9706424003148598E-2</v>
      </c>
      <c r="O42" s="229">
        <v>8.2039010563499867E-2</v>
      </c>
      <c r="P42" s="229">
        <v>0.37839663872643203</v>
      </c>
      <c r="Q42" s="229">
        <v>0.39873017285988199</v>
      </c>
      <c r="R42" s="214">
        <f t="shared" si="2"/>
        <v>1.6636697037200693E-2</v>
      </c>
      <c r="S42" s="214"/>
      <c r="T42" s="216"/>
    </row>
    <row r="43" spans="1:20" ht="15.75" thickBot="1">
      <c r="A43" s="94" t="s">
        <v>1792</v>
      </c>
      <c r="B43" s="203">
        <v>5900750.3799999999</v>
      </c>
      <c r="C43" s="155">
        <v>6.802723487162933E-2</v>
      </c>
      <c r="D43" s="155">
        <v>0.11530983878217028</v>
      </c>
      <c r="E43" s="155">
        <v>0.33559406130921915</v>
      </c>
      <c r="F43" s="155">
        <v>0.51933304658018886</v>
      </c>
      <c r="G43" s="185">
        <v>0.41787783479556367</v>
      </c>
      <c r="H43" s="201"/>
      <c r="I43" s="201"/>
      <c r="J43" s="193">
        <v>27</v>
      </c>
      <c r="K43" s="231" t="s">
        <v>2149</v>
      </c>
      <c r="L43" s="196">
        <v>3</v>
      </c>
      <c r="M43" s="197">
        <v>1.524766556243139E-2</v>
      </c>
      <c r="N43" s="197">
        <v>4.2883851092896171E-2</v>
      </c>
      <c r="O43" s="197">
        <v>0.17548624217352415</v>
      </c>
      <c r="P43" s="197">
        <v>0.51734930656737355</v>
      </c>
      <c r="Q43" s="197">
        <v>0.56522286753290485</v>
      </c>
      <c r="R43" s="198">
        <f t="shared" si="2"/>
        <v>1.5483756706339712E-2</v>
      </c>
      <c r="S43" s="198"/>
      <c r="T43" s="219"/>
    </row>
    <row r="44" spans="1:20" ht="15.75" thickBot="1">
      <c r="A44" s="94" t="s">
        <v>252</v>
      </c>
      <c r="B44" s="203">
        <v>3091597.54</v>
      </c>
      <c r="C44" s="155">
        <v>7.6766010478484345E-2</v>
      </c>
      <c r="D44" s="155">
        <v>0.12127240968108893</v>
      </c>
      <c r="E44" s="155">
        <v>0.21100174310674311</v>
      </c>
      <c r="F44" s="155">
        <v>0.2583972289871197</v>
      </c>
      <c r="G44" s="185">
        <v>0.21563169164882226</v>
      </c>
      <c r="H44" s="201"/>
      <c r="I44" s="201"/>
      <c r="J44" s="194">
        <v>37</v>
      </c>
      <c r="K44" t="s">
        <v>242</v>
      </c>
      <c r="L44" s="193">
        <v>4</v>
      </c>
      <c r="M44" s="192">
        <v>1.3953837391022303E-2</v>
      </c>
      <c r="N44" s="192">
        <v>3.2310556118210682E-2</v>
      </c>
      <c r="O44" s="192"/>
      <c r="P44" s="192">
        <v>1</v>
      </c>
      <c r="Q44" s="192">
        <v>1.0516568981691965</v>
      </c>
      <c r="R44" s="220">
        <f t="shared" si="2"/>
        <v>1.415130236306774E-2</v>
      </c>
      <c r="S44" s="220"/>
    </row>
    <row r="45" spans="1:20" ht="15.75" thickBot="1">
      <c r="A45" s="94" t="s">
        <v>2490</v>
      </c>
      <c r="B45" s="203">
        <v>62040.47</v>
      </c>
      <c r="C45" s="155">
        <v>8.0981045827562844E-5</v>
      </c>
      <c r="D45" s="155">
        <v>1.047262688088912E-4</v>
      </c>
      <c r="E45" s="155">
        <v>2.3448927911345281E-4</v>
      </c>
      <c r="F45" s="155">
        <v>0.39121142255664354</v>
      </c>
      <c r="G45" s="185">
        <v>0.39115557028323161</v>
      </c>
      <c r="H45" s="201"/>
      <c r="I45" s="201"/>
      <c r="J45" s="193">
        <v>43</v>
      </c>
      <c r="K45" s="221" t="s">
        <v>1694</v>
      </c>
      <c r="L45" s="222">
        <v>4</v>
      </c>
      <c r="M45" s="223">
        <v>1.1870589162051073E-2</v>
      </c>
      <c r="N45" s="223">
        <v>2.3921578850821246E-2</v>
      </c>
      <c r="O45" s="223">
        <v>6.4366104108132732E-2</v>
      </c>
      <c r="P45" s="223">
        <v>0.16123690328333493</v>
      </c>
      <c r="Q45" s="223">
        <v>0.1704385234246534</v>
      </c>
      <c r="R45" s="211">
        <f t="shared" si="2"/>
        <v>1.2013192838764541E-2</v>
      </c>
      <c r="S45" s="211"/>
      <c r="T45" s="213"/>
    </row>
    <row r="46" spans="1:20">
      <c r="A46" s="94" t="s">
        <v>621</v>
      </c>
      <c r="B46" s="203">
        <v>369075.81</v>
      </c>
      <c r="C46" s="155">
        <v>3.1696379282211591E-3</v>
      </c>
      <c r="D46" s="155">
        <v>5.7538633387378395E-3</v>
      </c>
      <c r="E46" s="155">
        <v>3.4415871876165613E-2</v>
      </c>
      <c r="F46" s="155">
        <v>0.57045850775540186</v>
      </c>
      <c r="G46" s="185">
        <v>0.56185651250204283</v>
      </c>
      <c r="H46" s="201"/>
      <c r="I46" s="201"/>
      <c r="J46" s="193">
        <v>46</v>
      </c>
      <c r="K46" s="199" t="s">
        <v>1300</v>
      </c>
      <c r="L46" s="193">
        <v>8</v>
      </c>
      <c r="M46" s="224">
        <v>1.1471975008314724E-2</v>
      </c>
      <c r="N46" s="224">
        <v>1.3774354384163388E-2</v>
      </c>
      <c r="O46" s="224">
        <v>3.299858657919913E-2</v>
      </c>
      <c r="P46" s="224">
        <v>0.3624196162492811</v>
      </c>
      <c r="Q46" s="224">
        <v>0.37020852654462366</v>
      </c>
      <c r="R46" s="208">
        <f t="shared" si="2"/>
        <v>1.160510852326237E-2</v>
      </c>
      <c r="S46" s="208"/>
      <c r="T46" s="199"/>
    </row>
    <row r="47" spans="1:20">
      <c r="A47" s="94" t="s">
        <v>630</v>
      </c>
      <c r="B47" s="203">
        <v>1493.36</v>
      </c>
      <c r="C47" s="155">
        <v>1.1230297196486583E-5</v>
      </c>
      <c r="D47" s="155">
        <v>1.5723551212938004E-5</v>
      </c>
      <c r="E47" s="155">
        <v>9.3951557093425599E-5</v>
      </c>
      <c r="F47" s="155">
        <v>0.69615247101367095</v>
      </c>
      <c r="G47" s="185">
        <v>0.69613259668508287</v>
      </c>
      <c r="H47" s="201"/>
      <c r="I47" s="201"/>
      <c r="J47" s="193">
        <v>42</v>
      </c>
      <c r="K47" t="s">
        <v>2157</v>
      </c>
      <c r="L47" s="193">
        <v>6</v>
      </c>
      <c r="M47" s="192">
        <v>1.1390057259901431E-2</v>
      </c>
      <c r="N47" s="192">
        <v>2.6393066062193386E-2</v>
      </c>
      <c r="O47" s="192">
        <v>6.9879518814460209E-2</v>
      </c>
      <c r="P47" s="192">
        <v>0.47020867911157527</v>
      </c>
      <c r="Q47" s="192">
        <v>0.48828578173492904</v>
      </c>
      <c r="R47" s="182">
        <f t="shared" si="2"/>
        <v>1.1521285359857875E-2</v>
      </c>
      <c r="S47" s="182"/>
    </row>
    <row r="48" spans="1:20">
      <c r="A48" s="94" t="s">
        <v>1275</v>
      </c>
      <c r="B48" s="203">
        <v>37254</v>
      </c>
      <c r="C48" s="155">
        <v>1.3901264972573603E-3</v>
      </c>
      <c r="D48" s="155">
        <v>3.8268104776579353E-3</v>
      </c>
      <c r="E48" s="155">
        <v>0.13163957597173145</v>
      </c>
      <c r="F48" s="155">
        <v>0.9542521183987478</v>
      </c>
      <c r="G48" s="185">
        <v>0.94767979293769644</v>
      </c>
      <c r="H48" s="201"/>
      <c r="I48" s="201"/>
      <c r="J48" s="193">
        <v>44</v>
      </c>
      <c r="K48" t="s">
        <v>2200</v>
      </c>
      <c r="L48" s="193">
        <v>5</v>
      </c>
      <c r="M48" s="192">
        <v>1.0869995785566532E-2</v>
      </c>
      <c r="N48" s="192">
        <v>1.7720525433343837E-2</v>
      </c>
      <c r="O48" s="192">
        <v>4.3777037682964808E-2</v>
      </c>
      <c r="P48" s="192">
        <v>0.3816080885893115</v>
      </c>
      <c r="Q48" s="192">
        <v>0.39222618726288888</v>
      </c>
      <c r="R48" s="182">
        <f t="shared" si="2"/>
        <v>1.0989451072409312E-2</v>
      </c>
      <c r="S48" s="182"/>
    </row>
    <row r="49" spans="1:20" ht="15.75" thickBot="1">
      <c r="A49" s="94" t="s">
        <v>262</v>
      </c>
      <c r="B49" s="203">
        <v>26009146.390000001</v>
      </c>
      <c r="C49" s="155">
        <v>0.30790622095156917</v>
      </c>
      <c r="D49" s="155">
        <v>0.43381836724822365</v>
      </c>
      <c r="E49" s="155">
        <v>0.84958340595805848</v>
      </c>
      <c r="F49" s="155">
        <v>0.73595801243655057</v>
      </c>
      <c r="G49" s="185">
        <v>0.29540380676195077</v>
      </c>
      <c r="H49" s="201"/>
      <c r="I49" s="201"/>
      <c r="J49" s="193">
        <v>35</v>
      </c>
      <c r="K49" t="s">
        <v>2132</v>
      </c>
      <c r="L49" s="193">
        <v>4</v>
      </c>
      <c r="M49" s="192">
        <v>1.0478824009684957E-2</v>
      </c>
      <c r="N49" s="192">
        <v>3.448400401482396E-2</v>
      </c>
      <c r="O49" s="192">
        <v>0.1334359524378585</v>
      </c>
      <c r="P49" s="192">
        <v>1.0148919889340162</v>
      </c>
      <c r="Q49" s="192">
        <v>1.0494226904463471</v>
      </c>
      <c r="R49" s="182">
        <f t="shared" si="2"/>
        <v>1.0589792582455576E-2</v>
      </c>
      <c r="S49" s="182"/>
    </row>
    <row r="50" spans="1:20" ht="15.75" thickBot="1">
      <c r="A50" s="94" t="s">
        <v>1285</v>
      </c>
      <c r="B50" s="203">
        <v>202369.67</v>
      </c>
      <c r="C50" s="155">
        <v>4.2013301361900016E-3</v>
      </c>
      <c r="D50" s="155">
        <v>7.4548614897222429E-3</v>
      </c>
      <c r="E50" s="155">
        <v>1.1970286880397493E-2</v>
      </c>
      <c r="F50" s="155">
        <v>0.25419002395080387</v>
      </c>
      <c r="G50" s="185">
        <v>0.25191380149564141</v>
      </c>
      <c r="H50" s="201"/>
      <c r="I50" s="201"/>
      <c r="J50" s="193">
        <v>45</v>
      </c>
      <c r="K50" s="221" t="s">
        <v>2099</v>
      </c>
      <c r="L50" s="222">
        <v>5</v>
      </c>
      <c r="M50" s="223">
        <v>9.6106633832279825E-3</v>
      </c>
      <c r="N50" s="223">
        <v>1.6729305317775965E-2</v>
      </c>
      <c r="O50" s="223">
        <v>6.0510304141758162E-2</v>
      </c>
      <c r="P50" s="223">
        <v>0.8237123366344955</v>
      </c>
      <c r="Q50" s="223">
        <v>0.8386404785363426</v>
      </c>
      <c r="R50" s="211">
        <f t="shared" si="2"/>
        <v>9.7039245354342881E-3</v>
      </c>
      <c r="S50" s="211"/>
      <c r="T50" s="213"/>
    </row>
    <row r="51" spans="1:20">
      <c r="A51" s="94" t="s">
        <v>1293</v>
      </c>
      <c r="B51" s="203">
        <v>6659009.6200000001</v>
      </c>
      <c r="C51" s="155">
        <v>3.9325703760179104E-2</v>
      </c>
      <c r="D51" s="155">
        <v>5.3827011922112207E-2</v>
      </c>
      <c r="E51" s="155">
        <v>9.8796896485215349E-2</v>
      </c>
      <c r="F51" s="155">
        <v>0.32338988026611987</v>
      </c>
      <c r="G51" s="185">
        <v>0.30105876618999722</v>
      </c>
      <c r="H51" s="201"/>
      <c r="I51" s="201"/>
      <c r="J51" s="193">
        <v>52</v>
      </c>
      <c r="K51" s="199" t="s">
        <v>2549</v>
      </c>
      <c r="L51" s="193">
        <v>8</v>
      </c>
      <c r="M51" s="224">
        <v>8.3420302171587114E-3</v>
      </c>
      <c r="N51" s="224">
        <v>9.7081456121247411E-3</v>
      </c>
      <c r="O51" s="224">
        <v>1.7165572649360698E-2</v>
      </c>
      <c r="P51" s="224">
        <v>0.259217347950637</v>
      </c>
      <c r="Q51" s="224">
        <v>0.26255599912130989</v>
      </c>
      <c r="R51" s="208">
        <f t="shared" si="2"/>
        <v>8.4122050861805669E-3</v>
      </c>
      <c r="S51" s="208"/>
      <c r="T51" s="199"/>
    </row>
    <row r="52" spans="1:20">
      <c r="A52" s="94" t="s">
        <v>641</v>
      </c>
      <c r="B52" s="203">
        <v>512753.5</v>
      </c>
      <c r="C52" s="155">
        <v>1.029819885681233E-3</v>
      </c>
      <c r="D52" s="155">
        <v>1.3683534237289945E-3</v>
      </c>
      <c r="E52" s="155">
        <v>2.9156085633866885E-3</v>
      </c>
      <c r="F52" s="155">
        <v>0.35391226708556983</v>
      </c>
      <c r="G52" s="185">
        <v>0.3532449001357022</v>
      </c>
      <c r="H52" s="201"/>
      <c r="I52" s="201"/>
      <c r="J52" s="193">
        <v>50</v>
      </c>
      <c r="K52" t="s">
        <v>1478</v>
      </c>
      <c r="L52" s="193">
        <v>4</v>
      </c>
      <c r="M52" s="192">
        <v>8.0414133852540638E-3</v>
      </c>
      <c r="N52" s="192">
        <v>1.2421990423840144E-2</v>
      </c>
      <c r="O52" s="192">
        <v>2.4915473078389903E-2</v>
      </c>
      <c r="P52" s="192">
        <v>0.29721498014180942</v>
      </c>
      <c r="Q52" s="192">
        <v>0.30251203276392508</v>
      </c>
      <c r="R52" s="182">
        <f t="shared" si="2"/>
        <v>8.1066019224622782E-3</v>
      </c>
      <c r="S52" s="182"/>
    </row>
    <row r="53" spans="1:20">
      <c r="A53" s="94" t="s">
        <v>2499</v>
      </c>
      <c r="B53" s="203">
        <v>18427.72</v>
      </c>
      <c r="C53" s="155">
        <v>1.8044014041409429E-5</v>
      </c>
      <c r="D53" s="155">
        <v>2.6336337924302601E-5</v>
      </c>
      <c r="E53" s="155">
        <v>7.7363358900405974E-5</v>
      </c>
      <c r="F53" s="155">
        <v>0.48619308511036691</v>
      </c>
      <c r="G53" s="185">
        <v>0.48617375829153858</v>
      </c>
      <c r="H53" s="201"/>
      <c r="I53" s="201"/>
      <c r="J53" s="193">
        <v>48</v>
      </c>
      <c r="K53" t="s">
        <v>765</v>
      </c>
      <c r="L53" s="193">
        <v>6</v>
      </c>
      <c r="M53" s="192">
        <v>7.9125831918008781E-3</v>
      </c>
      <c r="N53" s="192">
        <v>1.315374320929961E-2</v>
      </c>
      <c r="O53" s="192">
        <v>5.1785112303564584E-2</v>
      </c>
      <c r="P53" s="192">
        <v>0.65385023616196991</v>
      </c>
      <c r="Q53" s="192">
        <v>0.66578469607865243</v>
      </c>
      <c r="R53" s="182">
        <f t="shared" si="2"/>
        <v>7.975691514420874E-3</v>
      </c>
      <c r="S53" s="182"/>
    </row>
    <row r="54" spans="1:20" ht="15.75" thickBot="1">
      <c r="A54" s="94" t="s">
        <v>270</v>
      </c>
      <c r="B54" s="203">
        <v>4510623.6100000003</v>
      </c>
      <c r="C54" s="155">
        <v>3.4947923249165166E-2</v>
      </c>
      <c r="D54" s="155">
        <v>6.9942992867111184E-2</v>
      </c>
      <c r="E54" s="155">
        <v>0.17625820053925209</v>
      </c>
      <c r="F54" s="155">
        <v>0.39457915173764552</v>
      </c>
      <c r="G54" s="185">
        <v>0.3493262140859395</v>
      </c>
      <c r="H54" s="201"/>
      <c r="I54" s="201"/>
      <c r="J54" s="193">
        <v>55</v>
      </c>
      <c r="K54" s="199" t="s">
        <v>723</v>
      </c>
      <c r="L54" s="193">
        <v>7</v>
      </c>
      <c r="M54" s="224">
        <v>6.6396802257663876E-3</v>
      </c>
      <c r="N54" s="224">
        <v>8.7803875861844662E-3</v>
      </c>
      <c r="O54" s="224">
        <v>2.2889305426027975E-2</v>
      </c>
      <c r="P54" s="224">
        <v>0.31596421788235979</v>
      </c>
      <c r="Q54" s="224">
        <v>0.32098999154340502</v>
      </c>
      <c r="R54" s="208">
        <f t="shared" si="2"/>
        <v>6.684060248425691E-3</v>
      </c>
      <c r="S54" s="208"/>
      <c r="T54" s="199"/>
    </row>
    <row r="55" spans="1:20">
      <c r="A55" s="94" t="s">
        <v>661</v>
      </c>
      <c r="B55" s="203">
        <v>4997901.33</v>
      </c>
      <c r="C55" s="155">
        <v>2.5197893226987182E-2</v>
      </c>
      <c r="D55" s="155">
        <v>3.7444755757675655E-2</v>
      </c>
      <c r="E55" s="155">
        <v>0.17551892291483756</v>
      </c>
      <c r="F55" s="155">
        <v>1.2440176919012109</v>
      </c>
      <c r="G55" s="185">
        <v>1.1993983186661794</v>
      </c>
      <c r="H55" s="201"/>
      <c r="I55" s="201"/>
      <c r="J55" s="193">
        <v>53</v>
      </c>
      <c r="K55" s="227" t="s">
        <v>1423</v>
      </c>
      <c r="L55" s="228">
        <v>8</v>
      </c>
      <c r="M55" s="229">
        <v>6.6264473552977163E-3</v>
      </c>
      <c r="N55" s="229">
        <v>9.6260460736018547E-3</v>
      </c>
      <c r="O55" s="229">
        <v>6.7110070707070701E-2</v>
      </c>
      <c r="P55" s="229">
        <v>0.74207555362570565</v>
      </c>
      <c r="Q55" s="229">
        <v>0.75514663428065298</v>
      </c>
      <c r="R55" s="214">
        <f t="shared" si="2"/>
        <v>6.6706500667909193E-3</v>
      </c>
      <c r="S55" s="214"/>
      <c r="T55" s="216"/>
    </row>
    <row r="56" spans="1:20">
      <c r="A56" s="94" t="s">
        <v>1300</v>
      </c>
      <c r="B56" s="203">
        <v>1207253.29</v>
      </c>
      <c r="C56" s="155">
        <v>1.1471975008314724E-2</v>
      </c>
      <c r="D56" s="155">
        <v>1.3774354384163388E-2</v>
      </c>
      <c r="E56" s="155">
        <v>3.299858657919913E-2</v>
      </c>
      <c r="F56" s="155">
        <v>0.37020852654462366</v>
      </c>
      <c r="G56" s="185">
        <v>0.3624196162492811</v>
      </c>
      <c r="H56" s="201"/>
      <c r="I56" s="201"/>
      <c r="J56" s="193">
        <v>51</v>
      </c>
      <c r="K56" s="230" t="s">
        <v>527</v>
      </c>
      <c r="L56" s="193">
        <v>7</v>
      </c>
      <c r="M56" s="224">
        <v>6.5460462247948657E-3</v>
      </c>
      <c r="N56" s="224">
        <v>9.9445165380523427E-3</v>
      </c>
      <c r="O56" s="224">
        <v>2.207581047182618E-2</v>
      </c>
      <c r="P56" s="224">
        <v>0.38468570647238864</v>
      </c>
      <c r="Q56" s="224">
        <v>0.38998306551432044</v>
      </c>
      <c r="R56" s="208">
        <f t="shared" si="2"/>
        <v>6.5891792970568606E-3</v>
      </c>
      <c r="S56" s="208"/>
      <c r="T56" s="226"/>
    </row>
    <row r="57" spans="1:20" ht="15.75" thickBot="1">
      <c r="A57" s="94" t="s">
        <v>527</v>
      </c>
      <c r="B57" s="203">
        <v>15497594.24</v>
      </c>
      <c r="C57" s="155">
        <v>6.5460462247948657E-3</v>
      </c>
      <c r="D57" s="155">
        <v>9.9445165380523427E-3</v>
      </c>
      <c r="E57" s="155">
        <v>2.207581047182618E-2</v>
      </c>
      <c r="F57" s="155">
        <v>0.38998306551432044</v>
      </c>
      <c r="G57" s="185">
        <v>0.38468570647238864</v>
      </c>
      <c r="H57" s="201"/>
      <c r="I57" s="201"/>
      <c r="J57" s="193">
        <v>47</v>
      </c>
      <c r="K57" s="231" t="s">
        <v>2361</v>
      </c>
      <c r="L57" s="196">
        <v>5</v>
      </c>
      <c r="M57" s="197">
        <v>6.4814314633343372E-3</v>
      </c>
      <c r="N57" s="197">
        <v>1.3652250763533352E-2</v>
      </c>
      <c r="O57" s="197">
        <v>3.9945976515282332E-2</v>
      </c>
      <c r="P57" s="197">
        <v>0.45641001572290146</v>
      </c>
      <c r="Q57" s="197">
        <v>0.4665405866058584</v>
      </c>
      <c r="R57" s="198">
        <f t="shared" si="2"/>
        <v>6.523714471568169E-3</v>
      </c>
      <c r="S57" s="198"/>
      <c r="T57" s="219"/>
    </row>
    <row r="58" spans="1:20" ht="15.75" thickBot="1">
      <c r="A58" s="94" t="s">
        <v>1819</v>
      </c>
      <c r="B58" s="203"/>
      <c r="C58" s="155">
        <v>0</v>
      </c>
      <c r="D58" s="155">
        <v>0</v>
      </c>
      <c r="E58" s="155">
        <v>0</v>
      </c>
      <c r="F58" s="155">
        <v>0.49964902428751928</v>
      </c>
      <c r="G58" s="185">
        <v>0.49964902428751928</v>
      </c>
      <c r="H58" s="201"/>
      <c r="I58" s="201"/>
      <c r="J58" s="193">
        <v>56</v>
      </c>
      <c r="K58" s="199" t="s">
        <v>342</v>
      </c>
      <c r="L58" s="193">
        <v>9</v>
      </c>
      <c r="M58" s="224">
        <v>6.3507781474957045E-3</v>
      </c>
      <c r="N58" s="224">
        <v>8.2427281451999887E-3</v>
      </c>
      <c r="O58" s="224"/>
      <c r="P58" s="224">
        <v>1</v>
      </c>
      <c r="Q58" s="224">
        <v>1.0170480114388705</v>
      </c>
      <c r="R58" s="208">
        <f t="shared" si="2"/>
        <v>6.3913683096894769E-3</v>
      </c>
      <c r="S58" s="208"/>
      <c r="T58" s="199"/>
    </row>
    <row r="59" spans="1:20">
      <c r="A59" s="94" t="s">
        <v>672</v>
      </c>
      <c r="B59" s="203"/>
      <c r="C59" s="155"/>
      <c r="D59" s="155"/>
      <c r="E59" s="155"/>
      <c r="F59" s="155" t="e">
        <v>#N/A</v>
      </c>
      <c r="G59" s="185" t="e">
        <v>#N/A</v>
      </c>
      <c r="H59" s="201"/>
      <c r="I59" s="201"/>
      <c r="J59" s="193">
        <v>54</v>
      </c>
      <c r="K59" s="227" t="s">
        <v>1545</v>
      </c>
      <c r="L59" s="228">
        <v>6</v>
      </c>
      <c r="M59" s="229">
        <v>6.1228582889969003E-3</v>
      </c>
      <c r="N59" s="229">
        <v>9.1929628231376022E-3</v>
      </c>
      <c r="O59" s="229">
        <v>2.4576983853574152E-2</v>
      </c>
      <c r="P59" s="229">
        <v>0.45965720289940104</v>
      </c>
      <c r="Q59" s="229">
        <v>0.46584360419275239</v>
      </c>
      <c r="R59" s="214">
        <f t="shared" si="2"/>
        <v>6.1605786389816062E-3</v>
      </c>
      <c r="S59" s="214"/>
      <c r="T59" s="216"/>
    </row>
    <row r="60" spans="1:20" ht="15.75" thickBot="1">
      <c r="A60" s="94" t="s">
        <v>1829</v>
      </c>
      <c r="B60" s="203">
        <v>410823.09</v>
      </c>
      <c r="C60" s="155">
        <v>1.5548817818821794E-3</v>
      </c>
      <c r="D60" s="155">
        <v>2.4743311008588605E-3</v>
      </c>
      <c r="E60" s="155">
        <v>5.6158663914481783E-3</v>
      </c>
      <c r="F60" s="155">
        <v>0.35310749250114276</v>
      </c>
      <c r="G60" s="185">
        <v>0.35182215291376118</v>
      </c>
      <c r="H60" s="201"/>
      <c r="I60" s="201"/>
      <c r="J60" s="193">
        <v>49</v>
      </c>
      <c r="K60" s="231" t="s">
        <v>1776</v>
      </c>
      <c r="L60" s="196">
        <v>4</v>
      </c>
      <c r="M60" s="197">
        <v>5.3055033933664302E-3</v>
      </c>
      <c r="N60" s="197">
        <v>1.2459267453217779E-2</v>
      </c>
      <c r="O60" s="197">
        <v>4.4443933746267004E-2</v>
      </c>
      <c r="P60" s="197">
        <v>0.50484692480420612</v>
      </c>
      <c r="Q60" s="197">
        <v>0.51620685705607361</v>
      </c>
      <c r="R60" s="198">
        <f t="shared" si="2"/>
        <v>5.3338018974328043E-3</v>
      </c>
      <c r="S60" s="198"/>
      <c r="T60" s="219"/>
    </row>
    <row r="61" spans="1:20">
      <c r="A61" s="94" t="s">
        <v>1848</v>
      </c>
      <c r="B61" s="203"/>
      <c r="C61" s="155">
        <v>0</v>
      </c>
      <c r="D61" s="155">
        <v>0</v>
      </c>
      <c r="E61" s="155">
        <v>0</v>
      </c>
      <c r="F61" s="155">
        <v>0.53516110328832933</v>
      </c>
      <c r="G61" s="185">
        <v>0.53516110328832933</v>
      </c>
      <c r="H61" s="201"/>
      <c r="I61" s="201"/>
      <c r="J61" s="193">
        <v>57</v>
      </c>
      <c r="K61" t="s">
        <v>549</v>
      </c>
      <c r="L61" s="193"/>
      <c r="M61" s="192">
        <v>2.9144786848356048E-3</v>
      </c>
      <c r="N61" s="192">
        <v>7.8126390750670252E-3</v>
      </c>
      <c r="O61" s="192">
        <v>0.23667934010152286</v>
      </c>
      <c r="P61" s="192">
        <v>0.9153780068728522</v>
      </c>
      <c r="Q61" s="192">
        <v>0.93408614335280216</v>
      </c>
    </row>
    <row r="62" spans="1:20">
      <c r="A62" s="94" t="s">
        <v>1308</v>
      </c>
      <c r="B62" s="203"/>
      <c r="C62" s="155"/>
      <c r="D62" s="155"/>
      <c r="E62" s="155"/>
      <c r="F62" s="155" t="e">
        <v>#N/A</v>
      </c>
      <c r="G62" s="185" t="e">
        <v>#N/A</v>
      </c>
      <c r="H62" s="201"/>
      <c r="I62" s="201"/>
      <c r="J62" s="193">
        <v>58</v>
      </c>
      <c r="K62" t="s">
        <v>1285</v>
      </c>
      <c r="L62" s="193"/>
      <c r="M62" s="192">
        <v>4.2013301361900016E-3</v>
      </c>
      <c r="N62" s="192">
        <v>7.4548614897222429E-3</v>
      </c>
      <c r="O62" s="192">
        <v>1.1970286880397493E-2</v>
      </c>
      <c r="P62" s="192">
        <v>0.25191380149564141</v>
      </c>
      <c r="Q62" s="192">
        <v>0.25419002395080387</v>
      </c>
    </row>
    <row r="63" spans="1:20">
      <c r="A63" s="94" t="s">
        <v>682</v>
      </c>
      <c r="B63" s="203">
        <v>12756979.35</v>
      </c>
      <c r="C63" s="155">
        <v>7.1618531753160714E-2</v>
      </c>
      <c r="D63" s="155">
        <v>0.10938835501324803</v>
      </c>
      <c r="E63" s="155">
        <v>0.19932468789550162</v>
      </c>
      <c r="F63" s="155">
        <v>0.19190065187345717</v>
      </c>
      <c r="G63" s="185">
        <v>0.15976106078508598</v>
      </c>
      <c r="H63" s="201"/>
      <c r="I63" s="201"/>
      <c r="J63" s="193">
        <v>59</v>
      </c>
      <c r="K63" t="s">
        <v>1202</v>
      </c>
      <c r="L63" s="193"/>
      <c r="M63" s="192">
        <v>4.1601298003218498E-3</v>
      </c>
      <c r="N63" s="192">
        <v>6.5504589835981338E-3</v>
      </c>
      <c r="O63" s="192">
        <v>5.4033042168674696E-2</v>
      </c>
      <c r="P63" s="192">
        <v>0.76025171506679734</v>
      </c>
      <c r="Q63" s="192">
        <v>0.77022952184436611</v>
      </c>
    </row>
    <row r="64" spans="1:20">
      <c r="A64" s="94" t="s">
        <v>1858</v>
      </c>
      <c r="B64" s="203"/>
      <c r="C64" s="155">
        <v>0</v>
      </c>
      <c r="D64" s="155">
        <v>0</v>
      </c>
      <c r="E64" s="155">
        <v>0</v>
      </c>
      <c r="F64" s="155">
        <v>0.71132686084142394</v>
      </c>
      <c r="G64" s="185">
        <v>0.71132686084142394</v>
      </c>
      <c r="H64" s="201"/>
      <c r="I64" s="201"/>
      <c r="J64" s="193">
        <v>60</v>
      </c>
      <c r="K64" t="s">
        <v>621</v>
      </c>
      <c r="L64" s="193"/>
      <c r="M64" s="192">
        <v>3.1696379282211591E-3</v>
      </c>
      <c r="N64" s="192">
        <v>5.7538633387378395E-3</v>
      </c>
      <c r="O64" s="192">
        <v>3.4415871876165613E-2</v>
      </c>
      <c r="P64" s="192">
        <v>0.56185651250204283</v>
      </c>
      <c r="Q64" s="192">
        <v>0.57045850775540186</v>
      </c>
    </row>
    <row r="65" spans="1:17">
      <c r="A65" s="94" t="s">
        <v>1868</v>
      </c>
      <c r="B65" s="203"/>
      <c r="C65" s="155">
        <v>0</v>
      </c>
      <c r="D65" s="155">
        <v>0</v>
      </c>
      <c r="E65" s="155">
        <v>0</v>
      </c>
      <c r="F65" s="155">
        <v>0.88817679558011053</v>
      </c>
      <c r="G65" s="185">
        <v>0.88817679558011053</v>
      </c>
      <c r="H65" s="201"/>
      <c r="I65" s="201"/>
      <c r="J65" s="193">
        <v>61</v>
      </c>
      <c r="K65" t="s">
        <v>2288</v>
      </c>
      <c r="L65" s="193"/>
      <c r="M65" s="192">
        <v>2.8256552549044156E-3</v>
      </c>
      <c r="N65" s="192">
        <v>5.2577107217722111E-3</v>
      </c>
      <c r="O65" s="192">
        <v>1.7314061701039715E-2</v>
      </c>
      <c r="P65" s="192">
        <v>0.34634988719605603</v>
      </c>
      <c r="Q65" s="192">
        <v>0.35031451510431105</v>
      </c>
    </row>
    <row r="66" spans="1:17">
      <c r="A66" s="94" t="s">
        <v>1324</v>
      </c>
      <c r="B66" s="203"/>
      <c r="C66" s="155">
        <v>0</v>
      </c>
      <c r="D66" s="155">
        <v>0</v>
      </c>
      <c r="E66" s="155">
        <v>0</v>
      </c>
      <c r="F66" s="155">
        <v>0.34625308768231094</v>
      </c>
      <c r="G66" s="185">
        <v>0.34625308768231094</v>
      </c>
      <c r="H66" s="201"/>
      <c r="I66" s="201"/>
      <c r="L66" s="193"/>
      <c r="M66" s="192"/>
      <c r="N66" s="192"/>
      <c r="O66" s="192"/>
      <c r="P66" s="192"/>
      <c r="Q66" s="192"/>
    </row>
    <row r="67" spans="1:17">
      <c r="A67" s="94" t="s">
        <v>1337</v>
      </c>
      <c r="B67" s="203"/>
      <c r="C67" s="155">
        <v>0</v>
      </c>
      <c r="D67" s="155">
        <v>0</v>
      </c>
      <c r="E67" s="155">
        <v>0</v>
      </c>
      <c r="F67" s="155">
        <v>0.47062450544142886</v>
      </c>
      <c r="G67" s="185">
        <v>0.47062450544142886</v>
      </c>
      <c r="H67" s="201"/>
      <c r="I67" s="201"/>
      <c r="L67" s="193"/>
      <c r="M67" s="192"/>
      <c r="N67" s="192"/>
      <c r="O67" s="192"/>
      <c r="P67" s="192"/>
      <c r="Q67" s="192"/>
    </row>
    <row r="68" spans="1:17">
      <c r="A68" s="94" t="s">
        <v>289</v>
      </c>
      <c r="B68" s="203">
        <v>217527.15</v>
      </c>
      <c r="C68" s="155">
        <v>2.5083271834136665E-3</v>
      </c>
      <c r="D68" s="155">
        <v>3.8877457463540178E-3</v>
      </c>
      <c r="E68" s="155">
        <v>1.3600547080155057E-2</v>
      </c>
      <c r="F68" s="155">
        <v>0.32441960423904315</v>
      </c>
      <c r="G68" s="185">
        <v>0.32142554094187525</v>
      </c>
      <c r="H68" s="201"/>
      <c r="I68" s="201"/>
      <c r="L68" s="193"/>
      <c r="M68" s="192"/>
      <c r="N68" s="192"/>
      <c r="O68" s="192"/>
      <c r="P68" s="192"/>
      <c r="Q68" s="192"/>
    </row>
    <row r="69" spans="1:17">
      <c r="A69" s="94" t="s">
        <v>2582</v>
      </c>
      <c r="B69" s="203">
        <v>1544.21</v>
      </c>
      <c r="C69" s="155"/>
      <c r="D69" s="155"/>
      <c r="E69" s="155"/>
      <c r="F69" s="155" t="e">
        <v>#N/A</v>
      </c>
      <c r="G69" s="185" t="e">
        <v>#N/A</v>
      </c>
      <c r="H69" s="201"/>
      <c r="I69" s="201"/>
      <c r="L69" s="193"/>
      <c r="M69" s="192"/>
      <c r="N69" s="192"/>
      <c r="O69" s="192"/>
      <c r="P69" s="192"/>
      <c r="Q69" s="192"/>
    </row>
    <row r="70" spans="1:17">
      <c r="A70" s="94" t="s">
        <v>1894</v>
      </c>
      <c r="B70" s="203"/>
      <c r="C70" s="155">
        <v>0</v>
      </c>
      <c r="D70" s="155">
        <v>0</v>
      </c>
      <c r="E70" s="155">
        <v>0</v>
      </c>
      <c r="F70" s="155">
        <v>0.73299090602896599</v>
      </c>
      <c r="G70" s="185">
        <v>0.73299090602896599</v>
      </c>
      <c r="H70" s="201"/>
      <c r="I70" s="201"/>
      <c r="L70" s="193"/>
      <c r="M70" s="192"/>
      <c r="N70" s="192"/>
      <c r="O70" s="192"/>
      <c r="P70" s="192"/>
      <c r="Q70" s="192"/>
    </row>
    <row r="71" spans="1:17">
      <c r="A71" s="94" t="s">
        <v>1904</v>
      </c>
      <c r="B71" s="203">
        <v>243031.16</v>
      </c>
      <c r="C71" s="155">
        <v>1.849552207001522E-3</v>
      </c>
      <c r="D71" s="155">
        <v>3.047756612031452E-3</v>
      </c>
      <c r="E71" s="155">
        <v>5.7954253010611663E-3</v>
      </c>
      <c r="F71" s="155">
        <v>0.30557329560718027</v>
      </c>
      <c r="G71" s="185">
        <v>0.30434133474892588</v>
      </c>
      <c r="H71" s="201"/>
      <c r="I71" s="201"/>
      <c r="L71" s="193"/>
      <c r="M71" s="192"/>
      <c r="N71" s="192"/>
      <c r="O71" s="192"/>
      <c r="P71" s="192"/>
      <c r="Q71" s="192"/>
    </row>
    <row r="72" spans="1:17">
      <c r="A72" s="94" t="s">
        <v>298</v>
      </c>
      <c r="B72" s="203">
        <v>42079.06</v>
      </c>
      <c r="C72" s="155">
        <v>5.9552300485430016E-4</v>
      </c>
      <c r="D72" s="155">
        <v>1.5913118783799113E-3</v>
      </c>
      <c r="E72" s="155">
        <v>3.343322739551883E-3</v>
      </c>
      <c r="F72" s="155">
        <v>0.31535994609525914</v>
      </c>
      <c r="G72" s="185">
        <v>0.31463733391417992</v>
      </c>
      <c r="H72" s="201"/>
      <c r="I72" s="201"/>
      <c r="L72" s="193"/>
      <c r="M72" s="192"/>
      <c r="N72" s="192"/>
      <c r="O72" s="192"/>
      <c r="P72" s="192"/>
      <c r="Q72" s="192"/>
    </row>
    <row r="73" spans="1:17">
      <c r="A73" s="94" t="s">
        <v>1058</v>
      </c>
      <c r="B73" s="203">
        <v>13700713.960000001</v>
      </c>
      <c r="C73" s="155">
        <v>3.1730407401831932E-3</v>
      </c>
      <c r="D73" s="155">
        <v>4.77368310179854E-3</v>
      </c>
      <c r="E73" s="155">
        <v>1.4337829763364883E-2</v>
      </c>
      <c r="F73" s="155">
        <v>0.46972659681621065</v>
      </c>
      <c r="G73" s="185">
        <v>0.46613106428625301</v>
      </c>
      <c r="H73" s="201"/>
      <c r="I73" s="201"/>
      <c r="L73" s="193"/>
      <c r="M73" s="192"/>
      <c r="N73" s="192"/>
      <c r="O73" s="192"/>
      <c r="P73" s="192"/>
      <c r="Q73" s="192"/>
    </row>
    <row r="74" spans="1:17">
      <c r="A74" s="94" t="s">
        <v>1914</v>
      </c>
      <c r="B74" s="203"/>
      <c r="C74" s="155">
        <v>0</v>
      </c>
      <c r="D74" s="155">
        <v>0</v>
      </c>
      <c r="E74" s="155"/>
      <c r="F74" s="155">
        <v>1</v>
      </c>
      <c r="G74" s="185">
        <v>1</v>
      </c>
      <c r="H74" s="201"/>
      <c r="I74" s="201"/>
      <c r="L74" s="193"/>
      <c r="M74" s="192"/>
      <c r="N74" s="192"/>
      <c r="O74" s="192"/>
      <c r="P74" s="192"/>
      <c r="Q74" s="192"/>
    </row>
    <row r="75" spans="1:17">
      <c r="A75" s="94" t="s">
        <v>1969</v>
      </c>
      <c r="B75" s="203"/>
      <c r="C75" s="155">
        <v>0</v>
      </c>
      <c r="D75" s="155">
        <v>0</v>
      </c>
      <c r="E75" s="155"/>
      <c r="F75" s="155">
        <v>1</v>
      </c>
      <c r="G75" s="185">
        <v>1</v>
      </c>
      <c r="H75" s="201"/>
      <c r="I75" s="201"/>
      <c r="L75" s="193"/>
      <c r="M75" s="192"/>
      <c r="N75" s="192"/>
      <c r="O75" s="192"/>
      <c r="P75" s="192"/>
      <c r="Q75" s="192"/>
    </row>
    <row r="76" spans="1:17">
      <c r="A76" s="94" t="s">
        <v>1367</v>
      </c>
      <c r="B76" s="203">
        <v>9119417.2100000009</v>
      </c>
      <c r="C76" s="155">
        <v>8.6172064198510798E-2</v>
      </c>
      <c r="D76" s="155">
        <v>0.17965047102163037</v>
      </c>
      <c r="E76" s="155">
        <v>0.71880012690155282</v>
      </c>
      <c r="F76" s="155">
        <v>0.86666024739579217</v>
      </c>
      <c r="G76" s="185">
        <v>0.64635540069686415</v>
      </c>
      <c r="H76" s="201"/>
      <c r="I76" s="201"/>
      <c r="L76" s="193"/>
      <c r="M76" s="192"/>
      <c r="N76" s="192"/>
      <c r="O76" s="192"/>
      <c r="P76" s="192"/>
      <c r="Q76" s="192"/>
    </row>
    <row r="77" spans="1:17">
      <c r="A77" s="94" t="s">
        <v>1377</v>
      </c>
      <c r="B77" s="203">
        <v>21848.91</v>
      </c>
      <c r="C77" s="155">
        <v>3.572564280750521E-5</v>
      </c>
      <c r="D77" s="155">
        <v>5.0667193848208821E-5</v>
      </c>
      <c r="E77" s="155">
        <v>1.8509280516421981E-4</v>
      </c>
      <c r="F77" s="155">
        <v>0.56720321789722472</v>
      </c>
      <c r="G77" s="185">
        <v>0.56715777585473537</v>
      </c>
      <c r="H77" s="201"/>
      <c r="I77" s="201"/>
      <c r="L77" s="193"/>
      <c r="M77" s="192"/>
      <c r="N77" s="192"/>
      <c r="O77" s="192"/>
      <c r="P77" s="192"/>
      <c r="Q77" s="192"/>
    </row>
    <row r="78" spans="1:17">
      <c r="A78" s="94" t="s">
        <v>2003</v>
      </c>
      <c r="B78" s="203"/>
      <c r="C78" s="155">
        <v>0</v>
      </c>
      <c r="D78" s="155">
        <v>0</v>
      </c>
      <c r="E78" s="155">
        <v>0</v>
      </c>
      <c r="F78" s="155">
        <v>0.66581397728435487</v>
      </c>
      <c r="G78" s="185">
        <v>0.66581397728435487</v>
      </c>
      <c r="H78" s="201"/>
      <c r="I78" s="201"/>
      <c r="L78" s="193"/>
      <c r="M78" s="192"/>
      <c r="N78" s="192"/>
      <c r="O78" s="192"/>
      <c r="P78" s="192"/>
      <c r="Q78" s="192"/>
    </row>
    <row r="79" spans="1:17">
      <c r="A79" s="94" t="s">
        <v>2012</v>
      </c>
      <c r="B79" s="203">
        <v>27850.91</v>
      </c>
      <c r="C79" s="155">
        <v>1.1339762381720167E-4</v>
      </c>
      <c r="D79" s="155">
        <v>1.5281706447187928E-4</v>
      </c>
      <c r="E79" s="155">
        <v>3.343647277747764E-4</v>
      </c>
      <c r="F79" s="155">
        <v>0.38341707889421167</v>
      </c>
      <c r="G79" s="185">
        <v>0.38333802212120766</v>
      </c>
      <c r="H79" s="201"/>
      <c r="I79" s="201"/>
      <c r="L79" s="193"/>
      <c r="M79" s="192"/>
      <c r="N79" s="192"/>
      <c r="O79" s="192"/>
      <c r="P79" s="192"/>
      <c r="Q79" s="192"/>
    </row>
    <row r="80" spans="1:17">
      <c r="A80" s="94" t="s">
        <v>1397</v>
      </c>
      <c r="B80" s="203">
        <v>504481.68</v>
      </c>
      <c r="C80" s="155">
        <v>2.8811719285420567E-3</v>
      </c>
      <c r="D80" s="155">
        <v>4.7088409950063002E-3</v>
      </c>
      <c r="E80" s="155">
        <v>2.2365742152863983E-2</v>
      </c>
      <c r="F80" s="155">
        <v>1.2006145067864715</v>
      </c>
      <c r="G80" s="185">
        <v>1.195204624112463</v>
      </c>
      <c r="H80" s="201"/>
      <c r="I80" s="201"/>
      <c r="L80" s="193"/>
      <c r="M80" s="192"/>
      <c r="N80" s="192"/>
      <c r="O80" s="192"/>
      <c r="P80" s="192"/>
      <c r="Q80" s="192"/>
    </row>
    <row r="81" spans="1:17">
      <c r="A81" s="94" t="s">
        <v>1405</v>
      </c>
      <c r="B81" s="203"/>
      <c r="C81" s="155">
        <v>0</v>
      </c>
      <c r="D81" s="155">
        <v>0</v>
      </c>
      <c r="E81" s="155">
        <v>0</v>
      </c>
      <c r="F81" s="155">
        <v>0.32020162346163916</v>
      </c>
      <c r="G81" s="185">
        <v>0.32020162346163916</v>
      </c>
      <c r="H81" s="201"/>
      <c r="I81" s="201"/>
      <c r="J81" s="193"/>
      <c r="L81" s="193"/>
      <c r="M81" s="192"/>
      <c r="N81" s="192"/>
      <c r="O81" s="192"/>
      <c r="P81" s="192"/>
      <c r="Q81" s="192"/>
    </row>
    <row r="82" spans="1:17">
      <c r="A82" s="94" t="s">
        <v>326</v>
      </c>
      <c r="B82" s="203">
        <v>5685066.1200000001</v>
      </c>
      <c r="C82" s="155">
        <v>8.1281416582073981E-2</v>
      </c>
      <c r="D82" s="155">
        <v>0.20731014549830434</v>
      </c>
      <c r="E82" s="155">
        <v>0.53441117879300626</v>
      </c>
      <c r="F82" s="155">
        <v>0.60725082478982906</v>
      </c>
      <c r="G82" s="185">
        <v>0.4185614341932663</v>
      </c>
      <c r="H82" s="201"/>
      <c r="I82" s="201"/>
      <c r="J82" s="193"/>
      <c r="L82" s="193"/>
      <c r="M82" s="192"/>
      <c r="N82" s="192"/>
      <c r="O82" s="192"/>
      <c r="P82" s="192"/>
      <c r="Q82" s="192"/>
    </row>
    <row r="83" spans="1:17">
      <c r="A83" s="94" t="s">
        <v>2022</v>
      </c>
      <c r="B83" s="203">
        <v>1781554.18</v>
      </c>
      <c r="C83" s="155">
        <v>2.7316071450475314E-2</v>
      </c>
      <c r="D83" s="155">
        <v>5.3960327719893383E-2</v>
      </c>
      <c r="E83" s="155">
        <v>0.24692365627165627</v>
      </c>
      <c r="F83" s="155">
        <v>0.54457311135083797</v>
      </c>
      <c r="G83" s="185">
        <v>0.47381855309218202</v>
      </c>
      <c r="H83" s="201"/>
      <c r="I83" s="201"/>
      <c r="J83" s="193"/>
      <c r="L83" s="193"/>
      <c r="M83" s="192"/>
      <c r="N83" s="192"/>
      <c r="O83" s="192"/>
      <c r="P83" s="192"/>
      <c r="Q83" s="192"/>
    </row>
    <row r="84" spans="1:17">
      <c r="A84" s="94" t="s">
        <v>1085</v>
      </c>
      <c r="B84" s="203"/>
      <c r="C84" s="155">
        <v>0</v>
      </c>
      <c r="D84" s="155">
        <v>0</v>
      </c>
      <c r="E84" s="155"/>
      <c r="F84" s="155">
        <v>1</v>
      </c>
      <c r="G84" s="185">
        <v>1</v>
      </c>
      <c r="H84" s="201"/>
      <c r="I84" s="201"/>
      <c r="L84" s="193"/>
      <c r="M84" s="192"/>
      <c r="N84" s="192"/>
      <c r="O84" s="192"/>
      <c r="P84" s="192"/>
      <c r="Q84" s="192"/>
    </row>
    <row r="85" spans="1:17">
      <c r="A85" s="94" t="s">
        <v>2033</v>
      </c>
      <c r="B85" s="203"/>
      <c r="C85" s="155">
        <v>0</v>
      </c>
      <c r="D85" s="155">
        <v>0</v>
      </c>
      <c r="E85" s="155">
        <v>0</v>
      </c>
      <c r="F85" s="155">
        <v>0.58838306942752738</v>
      </c>
      <c r="G85" s="185">
        <v>0.58838306942752738</v>
      </c>
      <c r="H85" s="201"/>
      <c r="I85" s="201"/>
      <c r="J85" s="193"/>
      <c r="L85" s="193"/>
      <c r="M85" s="192"/>
      <c r="N85" s="192"/>
      <c r="O85" s="192"/>
      <c r="P85" s="192"/>
      <c r="Q85" s="192"/>
    </row>
    <row r="86" spans="1:17">
      <c r="A86" s="94" t="s">
        <v>2065</v>
      </c>
      <c r="B86" s="203"/>
      <c r="C86" s="155">
        <v>0</v>
      </c>
      <c r="D86" s="155">
        <v>0</v>
      </c>
      <c r="E86" s="155">
        <v>0</v>
      </c>
      <c r="F86" s="155">
        <v>0.2847787385554425</v>
      </c>
      <c r="G86" s="185">
        <v>0.2847787385554425</v>
      </c>
      <c r="H86" s="201"/>
      <c r="I86" s="201"/>
      <c r="J86" s="193"/>
      <c r="L86" s="193"/>
      <c r="M86" s="192"/>
      <c r="N86" s="192"/>
      <c r="O86" s="192"/>
      <c r="P86" s="192"/>
      <c r="Q86" s="192"/>
    </row>
    <row r="87" spans="1:17">
      <c r="A87" s="94" t="s">
        <v>2082</v>
      </c>
      <c r="B87" s="203">
        <v>1997489.17</v>
      </c>
      <c r="C87" s="155">
        <v>2.0818221185653889E-2</v>
      </c>
      <c r="D87" s="155">
        <v>3.6181101932905475E-2</v>
      </c>
      <c r="E87" s="155">
        <v>0.10911663771441057</v>
      </c>
      <c r="F87" s="155">
        <v>0.46551396832392378</v>
      </c>
      <c r="G87" s="185">
        <v>0.43691171947093205</v>
      </c>
      <c r="H87" s="201"/>
      <c r="I87" s="201"/>
      <c r="J87" s="193"/>
      <c r="L87" s="193"/>
      <c r="M87" s="192"/>
      <c r="N87" s="192"/>
      <c r="O87" s="192"/>
      <c r="P87" s="192"/>
      <c r="Q87" s="192"/>
    </row>
    <row r="88" spans="1:17">
      <c r="A88" s="94" t="s">
        <v>955</v>
      </c>
      <c r="B88" s="203"/>
      <c r="C88" s="155">
        <v>0</v>
      </c>
      <c r="D88" s="155">
        <v>0</v>
      </c>
      <c r="E88" s="155">
        <v>0</v>
      </c>
      <c r="F88" s="155">
        <v>0.20358691367757192</v>
      </c>
      <c r="G88" s="185">
        <v>0.20358691367757192</v>
      </c>
      <c r="H88" s="201"/>
      <c r="I88" s="201"/>
      <c r="J88" s="193"/>
      <c r="L88" s="193"/>
      <c r="M88" s="192"/>
      <c r="N88" s="192"/>
      <c r="O88" s="192"/>
      <c r="P88" s="192"/>
      <c r="Q88" s="192"/>
    </row>
    <row r="89" spans="1:17">
      <c r="A89" s="94" t="s">
        <v>4</v>
      </c>
      <c r="B89" s="203">
        <v>106707.87</v>
      </c>
      <c r="C89" s="155">
        <v>2.3596294306127728E-4</v>
      </c>
      <c r="D89" s="155">
        <v>4.2993215067063661E-4</v>
      </c>
      <c r="E89" s="155">
        <v>1.7921144383050904E-3</v>
      </c>
      <c r="F89" s="155">
        <v>0.68650966243799849</v>
      </c>
      <c r="G89" s="185">
        <v>0.68612349896152913</v>
      </c>
      <c r="H89" s="201"/>
      <c r="I89" s="201"/>
      <c r="J89" s="193"/>
      <c r="L89" s="193"/>
      <c r="M89" s="192"/>
      <c r="N89" s="192"/>
      <c r="O89" s="192"/>
      <c r="P89" s="192"/>
      <c r="Q89" s="192"/>
    </row>
    <row r="90" spans="1:17">
      <c r="A90" s="94" t="s">
        <v>1423</v>
      </c>
      <c r="B90" s="203">
        <v>398633.82</v>
      </c>
      <c r="C90" s="155">
        <v>6.6264473552977163E-3</v>
      </c>
      <c r="D90" s="155">
        <v>9.6260460736018547E-3</v>
      </c>
      <c r="E90" s="155">
        <v>6.7110070707070701E-2</v>
      </c>
      <c r="F90" s="155">
        <v>0.75514663428065298</v>
      </c>
      <c r="G90" s="185">
        <v>0.74207555362570565</v>
      </c>
      <c r="H90" s="201"/>
      <c r="I90" s="201"/>
      <c r="J90" s="193"/>
      <c r="L90" s="193"/>
      <c r="M90" s="192"/>
      <c r="N90" s="192"/>
      <c r="O90" s="192"/>
      <c r="P90" s="192"/>
      <c r="Q90" s="192"/>
    </row>
    <row r="91" spans="1:17">
      <c r="A91" s="94" t="s">
        <v>2099</v>
      </c>
      <c r="B91" s="203">
        <v>2540646.1399999997</v>
      </c>
      <c r="C91" s="155">
        <v>9.6106633832279825E-3</v>
      </c>
      <c r="D91" s="155">
        <v>1.6729305317775965E-2</v>
      </c>
      <c r="E91" s="155">
        <v>6.0510304141758162E-2</v>
      </c>
      <c r="F91" s="155">
        <v>0.8386404785363426</v>
      </c>
      <c r="G91" s="185">
        <v>0.8237123366344955</v>
      </c>
      <c r="H91" s="201"/>
      <c r="I91" s="201"/>
      <c r="J91" s="193"/>
      <c r="L91" s="193"/>
      <c r="M91" s="192"/>
      <c r="N91" s="192"/>
      <c r="O91" s="192"/>
      <c r="P91" s="192"/>
      <c r="Q91" s="192"/>
    </row>
    <row r="92" spans="1:17">
      <c r="A92" s="94" t="s">
        <v>899</v>
      </c>
      <c r="B92" s="203"/>
      <c r="C92" s="155">
        <v>0</v>
      </c>
      <c r="D92" s="155">
        <v>0</v>
      </c>
      <c r="E92" s="155">
        <v>0</v>
      </c>
      <c r="F92" s="155">
        <v>0.8770562110439738</v>
      </c>
      <c r="G92" s="185">
        <v>0.8770562110439738</v>
      </c>
      <c r="H92" s="201"/>
      <c r="I92" s="201"/>
      <c r="J92" s="193"/>
      <c r="L92" s="193"/>
      <c r="M92" s="192"/>
      <c r="N92" s="192"/>
      <c r="O92" s="192"/>
      <c r="P92" s="192"/>
      <c r="Q92" s="192"/>
    </row>
    <row r="93" spans="1:17">
      <c r="A93" s="94" t="s">
        <v>1095</v>
      </c>
      <c r="B93" s="203">
        <v>8142366.8899999997</v>
      </c>
      <c r="C93" s="155">
        <v>2.3331433233902694E-2</v>
      </c>
      <c r="D93" s="155">
        <v>4.0546808937623871E-2</v>
      </c>
      <c r="E93" s="155">
        <v>0.11386014780736099</v>
      </c>
      <c r="F93" s="155">
        <v>0.48892008661760905</v>
      </c>
      <c r="G93" s="185">
        <v>0.45879183253364009</v>
      </c>
      <c r="H93" s="201"/>
      <c r="I93" s="201"/>
      <c r="J93" s="193"/>
      <c r="L93" s="193"/>
      <c r="M93" s="192"/>
      <c r="N93" s="192"/>
      <c r="O93" s="192"/>
      <c r="P93" s="192"/>
      <c r="Q93" s="192"/>
    </row>
    <row r="94" spans="1:17">
      <c r="A94" s="94" t="s">
        <v>2107</v>
      </c>
      <c r="B94" s="203">
        <v>252567.09</v>
      </c>
      <c r="C94" s="155">
        <v>2.1504222222222223E-2</v>
      </c>
      <c r="D94" s="155">
        <v>3.6117129987129987E-2</v>
      </c>
      <c r="E94" s="155">
        <v>0.13230334730225249</v>
      </c>
      <c r="F94" s="155">
        <v>0.60300550165107392</v>
      </c>
      <c r="G94" s="185">
        <v>0.56858757062146892</v>
      </c>
      <c r="H94" s="201"/>
      <c r="I94" s="201"/>
      <c r="J94" s="193"/>
      <c r="L94" s="193"/>
      <c r="M94" s="192"/>
      <c r="N94" s="192"/>
      <c r="O94" s="192"/>
      <c r="P94" s="192"/>
      <c r="Q94" s="192"/>
    </row>
    <row r="95" spans="1:17">
      <c r="A95" s="94" t="s">
        <v>342</v>
      </c>
      <c r="B95" s="203">
        <v>292015.13</v>
      </c>
      <c r="C95" s="155">
        <v>6.3507781474957045E-3</v>
      </c>
      <c r="D95" s="155">
        <v>8.2427281451999887E-3</v>
      </c>
      <c r="E95" s="155"/>
      <c r="F95" s="155">
        <v>1.0170480114388705</v>
      </c>
      <c r="G95" s="185">
        <v>1</v>
      </c>
      <c r="H95" s="201"/>
      <c r="I95" s="201"/>
      <c r="J95" s="193"/>
      <c r="L95" s="193"/>
      <c r="M95" s="192"/>
      <c r="N95" s="192"/>
      <c r="O95" s="192"/>
      <c r="P95" s="192"/>
      <c r="Q95" s="192"/>
    </row>
    <row r="96" spans="1:17">
      <c r="A96" s="94" t="s">
        <v>705</v>
      </c>
      <c r="B96" s="203">
        <v>2495822.12</v>
      </c>
      <c r="C96" s="155">
        <v>1.7179747103808585E-2</v>
      </c>
      <c r="D96" s="155">
        <v>3.3030559680258337E-2</v>
      </c>
      <c r="E96" s="155">
        <v>0.11578317498608276</v>
      </c>
      <c r="F96" s="155">
        <v>0.50381148002014764</v>
      </c>
      <c r="G96" s="185">
        <v>0.4730743846097436</v>
      </c>
      <c r="H96" s="201"/>
      <c r="I96" s="201"/>
      <c r="J96" s="193"/>
      <c r="L96" s="193"/>
      <c r="M96" s="192"/>
      <c r="N96" s="192"/>
      <c r="O96" s="192"/>
      <c r="P96" s="192"/>
      <c r="Q96" s="192"/>
    </row>
    <row r="97" spans="1:17">
      <c r="A97" s="94" t="s">
        <v>2117</v>
      </c>
      <c r="B97" s="203"/>
      <c r="C97" s="155">
        <v>0</v>
      </c>
      <c r="D97" s="155">
        <v>0</v>
      </c>
      <c r="E97" s="155">
        <v>0</v>
      </c>
      <c r="F97" s="155">
        <v>0.57824933687002655</v>
      </c>
      <c r="G97" s="185">
        <v>0.57824933687002655</v>
      </c>
      <c r="H97" s="201"/>
      <c r="I97" s="201"/>
      <c r="J97" s="193"/>
      <c r="L97" s="193"/>
      <c r="M97" s="192"/>
      <c r="N97" s="192"/>
      <c r="O97" s="192"/>
      <c r="P97" s="192"/>
      <c r="Q97" s="192"/>
    </row>
    <row r="98" spans="1:17">
      <c r="A98" s="94" t="s">
        <v>981</v>
      </c>
      <c r="B98" s="203">
        <v>12908.2</v>
      </c>
      <c r="C98" s="155">
        <v>5.7413411970875647E-5</v>
      </c>
      <c r="D98" s="155">
        <v>9.0691416486921343E-5</v>
      </c>
      <c r="E98" s="155">
        <v>3.4823027948634942E-4</v>
      </c>
      <c r="F98" s="155">
        <v>0.53440826945758557</v>
      </c>
      <c r="G98" s="185">
        <v>0.53432160804020101</v>
      </c>
      <c r="H98" s="201"/>
      <c r="I98" s="201"/>
      <c r="J98" s="193"/>
      <c r="L98" s="193"/>
      <c r="M98" s="192"/>
      <c r="N98" s="192"/>
      <c r="O98" s="192"/>
      <c r="P98" s="192"/>
      <c r="Q98" s="192"/>
    </row>
    <row r="99" spans="1:17">
      <c r="A99" s="94" t="s">
        <v>991</v>
      </c>
      <c r="B99" s="203"/>
      <c r="C99" s="155">
        <v>0</v>
      </c>
      <c r="D99" s="155">
        <v>0</v>
      </c>
      <c r="E99" s="155">
        <v>0</v>
      </c>
      <c r="F99" s="155">
        <v>0.57876712328767121</v>
      </c>
      <c r="G99" s="185">
        <v>0.57876712328767121</v>
      </c>
      <c r="H99" s="201"/>
      <c r="I99" s="201"/>
      <c r="J99" s="193"/>
      <c r="L99" s="193"/>
      <c r="M99" s="192"/>
      <c r="N99" s="192"/>
      <c r="O99" s="192"/>
      <c r="P99" s="192"/>
      <c r="Q99" s="192"/>
    </row>
    <row r="100" spans="1:17">
      <c r="A100" s="94" t="s">
        <v>2132</v>
      </c>
      <c r="B100" s="203">
        <v>1116592.05</v>
      </c>
      <c r="C100" s="155">
        <v>1.0478824009684957E-2</v>
      </c>
      <c r="D100" s="155">
        <v>3.448400401482396E-2</v>
      </c>
      <c r="E100" s="155">
        <v>0.1334359524378585</v>
      </c>
      <c r="F100" s="155">
        <v>1.0494226904463471</v>
      </c>
      <c r="G100" s="185">
        <v>1.0148919889340162</v>
      </c>
      <c r="H100" s="201"/>
      <c r="I100" s="201"/>
      <c r="J100" s="193"/>
      <c r="L100" s="193"/>
      <c r="M100" s="192"/>
      <c r="N100" s="192"/>
      <c r="O100" s="192"/>
      <c r="P100" s="192"/>
      <c r="Q100" s="192"/>
    </row>
    <row r="101" spans="1:17">
      <c r="A101" s="94" t="s">
        <v>2140</v>
      </c>
      <c r="B101" s="203"/>
      <c r="C101" s="155">
        <v>0</v>
      </c>
      <c r="D101" s="155">
        <v>0</v>
      </c>
      <c r="E101" s="155">
        <v>0</v>
      </c>
      <c r="F101" s="155">
        <v>0.48665806179701288</v>
      </c>
      <c r="G101" s="185">
        <v>0.48665806179701288</v>
      </c>
      <c r="H101" s="201"/>
      <c r="I101" s="201"/>
      <c r="J101" s="193"/>
      <c r="L101" s="193"/>
      <c r="M101" s="192"/>
      <c r="N101" s="192"/>
      <c r="O101" s="192"/>
      <c r="P101" s="192"/>
      <c r="Q101" s="192"/>
    </row>
    <row r="102" spans="1:17">
      <c r="A102" s="94" t="s">
        <v>352</v>
      </c>
      <c r="B102" s="203">
        <v>12772883.99</v>
      </c>
      <c r="C102" s="155">
        <v>0.24806051523567227</v>
      </c>
      <c r="D102" s="155">
        <v>0.45178565329654785</v>
      </c>
      <c r="E102" s="155">
        <v>0.84864022257657301</v>
      </c>
      <c r="F102" s="155">
        <v>0.74777604633534822</v>
      </c>
      <c r="G102" s="185">
        <v>0.30974547122219676</v>
      </c>
      <c r="H102" s="201"/>
      <c r="I102" s="201"/>
      <c r="J102" s="193"/>
      <c r="L102" s="193"/>
      <c r="M102" s="192"/>
      <c r="N102" s="192"/>
      <c r="O102" s="192"/>
      <c r="P102" s="192"/>
      <c r="Q102" s="192"/>
    </row>
    <row r="103" spans="1:17">
      <c r="A103" s="94" t="s">
        <v>2149</v>
      </c>
      <c r="B103" s="203">
        <v>1569548.95</v>
      </c>
      <c r="C103" s="155">
        <v>1.524766556243139E-2</v>
      </c>
      <c r="D103" s="155">
        <v>4.2883851092896171E-2</v>
      </c>
      <c r="E103" s="155">
        <v>0.17548624217352415</v>
      </c>
      <c r="F103" s="155">
        <v>0.56522286753290485</v>
      </c>
      <c r="G103" s="185">
        <v>0.51734930656737355</v>
      </c>
      <c r="H103" s="201"/>
      <c r="I103" s="201"/>
      <c r="J103" s="193"/>
      <c r="L103" s="193"/>
      <c r="M103" s="192"/>
      <c r="N103" s="192"/>
      <c r="O103" s="192"/>
      <c r="P103" s="192"/>
      <c r="Q103" s="192"/>
    </row>
    <row r="104" spans="1:17">
      <c r="A104" s="94" t="s">
        <v>362</v>
      </c>
      <c r="B104" s="203">
        <v>20258207.850000001</v>
      </c>
      <c r="C104" s="155">
        <v>0.19801776892624995</v>
      </c>
      <c r="D104" s="155">
        <v>0.37048661027798102</v>
      </c>
      <c r="E104" s="155">
        <v>0.61125483827167948</v>
      </c>
      <c r="F104" s="155">
        <v>0.44116641493989789</v>
      </c>
      <c r="G104" s="185">
        <v>0.23482557199916884</v>
      </c>
      <c r="H104" s="201"/>
      <c r="I104" s="201"/>
      <c r="J104" s="193"/>
      <c r="L104" s="193"/>
      <c r="M104" s="192"/>
      <c r="N104" s="192"/>
      <c r="O104" s="192"/>
      <c r="P104" s="192"/>
      <c r="Q104" s="192"/>
    </row>
    <row r="105" spans="1:17">
      <c r="A105" s="94" t="s">
        <v>2157</v>
      </c>
      <c r="B105" s="203">
        <v>1985207.25</v>
      </c>
      <c r="C105" s="155">
        <v>1.1390057259901431E-2</v>
      </c>
      <c r="D105" s="155">
        <v>2.6393066062193386E-2</v>
      </c>
      <c r="E105" s="155">
        <v>6.9879518814460209E-2</v>
      </c>
      <c r="F105" s="155">
        <v>0.48828578173492904</v>
      </c>
      <c r="G105" s="185">
        <v>0.47020867911157527</v>
      </c>
      <c r="H105" s="201"/>
      <c r="I105" s="201"/>
      <c r="J105" s="193"/>
      <c r="L105" s="193"/>
      <c r="M105" s="192"/>
      <c r="N105" s="192"/>
      <c r="O105" s="192"/>
      <c r="P105" s="192"/>
      <c r="Q105" s="192"/>
    </row>
    <row r="106" spans="1:17">
      <c r="A106" s="94" t="s">
        <v>2171</v>
      </c>
      <c r="B106" s="203">
        <v>180930.42</v>
      </c>
      <c r="C106" s="155">
        <v>5.177932380532645E-4</v>
      </c>
      <c r="D106" s="155">
        <v>7.543733791412681E-4</v>
      </c>
      <c r="E106" s="155">
        <v>2.8656343248123161E-3</v>
      </c>
      <c r="F106" s="155">
        <v>0.52231451377398497</v>
      </c>
      <c r="G106" s="185">
        <v>0.52159846033778612</v>
      </c>
      <c r="H106" s="201"/>
      <c r="I106" s="201"/>
      <c r="J106" s="193"/>
      <c r="L106" s="193"/>
      <c r="M106" s="192"/>
      <c r="N106" s="192"/>
      <c r="O106" s="192"/>
      <c r="P106" s="192"/>
      <c r="Q106" s="192"/>
    </row>
    <row r="107" spans="1:17">
      <c r="A107" s="94" t="s">
        <v>371</v>
      </c>
      <c r="B107" s="203"/>
      <c r="C107" s="155">
        <v>0</v>
      </c>
      <c r="D107" s="155">
        <v>0</v>
      </c>
      <c r="E107" s="155">
        <v>0</v>
      </c>
      <c r="F107" s="155" t="e">
        <v>#VALUE!</v>
      </c>
      <c r="G107" s="185" t="e">
        <v>#VALUE!</v>
      </c>
      <c r="H107" s="201"/>
      <c r="I107" s="201"/>
      <c r="J107" s="193"/>
      <c r="L107" s="193"/>
      <c r="M107" s="192"/>
      <c r="N107" s="192"/>
      <c r="O107" s="192"/>
      <c r="P107" s="192"/>
      <c r="Q107" s="192"/>
    </row>
    <row r="108" spans="1:17">
      <c r="A108" s="94" t="s">
        <v>1432</v>
      </c>
      <c r="B108" s="203">
        <v>2787992.49</v>
      </c>
      <c r="C108" s="155">
        <v>4.4242612828488008E-2</v>
      </c>
      <c r="D108" s="155">
        <v>0.1089740654315197</v>
      </c>
      <c r="E108" s="155">
        <v>0.31043230041198089</v>
      </c>
      <c r="F108" s="155">
        <v>0.5132434288722667</v>
      </c>
      <c r="G108" s="185">
        <v>0.42099155438076202</v>
      </c>
      <c r="H108" s="201"/>
      <c r="I108" s="201"/>
      <c r="J108" s="193"/>
      <c r="L108" s="193"/>
      <c r="M108" s="192"/>
      <c r="N108" s="192"/>
      <c r="O108" s="192"/>
      <c r="P108" s="192"/>
      <c r="Q108" s="192"/>
    </row>
    <row r="109" spans="1:17">
      <c r="A109" s="94" t="s">
        <v>1441</v>
      </c>
      <c r="B109" s="203">
        <v>926658.4</v>
      </c>
      <c r="C109" s="155">
        <v>3.1571720117611387E-3</v>
      </c>
      <c r="D109" s="155">
        <v>4.5347518424632728E-3</v>
      </c>
      <c r="E109" s="155">
        <v>1.6286308833350908E-2</v>
      </c>
      <c r="F109" s="155">
        <v>0.54098652757140664</v>
      </c>
      <c r="G109" s="185">
        <v>0.53690636063972652</v>
      </c>
      <c r="H109" s="201"/>
      <c r="I109" s="201"/>
      <c r="J109" s="193"/>
      <c r="L109" s="193"/>
      <c r="M109" s="192"/>
      <c r="N109" s="192"/>
      <c r="O109" s="192"/>
      <c r="P109" s="192"/>
      <c r="Q109" s="192"/>
    </row>
    <row r="110" spans="1:17">
      <c r="A110" s="94" t="s">
        <v>2190</v>
      </c>
      <c r="B110" s="203"/>
      <c r="C110" s="155">
        <v>0</v>
      </c>
      <c r="D110" s="155">
        <v>0</v>
      </c>
      <c r="E110" s="155">
        <v>0</v>
      </c>
      <c r="F110" s="155">
        <v>0.52726577924972928</v>
      </c>
      <c r="G110" s="185">
        <v>0.52726577924972928</v>
      </c>
      <c r="H110" s="201"/>
      <c r="I110" s="201"/>
      <c r="J110" s="193"/>
      <c r="L110" s="193"/>
      <c r="M110" s="192"/>
      <c r="N110" s="192"/>
      <c r="O110" s="192"/>
      <c r="P110" s="192"/>
      <c r="Q110" s="192"/>
    </row>
    <row r="111" spans="1:17">
      <c r="A111" s="94" t="s">
        <v>2200</v>
      </c>
      <c r="B111" s="203">
        <v>2811361.36</v>
      </c>
      <c r="C111" s="155">
        <v>1.0869995785566532E-2</v>
      </c>
      <c r="D111" s="155">
        <v>1.7720525433343837E-2</v>
      </c>
      <c r="E111" s="155">
        <v>4.3777037682964808E-2</v>
      </c>
      <c r="F111" s="155">
        <v>0.39222618726288888</v>
      </c>
      <c r="G111" s="185">
        <v>0.3816080885893115</v>
      </c>
      <c r="H111" s="201"/>
      <c r="I111" s="201"/>
      <c r="J111" s="193"/>
      <c r="L111" s="193"/>
      <c r="M111" s="192"/>
      <c r="N111" s="192"/>
      <c r="O111" s="192"/>
      <c r="P111" s="192"/>
      <c r="Q111" s="192"/>
    </row>
    <row r="112" spans="1:17">
      <c r="A112" s="94" t="s">
        <v>723</v>
      </c>
      <c r="B112" s="203">
        <v>1079917.43</v>
      </c>
      <c r="C112" s="155">
        <v>6.6396802257663876E-3</v>
      </c>
      <c r="D112" s="155">
        <v>8.7803875861844662E-3</v>
      </c>
      <c r="E112" s="155">
        <v>2.2889305426027975E-2</v>
      </c>
      <c r="F112" s="155">
        <v>0.32098999154340502</v>
      </c>
      <c r="G112" s="185">
        <v>0.31596421788235979</v>
      </c>
      <c r="H112" s="201"/>
      <c r="I112" s="201"/>
      <c r="J112" s="193"/>
      <c r="L112" s="193"/>
      <c r="M112" s="192"/>
      <c r="N112" s="192"/>
      <c r="O112" s="192"/>
      <c r="P112" s="192"/>
      <c r="Q112" s="192"/>
    </row>
    <row r="113" spans="1:17">
      <c r="A113" s="94" t="s">
        <v>378</v>
      </c>
      <c r="B113" s="203"/>
      <c r="C113" s="155">
        <v>0</v>
      </c>
      <c r="D113" s="155">
        <v>0</v>
      </c>
      <c r="E113" s="155">
        <v>0</v>
      </c>
      <c r="F113" s="155">
        <v>0.48083770435315287</v>
      </c>
      <c r="G113" s="185">
        <v>0.48083770435315287</v>
      </c>
      <c r="H113" s="201"/>
      <c r="I113" s="201"/>
      <c r="J113" s="193"/>
      <c r="L113" s="193"/>
      <c r="M113" s="192"/>
      <c r="N113" s="192"/>
      <c r="O113" s="192"/>
      <c r="P113" s="192"/>
      <c r="Q113" s="192"/>
    </row>
    <row r="114" spans="1:17">
      <c r="A114" s="94" t="s">
        <v>1450</v>
      </c>
      <c r="B114" s="203">
        <v>557460.38</v>
      </c>
      <c r="C114" s="155">
        <v>4.5081729482311747E-4</v>
      </c>
      <c r="D114" s="155">
        <v>6.4669452387719473E-4</v>
      </c>
      <c r="E114" s="155">
        <v>2.0726516210588936E-3</v>
      </c>
      <c r="F114" s="155">
        <v>0.52771104614731501</v>
      </c>
      <c r="G114" s="185">
        <v>0.52719390921124565</v>
      </c>
      <c r="H114" s="201"/>
      <c r="I114" s="201"/>
      <c r="J114" s="193"/>
      <c r="L114" s="193"/>
      <c r="M114" s="192"/>
      <c r="N114" s="192"/>
      <c r="O114" s="192"/>
      <c r="P114" s="192"/>
      <c r="Q114" s="192"/>
    </row>
    <row r="115" spans="1:17">
      <c r="A115" s="94" t="s">
        <v>1460</v>
      </c>
      <c r="B115" s="203">
        <v>13423.84</v>
      </c>
      <c r="C115" s="155">
        <v>2.8894571440871326E-4</v>
      </c>
      <c r="D115" s="155">
        <v>3.1280065245252242E-4</v>
      </c>
      <c r="E115" s="155">
        <v>4.0023375074537864E-3</v>
      </c>
      <c r="F115" s="155">
        <v>0.83796649191045891</v>
      </c>
      <c r="G115" s="185">
        <v>0.83742123121667478</v>
      </c>
      <c r="H115" s="201"/>
      <c r="I115" s="201"/>
      <c r="J115" s="193"/>
      <c r="L115" s="193"/>
      <c r="M115" s="192"/>
      <c r="N115" s="192"/>
      <c r="O115" s="192"/>
      <c r="P115" s="192"/>
      <c r="Q115" s="192"/>
    </row>
    <row r="116" spans="1:17">
      <c r="A116" s="94" t="s">
        <v>2228</v>
      </c>
      <c r="B116" s="203">
        <v>24000</v>
      </c>
      <c r="C116" s="155">
        <v>1.5639254528867458E-3</v>
      </c>
      <c r="D116" s="155">
        <v>4.3980208905992305E-3</v>
      </c>
      <c r="E116" s="155">
        <v>0.10169491525423729</v>
      </c>
      <c r="F116" s="155">
        <v>0.83616692426584238</v>
      </c>
      <c r="G116" s="185">
        <v>0.82094081942336872</v>
      </c>
      <c r="H116" s="201"/>
      <c r="I116" s="201"/>
      <c r="J116" s="193"/>
      <c r="L116" s="193"/>
      <c r="M116" s="192"/>
      <c r="N116" s="192"/>
      <c r="O116" s="192"/>
      <c r="P116" s="192"/>
      <c r="Q116" s="192"/>
    </row>
    <row r="117" spans="1:17">
      <c r="A117" s="94" t="s">
        <v>2239</v>
      </c>
      <c r="B117" s="203"/>
      <c r="C117" s="155">
        <v>0</v>
      </c>
      <c r="D117" s="155">
        <v>0</v>
      </c>
      <c r="E117" s="155">
        <v>0</v>
      </c>
      <c r="F117" s="155">
        <v>0.80990251410979985</v>
      </c>
      <c r="G117" s="185">
        <v>0.80990251410979985</v>
      </c>
      <c r="H117" s="201"/>
      <c r="I117" s="201"/>
      <c r="J117" s="193"/>
      <c r="L117" s="193"/>
      <c r="M117" s="192"/>
      <c r="N117" s="192"/>
      <c r="O117" s="192"/>
      <c r="P117" s="192"/>
      <c r="Q117" s="192"/>
    </row>
    <row r="118" spans="1:17">
      <c r="A118" s="94" t="s">
        <v>2265</v>
      </c>
      <c r="B118" s="203"/>
      <c r="C118" s="155">
        <v>0</v>
      </c>
      <c r="D118" s="155">
        <v>0</v>
      </c>
      <c r="E118" s="155">
        <v>0</v>
      </c>
      <c r="F118" s="155">
        <v>0.83925233644859809</v>
      </c>
      <c r="G118" s="185">
        <v>0.83925233644859809</v>
      </c>
      <c r="H118" s="201"/>
      <c r="I118" s="201"/>
      <c r="J118" s="193"/>
      <c r="L118" s="193"/>
      <c r="M118" s="192"/>
      <c r="N118" s="192"/>
      <c r="O118" s="192"/>
      <c r="P118" s="192"/>
      <c r="Q118" s="192"/>
    </row>
    <row r="119" spans="1:17">
      <c r="A119" s="94" t="s">
        <v>2271</v>
      </c>
      <c r="B119" s="203">
        <v>158832.91</v>
      </c>
      <c r="C119" s="155">
        <v>4.6834300491245453E-4</v>
      </c>
      <c r="D119" s="155">
        <v>7.3191179248978161E-4</v>
      </c>
      <c r="E119" s="155">
        <v>1.8657908585793326E-3</v>
      </c>
      <c r="F119" s="155">
        <v>0.31289581218655987</v>
      </c>
      <c r="G119" s="185">
        <v>0.31249444771972895</v>
      </c>
      <c r="H119" s="201"/>
      <c r="I119" s="201"/>
      <c r="J119" s="193"/>
      <c r="L119" s="193"/>
      <c r="M119" s="192"/>
      <c r="N119" s="192"/>
      <c r="O119" s="192"/>
      <c r="P119" s="192"/>
      <c r="Q119" s="192"/>
    </row>
    <row r="120" spans="1:17">
      <c r="A120" s="94" t="s">
        <v>2280</v>
      </c>
      <c r="B120" s="203">
        <v>70561.710000000006</v>
      </c>
      <c r="C120" s="155">
        <v>4.3342839943734304E-4</v>
      </c>
      <c r="D120" s="155">
        <v>8.8094222077954515E-4</v>
      </c>
      <c r="E120" s="155">
        <v>2.5156586687582446E-3</v>
      </c>
      <c r="F120" s="155">
        <v>1.1184847593973093</v>
      </c>
      <c r="G120" s="185">
        <v>1.1178957256928137</v>
      </c>
      <c r="H120" s="201"/>
      <c r="I120" s="201"/>
      <c r="J120" s="193"/>
      <c r="L120" s="193"/>
      <c r="M120" s="192"/>
      <c r="N120" s="192"/>
      <c r="O120" s="192"/>
      <c r="P120" s="192"/>
      <c r="Q120" s="192"/>
    </row>
    <row r="121" spans="1:17">
      <c r="A121" s="94" t="s">
        <v>2288</v>
      </c>
      <c r="B121" s="203">
        <v>406326.4</v>
      </c>
      <c r="C121" s="155">
        <v>2.8256552549044156E-3</v>
      </c>
      <c r="D121" s="155">
        <v>5.2577107217722111E-3</v>
      </c>
      <c r="E121" s="155">
        <v>1.7314061701039715E-2</v>
      </c>
      <c r="F121" s="155">
        <v>0.35031451510431105</v>
      </c>
      <c r="G121" s="185">
        <v>0.34634988719605603</v>
      </c>
      <c r="H121" s="201"/>
      <c r="I121" s="201"/>
      <c r="J121" s="193"/>
      <c r="L121" s="193"/>
      <c r="M121" s="192"/>
      <c r="N121" s="192"/>
      <c r="O121" s="192"/>
      <c r="P121" s="192"/>
      <c r="Q121" s="192"/>
    </row>
    <row r="122" spans="1:17">
      <c r="A122" s="94" t="s">
        <v>1470</v>
      </c>
      <c r="B122" s="203">
        <v>20132.560000000001</v>
      </c>
      <c r="C122" s="155">
        <v>6.4668379802132857E-5</v>
      </c>
      <c r="D122" s="155">
        <v>1.0085492863905741E-4</v>
      </c>
      <c r="E122" s="155">
        <v>4.0015423755764034E-4</v>
      </c>
      <c r="F122" s="155">
        <v>0.54107760706331587</v>
      </c>
      <c r="G122" s="185">
        <v>0.54097822219383795</v>
      </c>
      <c r="H122" s="201"/>
      <c r="I122" s="201"/>
      <c r="J122" s="193"/>
      <c r="L122" s="193"/>
      <c r="M122" s="192"/>
      <c r="N122" s="192"/>
      <c r="O122" s="192"/>
      <c r="P122" s="192"/>
      <c r="Q122" s="192"/>
    </row>
    <row r="123" spans="1:17">
      <c r="A123" s="94" t="s">
        <v>2296</v>
      </c>
      <c r="B123" s="203">
        <v>20155907.34</v>
      </c>
      <c r="C123" s="155">
        <v>7.5497590590970262E-2</v>
      </c>
      <c r="D123" s="155">
        <v>0.11524932581750578</v>
      </c>
      <c r="E123" s="155">
        <v>0.28035200417275197</v>
      </c>
      <c r="F123" s="155">
        <v>0.78087712128768771</v>
      </c>
      <c r="G123" s="185">
        <v>0.70723835040053229</v>
      </c>
      <c r="H123" s="201"/>
      <c r="I123" s="201"/>
      <c r="J123" s="193"/>
      <c r="L123" s="193"/>
      <c r="M123" s="192"/>
      <c r="N123" s="192"/>
      <c r="O123" s="192"/>
      <c r="P123" s="192"/>
      <c r="Q123" s="192"/>
    </row>
    <row r="124" spans="1:17">
      <c r="A124" s="94" t="s">
        <v>1478</v>
      </c>
      <c r="B124" s="203">
        <v>718636.99</v>
      </c>
      <c r="C124" s="155">
        <v>8.0414133852540638E-3</v>
      </c>
      <c r="D124" s="155">
        <v>1.2421990423840144E-2</v>
      </c>
      <c r="E124" s="155">
        <v>2.4915473078389903E-2</v>
      </c>
      <c r="F124" s="155">
        <v>0.30251203276392508</v>
      </c>
      <c r="G124" s="185">
        <v>0.29721498014180942</v>
      </c>
      <c r="H124" s="201"/>
      <c r="I124" s="201"/>
      <c r="J124" s="193"/>
      <c r="L124" s="193"/>
      <c r="M124" s="192"/>
      <c r="N124" s="192"/>
      <c r="O124" s="192"/>
      <c r="P124" s="192"/>
      <c r="Q124" s="192"/>
    </row>
    <row r="125" spans="1:17">
      <c r="A125" s="94" t="s">
        <v>734</v>
      </c>
      <c r="B125" s="203"/>
      <c r="C125" s="155">
        <v>0</v>
      </c>
      <c r="D125" s="155">
        <v>0</v>
      </c>
      <c r="E125" s="155">
        <v>0</v>
      </c>
      <c r="F125" s="155">
        <v>0.77655427791853437</v>
      </c>
      <c r="G125" s="185">
        <v>0.77655427791853437</v>
      </c>
      <c r="H125" s="201"/>
      <c r="I125" s="201"/>
      <c r="J125" s="193"/>
      <c r="L125" s="193"/>
      <c r="M125" s="192"/>
      <c r="N125" s="192"/>
      <c r="O125" s="192"/>
      <c r="P125" s="192"/>
      <c r="Q125" s="192"/>
    </row>
    <row r="126" spans="1:17">
      <c r="A126" s="94" t="s">
        <v>2304</v>
      </c>
      <c r="B126" s="203">
        <v>7109844.5199999996</v>
      </c>
      <c r="C126" s="155">
        <v>2.6721104195793682E-2</v>
      </c>
      <c r="D126" s="155">
        <v>4.1866451460941451E-2</v>
      </c>
      <c r="E126" s="155">
        <v>9.5317726267244038E-2</v>
      </c>
      <c r="F126" s="155">
        <v>0.36291144885837495</v>
      </c>
      <c r="G126" s="185">
        <v>0.34008369385389847</v>
      </c>
      <c r="H126" s="201"/>
      <c r="I126" s="201"/>
      <c r="J126" s="193"/>
      <c r="L126" s="193"/>
      <c r="M126" s="192"/>
      <c r="N126" s="192"/>
      <c r="O126" s="192"/>
      <c r="P126" s="192"/>
      <c r="Q126" s="192"/>
    </row>
    <row r="127" spans="1:17">
      <c r="A127" s="94" t="s">
        <v>397</v>
      </c>
      <c r="B127" s="203">
        <v>2823162.61</v>
      </c>
      <c r="C127" s="155">
        <v>1.9812223571187962E-2</v>
      </c>
      <c r="D127" s="155">
        <v>3.6850135879496683E-2</v>
      </c>
      <c r="E127" s="155">
        <v>0.12990211245571251</v>
      </c>
      <c r="F127" s="155">
        <v>0.58383976183858954</v>
      </c>
      <c r="G127" s="185">
        <v>0.54968712444573375</v>
      </c>
      <c r="H127" s="201"/>
      <c r="I127" s="201"/>
      <c r="J127" s="193"/>
      <c r="L127" s="193"/>
      <c r="M127" s="192"/>
      <c r="N127" s="192"/>
      <c r="O127" s="192"/>
      <c r="P127" s="192"/>
      <c r="Q127" s="192"/>
    </row>
    <row r="128" spans="1:17">
      <c r="A128" s="94" t="s">
        <v>745</v>
      </c>
      <c r="B128" s="203"/>
      <c r="C128" s="155">
        <v>0</v>
      </c>
      <c r="D128" s="155">
        <v>0</v>
      </c>
      <c r="E128" s="155">
        <v>0</v>
      </c>
      <c r="F128" s="155">
        <v>0.83158615964371363</v>
      </c>
      <c r="G128" s="185">
        <v>0.83158615964371363</v>
      </c>
      <c r="H128" s="201"/>
      <c r="I128" s="201"/>
      <c r="J128" s="193"/>
      <c r="L128" s="193"/>
      <c r="M128" s="192"/>
      <c r="N128" s="192"/>
      <c r="O128" s="192"/>
      <c r="P128" s="192"/>
      <c r="Q128" s="192"/>
    </row>
    <row r="129" spans="1:17">
      <c r="A129" s="94" t="s">
        <v>408</v>
      </c>
      <c r="B129" s="203"/>
      <c r="C129" s="155"/>
      <c r="D129" s="155"/>
      <c r="E129" s="155"/>
      <c r="F129" s="155" t="e">
        <v>#N/A</v>
      </c>
      <c r="G129" s="185" t="e">
        <v>#N/A</v>
      </c>
      <c r="H129" s="201"/>
      <c r="I129" s="201"/>
      <c r="J129" s="193"/>
      <c r="L129" s="193"/>
      <c r="M129" s="192"/>
      <c r="N129" s="192"/>
      <c r="O129" s="192"/>
      <c r="P129" s="192"/>
      <c r="Q129" s="192"/>
    </row>
    <row r="130" spans="1:17">
      <c r="A130" s="94" t="s">
        <v>2334</v>
      </c>
      <c r="B130" s="203">
        <v>1953.5</v>
      </c>
      <c r="C130" s="155">
        <v>4.6919658940795004E-5</v>
      </c>
      <c r="D130" s="155">
        <v>2.3986984282907661E-4</v>
      </c>
      <c r="E130" s="155">
        <v>1.4765684051398337E-3</v>
      </c>
      <c r="F130" s="155">
        <v>0.75689451682093623</v>
      </c>
      <c r="G130" s="185">
        <v>0.75662251655629142</v>
      </c>
      <c r="H130" s="201"/>
      <c r="I130" s="201"/>
      <c r="J130" s="193"/>
      <c r="L130" s="193"/>
      <c r="M130" s="192"/>
      <c r="N130" s="192"/>
      <c r="O130" s="192"/>
      <c r="P130" s="192"/>
      <c r="Q130" s="192"/>
    </row>
    <row r="131" spans="1:17">
      <c r="A131" s="94" t="s">
        <v>765</v>
      </c>
      <c r="B131" s="203">
        <v>1351073.58</v>
      </c>
      <c r="C131" s="155">
        <v>7.9125831918008781E-3</v>
      </c>
      <c r="D131" s="155">
        <v>1.315374320929961E-2</v>
      </c>
      <c r="E131" s="155">
        <v>5.1785112303564584E-2</v>
      </c>
      <c r="F131" s="155">
        <v>0.66578469607865243</v>
      </c>
      <c r="G131" s="185">
        <v>0.65385023616196991</v>
      </c>
      <c r="H131" s="201"/>
      <c r="I131" s="201"/>
      <c r="J131" s="193"/>
      <c r="L131" s="193"/>
      <c r="M131" s="192"/>
      <c r="N131" s="192"/>
      <c r="O131" s="192"/>
      <c r="P131" s="192"/>
      <c r="Q131" s="192"/>
    </row>
    <row r="132" spans="1:17">
      <c r="A132" s="94" t="s">
        <v>1486</v>
      </c>
      <c r="B132" s="203"/>
      <c r="C132" s="155">
        <v>0</v>
      </c>
      <c r="D132" s="155">
        <v>0</v>
      </c>
      <c r="E132" s="155"/>
      <c r="F132" s="155" t="e">
        <v>#VALUE!</v>
      </c>
      <c r="G132" s="185" t="e">
        <v>#VALUE!</v>
      </c>
      <c r="H132" s="201"/>
      <c r="I132" s="201"/>
      <c r="J132" s="193"/>
      <c r="L132" s="193"/>
      <c r="M132" s="192"/>
      <c r="N132" s="192"/>
      <c r="O132" s="192"/>
      <c r="P132" s="192"/>
      <c r="Q132" s="192"/>
    </row>
    <row r="133" spans="1:17">
      <c r="A133" s="94" t="s">
        <v>1495</v>
      </c>
      <c r="B133" s="203">
        <v>5200474.6500000004</v>
      </c>
      <c r="C133" s="155">
        <v>3.6092977086521548E-3</v>
      </c>
      <c r="D133" s="155">
        <v>4.6861424042762556E-3</v>
      </c>
      <c r="E133" s="155">
        <v>1.0127191070969552E-2</v>
      </c>
      <c r="F133" s="155">
        <v>0.39172953320843168</v>
      </c>
      <c r="G133" s="185">
        <v>0.38930684026382073</v>
      </c>
      <c r="H133" s="201"/>
      <c r="I133" s="201"/>
      <c r="L133" s="193"/>
      <c r="M133" s="192"/>
      <c r="N133" s="192"/>
      <c r="O133" s="192"/>
      <c r="P133" s="192"/>
      <c r="Q133" s="192"/>
    </row>
    <row r="134" spans="1:17">
      <c r="A134" s="94" t="s">
        <v>1509</v>
      </c>
      <c r="B134" s="203"/>
      <c r="C134" s="155">
        <v>0</v>
      </c>
      <c r="D134" s="155">
        <v>0</v>
      </c>
      <c r="E134" s="155"/>
      <c r="F134" s="155" t="e">
        <v>#VALUE!</v>
      </c>
      <c r="G134" s="185" t="e">
        <v>#VALUE!</v>
      </c>
      <c r="H134" s="201"/>
      <c r="I134" s="201"/>
      <c r="J134" s="193"/>
      <c r="L134" s="193"/>
      <c r="M134" s="192"/>
      <c r="N134" s="192"/>
      <c r="O134" s="192"/>
      <c r="P134" s="192"/>
      <c r="Q134" s="192"/>
    </row>
    <row r="135" spans="1:17">
      <c r="A135" s="94" t="s">
        <v>2342</v>
      </c>
      <c r="B135" s="203">
        <v>9453393.0700000003</v>
      </c>
      <c r="C135" s="155">
        <v>4.5670992516510543E-2</v>
      </c>
      <c r="D135" s="155">
        <v>0.10519549401880599</v>
      </c>
      <c r="E135" s="155">
        <v>0.25666946512448752</v>
      </c>
      <c r="F135" s="155">
        <v>0.42408529376933024</v>
      </c>
      <c r="G135" s="185">
        <v>0.35374006422066639</v>
      </c>
      <c r="H135" s="201"/>
      <c r="I135" s="201"/>
      <c r="J135" s="193"/>
      <c r="L135" s="193"/>
      <c r="M135" s="192"/>
      <c r="N135" s="192"/>
      <c r="O135" s="192"/>
      <c r="P135" s="192"/>
      <c r="Q135" s="192"/>
    </row>
    <row r="136" spans="1:17">
      <c r="A136" s="94" t="s">
        <v>2351</v>
      </c>
      <c r="B136" s="203"/>
      <c r="C136" s="155">
        <v>0</v>
      </c>
      <c r="D136" s="155">
        <v>0</v>
      </c>
      <c r="E136" s="155">
        <v>0</v>
      </c>
      <c r="F136" s="155">
        <v>0.47799571452118017</v>
      </c>
      <c r="G136" s="185">
        <v>0.47799571452118017</v>
      </c>
      <c r="H136" s="201"/>
      <c r="I136" s="201"/>
      <c r="J136" s="193"/>
      <c r="L136" s="193"/>
      <c r="M136" s="192"/>
      <c r="N136" s="192"/>
      <c r="O136" s="192"/>
      <c r="P136" s="192"/>
      <c r="Q136" s="192"/>
    </row>
    <row r="137" spans="1:17">
      <c r="A137" s="94" t="s">
        <v>2518</v>
      </c>
      <c r="B137" s="203">
        <v>4957731.33</v>
      </c>
      <c r="C137" s="155">
        <v>2.1655344809511746E-2</v>
      </c>
      <c r="D137" s="155">
        <v>3.2136925305797016E-2</v>
      </c>
      <c r="E137" s="155">
        <v>0.2031107923306977</v>
      </c>
      <c r="F137" s="155">
        <v>0.76903467688772287</v>
      </c>
      <c r="G137" s="185">
        <v>0.72627978693580042</v>
      </c>
      <c r="H137" s="201"/>
      <c r="I137" s="201"/>
      <c r="J137" s="193"/>
      <c r="L137" s="193"/>
      <c r="M137" s="192"/>
      <c r="N137" s="192"/>
      <c r="O137" s="192"/>
      <c r="P137" s="192"/>
      <c r="Q137" s="192"/>
    </row>
    <row r="138" spans="1:17">
      <c r="A138" s="94" t="s">
        <v>776</v>
      </c>
      <c r="B138" s="203"/>
      <c r="C138" s="155">
        <v>0</v>
      </c>
      <c r="D138" s="155">
        <v>0</v>
      </c>
      <c r="E138" s="155">
        <v>0</v>
      </c>
      <c r="F138" s="155">
        <v>0.5015724574833138</v>
      </c>
      <c r="G138" s="185">
        <v>0.5015724574833138</v>
      </c>
      <c r="H138" s="201"/>
      <c r="I138" s="201"/>
      <c r="J138" s="193"/>
      <c r="L138" s="193"/>
      <c r="M138" s="192"/>
      <c r="N138" s="192"/>
      <c r="O138" s="192"/>
      <c r="P138" s="192"/>
      <c r="Q138" s="192"/>
    </row>
    <row r="139" spans="1:17">
      <c r="A139" s="94" t="s">
        <v>786</v>
      </c>
      <c r="B139" s="203"/>
      <c r="C139" s="155">
        <v>0</v>
      </c>
      <c r="D139" s="155">
        <v>0</v>
      </c>
      <c r="E139" s="155">
        <v>0</v>
      </c>
      <c r="F139" s="155">
        <v>0.49051219600857904</v>
      </c>
      <c r="G139" s="185">
        <v>0.49051219600857904</v>
      </c>
      <c r="H139" s="201"/>
      <c r="I139" s="201"/>
      <c r="L139" s="193"/>
      <c r="M139" s="192"/>
      <c r="N139" s="192"/>
      <c r="O139" s="192"/>
      <c r="P139" s="192"/>
      <c r="Q139" s="192"/>
    </row>
    <row r="140" spans="1:17">
      <c r="A140" s="94" t="s">
        <v>416</v>
      </c>
      <c r="B140" s="203"/>
      <c r="C140" s="155">
        <v>0</v>
      </c>
      <c r="D140" s="155">
        <v>0</v>
      </c>
      <c r="E140" s="155">
        <v>0</v>
      </c>
      <c r="F140" s="155">
        <v>0.23692029621538682</v>
      </c>
      <c r="G140" s="185">
        <v>0.23692029621538682</v>
      </c>
      <c r="H140" s="201"/>
      <c r="I140" s="201"/>
      <c r="L140" s="193"/>
      <c r="M140" s="192"/>
      <c r="N140" s="192"/>
      <c r="O140" s="192"/>
      <c r="P140" s="192"/>
      <c r="Q140" s="192"/>
    </row>
    <row r="141" spans="1:17">
      <c r="A141" s="94" t="s">
        <v>797</v>
      </c>
      <c r="B141" s="203"/>
      <c r="C141" s="155">
        <v>0</v>
      </c>
      <c r="D141" s="155">
        <v>0</v>
      </c>
      <c r="E141" s="155">
        <v>0</v>
      </c>
      <c r="F141" s="155">
        <v>0.4698018942535831</v>
      </c>
      <c r="G141" s="185">
        <v>0.4698018942535831</v>
      </c>
      <c r="H141" s="201"/>
      <c r="I141" s="201"/>
      <c r="L141" s="193"/>
      <c r="M141" s="192"/>
      <c r="N141" s="192"/>
      <c r="O141" s="192"/>
      <c r="P141" s="192"/>
      <c r="Q141" s="192"/>
    </row>
    <row r="142" spans="1:17">
      <c r="A142" s="94" t="s">
        <v>808</v>
      </c>
      <c r="B142" s="203"/>
      <c r="C142" s="155">
        <v>0</v>
      </c>
      <c r="D142" s="155">
        <v>0</v>
      </c>
      <c r="E142" s="155">
        <v>0</v>
      </c>
      <c r="F142" s="155">
        <v>0.75965549724128645</v>
      </c>
      <c r="G142" s="185">
        <v>0.75965549724128645</v>
      </c>
      <c r="H142" s="201"/>
      <c r="I142" s="201"/>
      <c r="L142" s="193"/>
      <c r="M142" s="192"/>
      <c r="N142" s="192"/>
      <c r="O142" s="192"/>
      <c r="P142" s="192"/>
      <c r="Q142" s="192"/>
    </row>
    <row r="143" spans="1:17">
      <c r="A143" s="94" t="s">
        <v>818</v>
      </c>
      <c r="B143" s="203">
        <v>304545.45</v>
      </c>
      <c r="C143" s="155">
        <v>1.4650623941656405E-3</v>
      </c>
      <c r="D143" s="155">
        <v>2.0174451495800104E-3</v>
      </c>
      <c r="E143" s="155">
        <v>1.7470482446076182E-2</v>
      </c>
      <c r="F143" s="155">
        <v>0.77436102566589982</v>
      </c>
      <c r="G143" s="185">
        <v>0.77126661505556937</v>
      </c>
      <c r="H143" s="201"/>
      <c r="I143" s="201"/>
      <c r="L143" s="193"/>
      <c r="M143" s="192"/>
      <c r="N143" s="192"/>
      <c r="O143" s="192"/>
      <c r="P143" s="192"/>
      <c r="Q143" s="192"/>
    </row>
    <row r="144" spans="1:17">
      <c r="A144" s="94" t="s">
        <v>426</v>
      </c>
      <c r="B144" s="203">
        <v>5246102.5999999996</v>
      </c>
      <c r="C144" s="155">
        <v>3.4963761296686303E-2</v>
      </c>
      <c r="D144" s="155">
        <v>6.5541054183376427E-2</v>
      </c>
      <c r="E144" s="155">
        <v>0.17793652613370414</v>
      </c>
      <c r="F144" s="155">
        <v>0.36250393731828739</v>
      </c>
      <c r="G144" s="185">
        <v>0.31854848029585114</v>
      </c>
      <c r="H144" s="201"/>
      <c r="I144" s="201"/>
      <c r="J144" s="193"/>
      <c r="L144" s="193"/>
      <c r="M144" s="192"/>
      <c r="N144" s="192"/>
      <c r="O144" s="192"/>
      <c r="P144" s="192"/>
      <c r="Q144" s="192"/>
    </row>
    <row r="145" spans="1:17">
      <c r="A145" s="94" t="s">
        <v>2361</v>
      </c>
      <c r="B145" s="203">
        <v>925308.6</v>
      </c>
      <c r="C145" s="155">
        <v>6.4814314633343372E-3</v>
      </c>
      <c r="D145" s="155">
        <v>1.3652250763533352E-2</v>
      </c>
      <c r="E145" s="155">
        <v>3.9945976515282332E-2</v>
      </c>
      <c r="F145" s="155">
        <v>0.4665405866058584</v>
      </c>
      <c r="G145" s="185">
        <v>0.45641001572290146</v>
      </c>
      <c r="H145" s="201"/>
      <c r="I145" s="201"/>
      <c r="L145" s="193"/>
      <c r="M145" s="192"/>
      <c r="N145" s="192"/>
      <c r="O145" s="192"/>
      <c r="P145" s="192"/>
      <c r="Q145" s="192"/>
    </row>
    <row r="146" spans="1:17">
      <c r="A146" s="94" t="s">
        <v>2371</v>
      </c>
      <c r="B146" s="203"/>
      <c r="C146" s="155">
        <v>0</v>
      </c>
      <c r="D146" s="155">
        <v>0</v>
      </c>
      <c r="E146" s="155">
        <v>0</v>
      </c>
      <c r="F146" s="155">
        <v>0.79490309781779334</v>
      </c>
      <c r="G146" s="185">
        <v>0.79490309781779334</v>
      </c>
      <c r="H146" s="201"/>
      <c r="I146" s="201"/>
      <c r="L146" s="193"/>
      <c r="M146" s="192"/>
      <c r="N146" s="192"/>
      <c r="O146" s="192"/>
      <c r="P146" s="192"/>
      <c r="Q146" s="192"/>
    </row>
    <row r="147" spans="1:17">
      <c r="A147" s="94" t="s">
        <v>73</v>
      </c>
      <c r="B147" s="203">
        <v>71026.61</v>
      </c>
      <c r="C147" s="155">
        <v>2.5126419906819445E-4</v>
      </c>
      <c r="D147" s="155">
        <v>3.6660787653556312E-4</v>
      </c>
      <c r="E147" s="155">
        <v>8.4557501369080218E-4</v>
      </c>
      <c r="F147" s="155">
        <v>0.39088000349327129</v>
      </c>
      <c r="G147" s="185">
        <v>0.39067861158463602</v>
      </c>
      <c r="H147" s="201"/>
      <c r="I147" s="201"/>
      <c r="L147" s="193"/>
      <c r="M147" s="192"/>
      <c r="N147" s="192"/>
      <c r="O147" s="192"/>
      <c r="P147" s="192"/>
      <c r="Q147" s="192"/>
    </row>
    <row r="148" spans="1:17">
      <c r="A148" s="94" t="s">
        <v>2381</v>
      </c>
      <c r="B148" s="203">
        <v>5820480.2199999997</v>
      </c>
      <c r="C148" s="155">
        <v>0.15842352259118125</v>
      </c>
      <c r="D148" s="155">
        <v>0.17934554199790473</v>
      </c>
      <c r="E148" s="155">
        <v>0.36206022766857426</v>
      </c>
      <c r="F148" s="155">
        <v>0.26591709245624073</v>
      </c>
      <c r="G148" s="185">
        <v>0.1877115860744783</v>
      </c>
      <c r="H148" s="201"/>
      <c r="I148" s="201"/>
      <c r="L148" s="193"/>
      <c r="M148" s="192"/>
      <c r="N148" s="192"/>
      <c r="O148" s="192"/>
      <c r="P148" s="192"/>
      <c r="Q148" s="192"/>
    </row>
    <row r="149" spans="1:17">
      <c r="A149" s="94" t="s">
        <v>1545</v>
      </c>
      <c r="B149" s="203">
        <v>9959306.5899999999</v>
      </c>
      <c r="C149" s="155">
        <v>6.1228582889969003E-3</v>
      </c>
      <c r="D149" s="155">
        <v>9.1929628231376022E-3</v>
      </c>
      <c r="E149" s="155">
        <v>2.4576983853574152E-2</v>
      </c>
      <c r="F149" s="155">
        <v>0.46584360419275239</v>
      </c>
      <c r="G149" s="185">
        <v>0.45965720289940104</v>
      </c>
      <c r="H149" s="201"/>
      <c r="I149" s="201"/>
      <c r="L149" s="193"/>
      <c r="M149" s="192"/>
      <c r="N149" s="192"/>
      <c r="O149" s="192"/>
      <c r="P149" s="192"/>
      <c r="Q149" s="192"/>
    </row>
    <row r="150" spans="1:17">
      <c r="A150" s="94" t="s">
        <v>436</v>
      </c>
      <c r="B150" s="203"/>
      <c r="C150" s="155">
        <v>0</v>
      </c>
      <c r="D150" s="155">
        <v>0</v>
      </c>
      <c r="E150" s="155">
        <v>0</v>
      </c>
      <c r="F150" s="155">
        <v>0.57919941060903735</v>
      </c>
      <c r="G150" s="185">
        <v>0.57919941060903735</v>
      </c>
      <c r="H150" s="201"/>
      <c r="I150" s="201"/>
      <c r="L150" s="193"/>
      <c r="M150" s="192"/>
      <c r="N150" s="192"/>
      <c r="O150" s="192"/>
      <c r="P150" s="192"/>
      <c r="Q150" s="192"/>
    </row>
    <row r="151" spans="1:17">
      <c r="A151" s="94" t="s">
        <v>1555</v>
      </c>
      <c r="B151" s="203">
        <v>193480.49</v>
      </c>
      <c r="C151" s="155">
        <v>2.4079113152130623E-4</v>
      </c>
      <c r="D151" s="155">
        <v>3.2471886748120302E-4</v>
      </c>
      <c r="E151" s="155">
        <v>1.0705973262801428E-3</v>
      </c>
      <c r="F151" s="155">
        <v>0.49714417510746223</v>
      </c>
      <c r="G151" s="185">
        <v>0.49687639198218264</v>
      </c>
      <c r="H151" s="201"/>
      <c r="I151" s="201"/>
      <c r="L151" s="193"/>
      <c r="M151" s="192"/>
      <c r="N151" s="192"/>
      <c r="O151" s="192"/>
      <c r="P151" s="192"/>
      <c r="Q151" s="192"/>
    </row>
    <row r="152" spans="1:17">
      <c r="A152" s="94" t="s">
        <v>1564</v>
      </c>
      <c r="B152" s="203">
        <v>414576.79</v>
      </c>
      <c r="C152" s="155">
        <v>1.0381991270224855E-3</v>
      </c>
      <c r="D152" s="155">
        <v>1.7243497556410521E-3</v>
      </c>
      <c r="E152" s="155">
        <v>3.6762712931516081E-3</v>
      </c>
      <c r="F152" s="155">
        <v>0.3186325192029712</v>
      </c>
      <c r="G152" s="185">
        <v>0.31783344322588059</v>
      </c>
      <c r="H152" s="201"/>
      <c r="I152" s="201"/>
      <c r="L152" s="193"/>
      <c r="M152" s="192"/>
      <c r="N152" s="192"/>
      <c r="O152" s="192"/>
      <c r="P152" s="192"/>
      <c r="Q152" s="192"/>
    </row>
    <row r="153" spans="1:17">
      <c r="A153" s="94" t="s">
        <v>2527</v>
      </c>
      <c r="B153" s="203">
        <v>3364319.65</v>
      </c>
      <c r="C153" s="155">
        <v>3.3835313409539365E-3</v>
      </c>
      <c r="D153" s="155">
        <v>4.4981865233017079E-3</v>
      </c>
      <c r="E153" s="155">
        <v>1.2341733951584206E-2</v>
      </c>
      <c r="F153" s="155">
        <v>0.50125349464483382</v>
      </c>
      <c r="G153" s="185">
        <v>0.4981488743204408</v>
      </c>
      <c r="H153" s="201"/>
      <c r="I153" s="201"/>
      <c r="L153" s="193"/>
      <c r="M153" s="192"/>
      <c r="N153" s="192"/>
      <c r="O153" s="192"/>
      <c r="P153" s="192"/>
      <c r="Q153" s="192"/>
    </row>
    <row r="154" spans="1:17">
      <c r="A154" s="94" t="s">
        <v>2537</v>
      </c>
      <c r="B154" s="203">
        <v>16522205.98</v>
      </c>
      <c r="C154" s="155">
        <v>4.5101604223479731E-2</v>
      </c>
      <c r="D154" s="155">
        <v>5.762126394129833E-2</v>
      </c>
      <c r="E154" s="155">
        <v>0.1658905989136219</v>
      </c>
      <c r="F154" s="155">
        <v>0.56519865814397063</v>
      </c>
      <c r="G154" s="185">
        <v>0.52021330918270015</v>
      </c>
      <c r="H154" s="201"/>
      <c r="I154" s="201"/>
      <c r="L154" s="193"/>
      <c r="M154" s="192"/>
      <c r="N154" s="192"/>
      <c r="O154" s="192"/>
      <c r="P154" s="192"/>
      <c r="Q154" s="192"/>
    </row>
    <row r="155" spans="1:17">
      <c r="A155" s="94" t="s">
        <v>2398</v>
      </c>
      <c r="B155" s="203"/>
      <c r="C155" s="155">
        <v>0</v>
      </c>
      <c r="D155" s="155">
        <v>0</v>
      </c>
      <c r="E155" s="155">
        <v>0</v>
      </c>
      <c r="F155" s="155">
        <v>0.72999939161647498</v>
      </c>
      <c r="G155" s="185">
        <v>0.72999939161647498</v>
      </c>
      <c r="H155" s="201"/>
      <c r="I155" s="201"/>
      <c r="L155" s="193"/>
      <c r="M155" s="192"/>
      <c r="N155" s="192"/>
      <c r="O155" s="192"/>
      <c r="P155" s="192"/>
      <c r="Q155" s="192"/>
    </row>
    <row r="156" spans="1:17">
      <c r="A156" s="94" t="s">
        <v>454</v>
      </c>
      <c r="B156" s="203">
        <v>37905335.380000003</v>
      </c>
      <c r="C156" s="155">
        <v>0.46287547325102885</v>
      </c>
      <c r="D156" s="155">
        <v>0.55313646071678735</v>
      </c>
      <c r="E156" s="155">
        <v>0.8717276954211991</v>
      </c>
      <c r="F156" s="155">
        <v>0.70891544494634851</v>
      </c>
      <c r="G156" s="185">
        <v>0.23803599278041601</v>
      </c>
      <c r="H156" s="201"/>
      <c r="I156" s="201"/>
      <c r="L156" s="193"/>
      <c r="M156" s="192"/>
      <c r="N156" s="192"/>
      <c r="O156" s="192"/>
      <c r="P156" s="192"/>
      <c r="Q156" s="192"/>
    </row>
    <row r="157" spans="1:17">
      <c r="A157" s="94" t="s">
        <v>1573</v>
      </c>
      <c r="B157" s="203"/>
      <c r="C157" s="155">
        <v>0</v>
      </c>
      <c r="D157" s="155">
        <v>0</v>
      </c>
      <c r="E157" s="155">
        <v>0</v>
      </c>
      <c r="F157" s="155">
        <v>0.52423494148981609</v>
      </c>
      <c r="G157" s="185">
        <v>0.52423494148981609</v>
      </c>
      <c r="H157" s="201"/>
      <c r="I157" s="201"/>
      <c r="L157" s="193"/>
      <c r="M157" s="192"/>
      <c r="N157" s="192"/>
      <c r="O157" s="192"/>
      <c r="P157" s="192"/>
      <c r="Q157" s="192"/>
    </row>
    <row r="158" spans="1:17">
      <c r="A158" s="94" t="s">
        <v>465</v>
      </c>
      <c r="B158" s="203"/>
      <c r="C158" s="155">
        <v>0</v>
      </c>
      <c r="D158" s="155">
        <v>0</v>
      </c>
      <c r="E158" s="155">
        <v>0</v>
      </c>
      <c r="F158" s="155">
        <v>0.21841004184100418</v>
      </c>
      <c r="G158" s="185">
        <v>0.21841004184100418</v>
      </c>
      <c r="H158" s="201"/>
      <c r="I158" s="201"/>
      <c r="L158" s="193"/>
      <c r="M158" s="192"/>
      <c r="N158" s="192"/>
      <c r="O158" s="192"/>
      <c r="P158" s="192"/>
      <c r="Q158" s="192"/>
    </row>
    <row r="159" spans="1:17">
      <c r="A159" s="94" t="s">
        <v>472</v>
      </c>
      <c r="B159" s="203">
        <v>161715.32</v>
      </c>
      <c r="C159" s="155">
        <v>1.8598015019608296E-3</v>
      </c>
      <c r="D159" s="155">
        <v>4.9324504361617765E-3</v>
      </c>
      <c r="E159" s="155">
        <v>1.3212035947712419E-2</v>
      </c>
      <c r="F159" s="155">
        <v>0.32509540969148237</v>
      </c>
      <c r="G159" s="185">
        <v>0.32218407354081291</v>
      </c>
      <c r="H159" s="201"/>
      <c r="I159" s="201"/>
      <c r="L159" s="193"/>
      <c r="M159" s="192"/>
      <c r="N159" s="192"/>
      <c r="O159" s="192"/>
      <c r="P159" s="192"/>
      <c r="Q159" s="192"/>
    </row>
    <row r="160" spans="1:17">
      <c r="A160" s="94" t="s">
        <v>480</v>
      </c>
      <c r="B160" s="203">
        <v>2505.6</v>
      </c>
      <c r="C160" s="155">
        <v>1.5195677091861797E-5</v>
      </c>
      <c r="D160" s="155">
        <v>3.2666258164608942E-5</v>
      </c>
      <c r="E160" s="155">
        <v>1.3154827531894786E-4</v>
      </c>
      <c r="F160" s="155">
        <v>0.38075735688244644</v>
      </c>
      <c r="G160" s="185">
        <v>0.38072633871964107</v>
      </c>
      <c r="H160" s="201"/>
      <c r="I160" s="201"/>
      <c r="L160" s="193"/>
      <c r="M160" s="192"/>
      <c r="N160" s="192"/>
      <c r="O160" s="192"/>
      <c r="P160" s="192"/>
      <c r="Q160" s="192"/>
    </row>
    <row r="161" spans="1:19">
      <c r="A161" s="94" t="s">
        <v>548</v>
      </c>
      <c r="B161" s="203"/>
      <c r="C161" s="155">
        <v>0</v>
      </c>
      <c r="D161" s="155">
        <v>0</v>
      </c>
      <c r="E161" s="155">
        <v>0</v>
      </c>
      <c r="F161" s="155">
        <v>0.50125715734539078</v>
      </c>
      <c r="G161" s="185">
        <v>0.50125715734539078</v>
      </c>
      <c r="H161" s="201"/>
      <c r="I161" s="201"/>
      <c r="L161" s="193"/>
      <c r="M161" s="192"/>
      <c r="N161" s="192"/>
      <c r="O161" s="192"/>
      <c r="P161" s="192"/>
      <c r="Q161" s="192"/>
    </row>
    <row r="162" spans="1:19">
      <c r="A162" s="94" t="s">
        <v>840</v>
      </c>
      <c r="B162" s="203"/>
      <c r="C162" s="155">
        <v>0</v>
      </c>
      <c r="D162" s="155">
        <v>0</v>
      </c>
      <c r="E162" s="155">
        <v>0</v>
      </c>
      <c r="F162" s="155">
        <v>0.38330246096851017</v>
      </c>
      <c r="G162" s="185">
        <v>0.38330246096851017</v>
      </c>
      <c r="H162" s="201"/>
      <c r="I162" s="201"/>
      <c r="L162" s="193"/>
      <c r="M162" s="192"/>
      <c r="N162" s="192"/>
      <c r="O162" s="192"/>
      <c r="P162" s="192"/>
      <c r="Q162" s="192"/>
    </row>
    <row r="163" spans="1:19">
      <c r="A163" s="94" t="s">
        <v>490</v>
      </c>
      <c r="B163" s="203">
        <v>219185.57</v>
      </c>
      <c r="C163" s="155">
        <v>2.1408813158691553E-3</v>
      </c>
      <c r="D163" s="155">
        <v>4.4744533131915246E-3</v>
      </c>
      <c r="E163" s="155">
        <v>1.6492518434913471E-2</v>
      </c>
      <c r="F163" s="155">
        <v>0.37837400555781669</v>
      </c>
      <c r="G163" s="185">
        <v>0.37447048856255294</v>
      </c>
      <c r="H163" s="201"/>
      <c r="I163" s="201"/>
      <c r="K163" t="s">
        <v>1640</v>
      </c>
      <c r="L163" s="193">
        <v>2</v>
      </c>
      <c r="M163" s="192"/>
      <c r="N163" s="192"/>
      <c r="O163" s="192"/>
      <c r="P163" s="192" t="e">
        <v>#N/A</v>
      </c>
      <c r="Q163" s="192" t="e">
        <v>#N/A</v>
      </c>
      <c r="R163" s="182">
        <f>M163/(1-M163)</f>
        <v>0</v>
      </c>
      <c r="S163" s="182"/>
    </row>
    <row r="164" spans="1:19">
      <c r="A164" s="94" t="s">
        <v>498</v>
      </c>
      <c r="B164" s="203">
        <v>9526371.1999999993</v>
      </c>
      <c r="C164" s="155">
        <v>0.10394181405549312</v>
      </c>
      <c r="D164" s="155">
        <v>0.25786674606826732</v>
      </c>
      <c r="E164" s="155">
        <v>0.61176285640893913</v>
      </c>
      <c r="F164" s="155">
        <v>0.55711719301897655</v>
      </c>
      <c r="G164" s="185">
        <v>0.32812702247918196</v>
      </c>
      <c r="H164" s="201"/>
      <c r="I164" s="201"/>
      <c r="K164" t="s">
        <v>672</v>
      </c>
      <c r="L164" s="193"/>
      <c r="M164" s="192"/>
      <c r="N164" s="192"/>
      <c r="O164" s="192"/>
      <c r="P164" s="192" t="e">
        <v>#N/A</v>
      </c>
      <c r="Q164" s="192" t="e">
        <v>#N/A</v>
      </c>
      <c r="R164" s="182">
        <f>M164/(1-M164)</f>
        <v>0</v>
      </c>
      <c r="S164" s="182"/>
    </row>
    <row r="165" spans="1:19">
      <c r="A165" s="94" t="s">
        <v>2433</v>
      </c>
      <c r="B165" s="203"/>
      <c r="C165" s="155">
        <v>0</v>
      </c>
      <c r="D165" s="155">
        <v>0</v>
      </c>
      <c r="E165" s="155">
        <v>0</v>
      </c>
      <c r="F165" s="155">
        <v>0.64477904189595214</v>
      </c>
      <c r="G165" s="185">
        <v>0.64477904189595214</v>
      </c>
      <c r="H165" s="201"/>
      <c r="I165" s="201"/>
      <c r="K165" t="s">
        <v>1308</v>
      </c>
      <c r="L165" s="193"/>
      <c r="M165" s="192"/>
      <c r="N165" s="192"/>
      <c r="O165" s="192"/>
      <c r="P165" s="192" t="e">
        <v>#N/A</v>
      </c>
      <c r="Q165" s="192" t="e">
        <v>#N/A</v>
      </c>
      <c r="R165" s="182">
        <f>M165/(1-M165)</f>
        <v>0</v>
      </c>
      <c r="S165" s="182"/>
    </row>
    <row r="166" spans="1:19">
      <c r="A166" s="94" t="s">
        <v>2549</v>
      </c>
      <c r="B166" s="203">
        <v>34610257.509999998</v>
      </c>
      <c r="C166" s="155">
        <v>8.3420302171587114E-3</v>
      </c>
      <c r="D166" s="155">
        <v>9.7081456121247411E-3</v>
      </c>
      <c r="E166" s="155">
        <v>1.7165572649360698E-2</v>
      </c>
      <c r="F166" s="155">
        <v>0.26255599912130989</v>
      </c>
      <c r="G166" s="185">
        <v>0.259217347950637</v>
      </c>
      <c r="H166" s="201"/>
      <c r="I166" s="201"/>
      <c r="K166" t="s">
        <v>2582</v>
      </c>
      <c r="L166" s="193"/>
      <c r="M166" s="192"/>
      <c r="N166" s="192"/>
      <c r="O166" s="192"/>
      <c r="P166" s="192" t="e">
        <v>#N/A</v>
      </c>
      <c r="Q166" s="192" t="e">
        <v>#N/A</v>
      </c>
      <c r="R166" s="182">
        <f>M166/(1-M166)</f>
        <v>0</v>
      </c>
      <c r="S166" s="182"/>
    </row>
    <row r="167" spans="1:19">
      <c r="A167" s="94" t="s">
        <v>516</v>
      </c>
      <c r="B167" s="203">
        <v>166696.57999999999</v>
      </c>
      <c r="C167" s="155">
        <v>1.3585592619457052E-3</v>
      </c>
      <c r="D167" s="155">
        <v>1.4444610238813211E-3</v>
      </c>
      <c r="E167" s="155">
        <v>1.8295988409741961E-3</v>
      </c>
      <c r="F167" s="155">
        <v>2.2926932717828863E-2</v>
      </c>
      <c r="G167" s="185">
        <v>2.2885945627111375E-2</v>
      </c>
      <c r="H167" s="201"/>
      <c r="I167" s="201"/>
      <c r="K167" t="s">
        <v>408</v>
      </c>
      <c r="L167" s="193"/>
      <c r="M167" s="192"/>
      <c r="N167" s="192"/>
      <c r="O167" s="192"/>
      <c r="P167" s="192" t="e">
        <v>#N/A</v>
      </c>
      <c r="Q167" s="192" t="e">
        <v>#N/A</v>
      </c>
      <c r="R167" s="182">
        <f>M167/(1-M167)</f>
        <v>0</v>
      </c>
      <c r="S167" s="182"/>
    </row>
    <row r="168" spans="1:19">
      <c r="A168" s="95" t="s">
        <v>2565</v>
      </c>
      <c r="B168" s="204">
        <v>485804941.23999995</v>
      </c>
      <c r="C168" s="186">
        <v>3.2193759559682289</v>
      </c>
      <c r="D168" s="186">
        <v>5.3004793103836771</v>
      </c>
      <c r="E168" s="186">
        <v>13.011689904653245</v>
      </c>
      <c r="F168" s="186" t="e">
        <v>#N/A</v>
      </c>
      <c r="G168" s="187" t="e">
        <v>#N/A</v>
      </c>
      <c r="H168" s="201"/>
      <c r="I168" s="201"/>
      <c r="L168" s="193"/>
    </row>
  </sheetData>
  <autoFilter ref="J4:T4">
    <sortState ref="J5:T65">
      <sortCondition descending="1" ref="R4"/>
    </sortState>
  </autoFilter>
  <conditionalFormatting sqref="P5:Q157">
    <cfRule type="cellIs" dxfId="181" priority="3" stopIfTrue="1" operator="greaterThan">
      <formula>0.5</formula>
    </cfRule>
  </conditionalFormatting>
  <conditionalFormatting sqref="L5:L30">
    <cfRule type="dataBar" priority="2">
      <dataBar>
        <cfvo type="min"/>
        <cfvo type="max"/>
        <color rgb="FF638EC6"/>
      </dataBar>
    </cfRule>
  </conditionalFormatting>
  <conditionalFormatting sqref="T5:T30">
    <cfRule type="cellIs" dxfId="180" priority="1" stopIfTrue="1" operator="equal">
      <formula>"עצמאית"</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E268"/>
  <sheetViews>
    <sheetView rightToLeft="1" tabSelected="1" zoomScale="90" zoomScaleNormal="90" workbookViewId="0">
      <pane xSplit="3" ySplit="1" topLeftCell="AQ2" activePane="bottomRight" state="frozen"/>
      <selection pane="topRight" activeCell="D1" sqref="D1"/>
      <selection pane="bottomLeft" activeCell="A2" sqref="A2"/>
      <selection pane="bottomRight" activeCell="AU17" sqref="AU17"/>
    </sheetView>
  </sheetViews>
  <sheetFormatPr defaultRowHeight="15"/>
  <cols>
    <col min="1" max="1" width="13.7109375" bestFit="1" customWidth="1"/>
    <col min="2" max="2" width="40.85546875" bestFit="1" customWidth="1"/>
    <col min="3" max="3" width="19.42578125" bestFit="1" customWidth="1"/>
    <col min="4" max="4" width="19.42578125" customWidth="1"/>
    <col min="5" max="5" width="17.5703125" bestFit="1" customWidth="1"/>
    <col min="6" max="6" width="13.7109375" bestFit="1" customWidth="1"/>
    <col min="7" max="7" width="13.7109375" customWidth="1"/>
    <col min="8" max="8" width="22.28515625" style="2" bestFit="1" customWidth="1"/>
    <col min="9" max="9" width="34.85546875" bestFit="1" customWidth="1"/>
    <col min="10" max="10" width="15.85546875" bestFit="1" customWidth="1"/>
    <col min="11" max="11" width="36.5703125" customWidth="1"/>
    <col min="12" max="12" width="34.85546875" customWidth="1"/>
    <col min="13" max="13" width="50.85546875" customWidth="1"/>
    <col min="14" max="14" width="48.28515625" customWidth="1"/>
    <col min="15" max="15" width="23.7109375" customWidth="1"/>
    <col min="16" max="16" width="32" customWidth="1"/>
    <col min="17" max="23" width="30.5703125" customWidth="1"/>
    <col min="24" max="24" width="36" customWidth="1"/>
    <col min="25" max="25" width="37.42578125" customWidth="1"/>
    <col min="26" max="26" width="36.42578125" customWidth="1"/>
    <col min="27" max="32" width="30.5703125" customWidth="1"/>
    <col min="33" max="33" width="44.28515625" customWidth="1"/>
    <col min="40" max="40" width="21.140625" bestFit="1" customWidth="1"/>
    <col min="41" max="41" width="6.7109375" bestFit="1" customWidth="1"/>
    <col min="43" max="43" width="10.85546875" bestFit="1" customWidth="1"/>
    <col min="50" max="50" width="2" customWidth="1"/>
    <col min="51" max="51" width="36.42578125" bestFit="1" customWidth="1"/>
    <col min="52" max="52" width="15" bestFit="1" customWidth="1"/>
    <col min="53" max="53" width="36" bestFit="1" customWidth="1"/>
    <col min="54" max="54" width="13.28515625" bestFit="1" customWidth="1"/>
    <col min="56" max="56" width="13.28515625" bestFit="1" customWidth="1"/>
  </cols>
  <sheetData>
    <row r="1" spans="1:57" s="180" customFormat="1" ht="30.75" customHeight="1">
      <c r="A1" s="121" t="s">
        <v>0</v>
      </c>
      <c r="B1" s="122" t="s">
        <v>1</v>
      </c>
      <c r="C1" s="122" t="s">
        <v>2558</v>
      </c>
      <c r="D1" s="122" t="s">
        <v>2699</v>
      </c>
      <c r="E1" s="122" t="s">
        <v>78</v>
      </c>
      <c r="F1" s="122" t="s">
        <v>127</v>
      </c>
      <c r="G1" s="122">
        <v>2013</v>
      </c>
      <c r="H1" s="122" t="s">
        <v>2</v>
      </c>
      <c r="I1" s="1" t="s">
        <v>2570</v>
      </c>
      <c r="J1" s="1" t="s">
        <v>74</v>
      </c>
      <c r="K1" s="1" t="s">
        <v>2581</v>
      </c>
      <c r="L1" s="1" t="s">
        <v>2583</v>
      </c>
      <c r="M1" s="1" t="s">
        <v>2584</v>
      </c>
      <c r="N1" s="1" t="s">
        <v>2585</v>
      </c>
      <c r="O1" s="1"/>
      <c r="P1" s="1" t="s">
        <v>2703</v>
      </c>
      <c r="Q1" s="1" t="s">
        <v>2586</v>
      </c>
      <c r="R1" s="1" t="s">
        <v>2662</v>
      </c>
      <c r="S1" s="1" t="s">
        <v>2663</v>
      </c>
      <c r="T1" s="1" t="s">
        <v>2664</v>
      </c>
      <c r="U1" s="1" t="s">
        <v>2704</v>
      </c>
      <c r="V1" s="1" t="s">
        <v>2705</v>
      </c>
      <c r="W1" s="1" t="s">
        <v>2706</v>
      </c>
      <c r="X1" s="1" t="s">
        <v>2708</v>
      </c>
      <c r="Y1" s="1" t="s">
        <v>2716</v>
      </c>
      <c r="Z1" s="1" t="s">
        <v>2996</v>
      </c>
      <c r="AA1" s="1"/>
      <c r="AB1" s="1" t="s">
        <v>2673</v>
      </c>
      <c r="AC1" s="1" t="s">
        <v>2672</v>
      </c>
      <c r="AD1" s="1" t="s">
        <v>2671</v>
      </c>
      <c r="AE1" s="1" t="s">
        <v>2718</v>
      </c>
      <c r="AF1" s="1" t="s">
        <v>3475</v>
      </c>
      <c r="AG1" s="1" t="s">
        <v>77</v>
      </c>
    </row>
    <row r="2" spans="1:57" ht="15.75" customHeight="1">
      <c r="A2" s="126"/>
      <c r="B2" s="126"/>
      <c r="C2" s="126"/>
      <c r="D2" s="126"/>
      <c r="E2" s="126"/>
      <c r="F2" s="126"/>
      <c r="G2" s="125"/>
      <c r="H2" s="125">
        <f t="shared" ref="H2:N2" si="0">SUM(H1:H1)</f>
        <v>0</v>
      </c>
      <c r="I2" s="125">
        <f t="shared" si="0"/>
        <v>0</v>
      </c>
      <c r="J2" s="125">
        <f t="shared" si="0"/>
        <v>0</v>
      </c>
      <c r="K2" s="125">
        <f t="shared" si="0"/>
        <v>0</v>
      </c>
      <c r="L2" s="125">
        <f t="shared" si="0"/>
        <v>0</v>
      </c>
      <c r="M2" s="125">
        <f t="shared" si="0"/>
        <v>0</v>
      </c>
      <c r="N2" s="125">
        <f t="shared" si="0"/>
        <v>0</v>
      </c>
      <c r="O2" s="125"/>
      <c r="P2" s="125"/>
      <c r="Q2" s="125">
        <f>SUM(Q1:Q1)</f>
        <v>0</v>
      </c>
      <c r="R2" s="109"/>
      <c r="S2" s="109"/>
      <c r="T2" s="109"/>
      <c r="U2" s="109"/>
      <c r="V2" s="109"/>
      <c r="W2" s="109"/>
      <c r="X2" s="109"/>
      <c r="Y2" s="109"/>
      <c r="Z2" s="109"/>
      <c r="AA2" s="109"/>
      <c r="AB2" s="109"/>
      <c r="AC2" s="109"/>
      <c r="AD2" s="109"/>
      <c r="AE2" s="109"/>
      <c r="AF2" s="109"/>
      <c r="AN2" t="s">
        <v>3</v>
      </c>
      <c r="AO2">
        <v>6600</v>
      </c>
      <c r="AQ2" s="175" t="s">
        <v>2558</v>
      </c>
      <c r="AR2" s="173" t="s">
        <v>2700</v>
      </c>
      <c r="AU2" s="155" t="s">
        <v>3002</v>
      </c>
      <c r="AV2" t="s">
        <v>3000</v>
      </c>
      <c r="AW2" t="s">
        <v>3001</v>
      </c>
      <c r="AZ2" s="155" t="s">
        <v>3002</v>
      </c>
      <c r="BA2" t="s">
        <v>3000</v>
      </c>
      <c r="BB2" t="s">
        <v>3001</v>
      </c>
    </row>
    <row r="3" spans="1:57">
      <c r="A3" s="123" t="s">
        <v>76</v>
      </c>
      <c r="B3" s="124" t="s">
        <v>84</v>
      </c>
      <c r="C3" s="124" t="s">
        <v>1058</v>
      </c>
      <c r="D3" s="172">
        <f t="shared" ref="D3:D34" si="1">VLOOKUP(C3,גודל_אוכלוסיה,2,FALSE)</f>
        <v>829900</v>
      </c>
      <c r="E3" s="124" t="str">
        <f t="shared" ref="E3:E34" si="2">IF(LEFT(B3,3)="עיר","עירייה",IF(LEFT(B3,7)="מועצה א","מועצה אזורית","מועצה מקומית"))</f>
        <v>עירייה</v>
      </c>
      <c r="F3" s="124" t="str">
        <f>INDEX(רשות_מחוז,MATCH(TRIM(C3),רשויות!$G$3:$G$260,0),2)</f>
        <v>ירושלים</v>
      </c>
      <c r="G3" s="125">
        <v>13700713.960000001</v>
      </c>
      <c r="H3" s="125">
        <f>G3*(1+3.36%)</f>
        <v>14161057.949056001</v>
      </c>
      <c r="I3" s="125">
        <f t="shared" ref="I3:I34" si="3">J3-H3</f>
        <v>0</v>
      </c>
      <c r="J3" s="125">
        <f t="shared" ref="J3:J34" si="4">IF(OR(A3="עיר עולים",A3="בירה"),H3,H3/0.3)</f>
        <v>14161057.949056001</v>
      </c>
      <c r="K3" s="125">
        <f>INDEX(מילמן,MATCH(C3,'המידע ממילמן'!$A$1:$A$145,0),2)</f>
        <v>135441289.27999991</v>
      </c>
      <c r="L3" s="125">
        <f t="shared" ref="L3:L11" si="5">M3-K3</f>
        <v>0</v>
      </c>
      <c r="M3" s="125">
        <f t="shared" ref="M3:M11" si="6">IF(OR(A3="עיר עולים",A3="בירה"),K3,K3/0.55)</f>
        <v>135441289.27999991</v>
      </c>
      <c r="N3" s="125">
        <f t="shared" ref="N3:N34" si="7">K3+H3</f>
        <v>149602347.22905591</v>
      </c>
      <c r="O3" s="236">
        <f>SUM(N3:$N$3)/SUM($N$3:$N$167)</f>
        <v>0.16379780675410582</v>
      </c>
      <c r="P3" s="125">
        <f t="shared" ref="P3:P34" si="8">N3/D3</f>
        <v>180.26551057845032</v>
      </c>
      <c r="Q3" s="125">
        <f t="shared" ref="Q3:Q34" si="9">M3+J3</f>
        <v>149602347.22905591</v>
      </c>
      <c r="R3" s="109">
        <f>INDEX(הכנסות_מבוקר,MATCH(C3,'נתוני דוחות 2014'!$C$10:$C$263,0),11)*1000</f>
        <v>4563283000</v>
      </c>
      <c r="S3" s="109">
        <f>INDEX(הכנסות_מבוקר,MATCH(C3,'נתוני דוחות 2014'!$C$10:$C$263,0),6)*1000</f>
        <v>2970894000</v>
      </c>
      <c r="T3" s="109">
        <f>INDEX(ארנונה_מבוקר,MATCH(C3,'נתוני דוחות 2014'!$C$10:$C$263,0),7)*1000</f>
        <v>997619000</v>
      </c>
      <c r="U3" s="181">
        <f t="shared" ref="U3:U42" si="10">H3/T3</f>
        <v>1.4194855900956179E-2</v>
      </c>
      <c r="V3" s="181">
        <f t="shared" ref="V3:V34" si="11">H3/S3</f>
        <v>4.7665981852789098E-3</v>
      </c>
      <c r="W3" s="181">
        <f t="shared" ref="W3:W34" si="12">H3/R3</f>
        <v>3.1032609524888114E-3</v>
      </c>
      <c r="X3" s="181">
        <f>INDEX('נתוני דוחות 2014'!$DW$10:$DY$263,MATCH('תשלומי ארנונה של המדינה'!C3,'נתוני דוחות 2014'!$DW$10:$DW$263,0),2)/(INDEX('נתוני דוחות 2014'!$DW$10:$DY$263,MATCH('תשלומי ארנונה של המדינה'!C3,'נתוני דוחות 2014'!$DW$10:$DW$263,0),2)+INDEX('נתוני דוחות 2014'!$DW$10:$DY$263,MATCH('תשלומי ארנונה של המדינה'!C3,'נתוני דוחות 2014'!$DW$10:$DW$263,0),3))</f>
        <v>0.46636551340479704</v>
      </c>
      <c r="Y3" s="162">
        <f>INDEX('נתוני דוחות 2014'!$DW$10:$DY$263,MATCH('תשלומי ארנונה של המדינה'!C3,'נתוני דוחות 2014'!$DW$10:$DW$263,0),2)/(INDEX('נתוני דוחות 2014'!$DW$10:$DY$263,MATCH('תשלומי ארנונה של המדינה'!C3,'נתוני דוחות 2014'!$DW$10:$DW$263,0),2)+INDEX('נתוני דוחות 2014'!$DW$10:$DY$263,MATCH('תשלומי ארנונה של המדינה'!C3,'נתוני דוחות 2014'!$DW$10:$DW$263,0),3)-H3/1000)</f>
        <v>0.46992513267622321</v>
      </c>
      <c r="Z3" s="162">
        <f>INDEX('נתוני דוחות 2014'!$DW$10:$DY$263,MATCH('תשלומי ארנונה של המדינה'!C3,'נתוני דוחות 2014'!$DW$10:$DW$263,0),2)/(INDEX('נתוני דוחות 2014'!$DW$10:$DY$263,MATCH('תשלומי ארנונה של המדינה'!C3,'נתוני דוחות 2014'!$DW$10:$DW$263,0),2)+INDEX('נתוני דוחות 2014'!$DW$10:$DY$263,MATCH('תשלומי ארנונה של המדינה'!C3,'נתוני דוחות 2014'!$DW$10:$DW$263,0),3)-N3/1000)</f>
        <v>0.50693198937454631</v>
      </c>
      <c r="AA3" s="162">
        <f>Z3-X3</f>
        <v>4.0566475969749272E-2</v>
      </c>
      <c r="AB3" s="162">
        <f t="shared" ref="AB3:AB34" si="13">N3/T3</f>
        <v>0.14995940056179355</v>
      </c>
      <c r="AC3" s="162">
        <f t="shared" ref="AC3:AC34" si="14">N3/S3</f>
        <v>5.0356003017629006E-2</v>
      </c>
      <c r="AD3" s="162">
        <f t="shared" ref="AD3:AD34" si="15">N3/R3</f>
        <v>3.2783929295872274E-2</v>
      </c>
      <c r="AE3" s="274">
        <f>INDEX(רשויות!$AC$4:$AL$258,MATCH($C3,רשויות!$AC$4:$AC$258,0),10)</f>
        <v>4</v>
      </c>
      <c r="AF3" s="274" t="str">
        <f>IF(INDEX(רשויות!$AN$4:$AR$258,MATCH($C3,רשויות!$AO$4:$AO$258,0),4)&gt;0,"נתמכת","עצמאית")</f>
        <v>עצמאית</v>
      </c>
      <c r="AN3" t="s">
        <v>1603</v>
      </c>
      <c r="AO3">
        <v>13000</v>
      </c>
      <c r="AQ3" s="176" t="s">
        <v>172</v>
      </c>
      <c r="AR3" s="174">
        <v>8.1999999999999993</v>
      </c>
      <c r="AT3" t="s">
        <v>2998</v>
      </c>
      <c r="AU3">
        <f>COUNTIFS($Z$3:$Z$172,"&lt;50%",$AB$3:$AB$172,"&lt;2%",$AB$3:$AB$172,"&gt;0")</f>
        <v>34</v>
      </c>
      <c r="AV3">
        <f>COUNTIFS($Z$3:$Z$172,"&lt;50%",$AB$3:$AB$172,"&gt;2%",$AB$3:$AB$172,"&lt;5%")</f>
        <v>13</v>
      </c>
      <c r="AW3">
        <f>COUNTIFS($Z$3:$Z$172,"&lt;50%",$AB$3:$AB$172,"&gt;5%")</f>
        <v>31</v>
      </c>
      <c r="AY3" t="s">
        <v>2998</v>
      </c>
      <c r="AZ3" s="241">
        <f>SUMIFS($N$3:$N$172,$Z$3:$Z$172,"&lt;50%",$AB$3:$AB$172,"&lt;2%",$AB$3:$AB$172,"&gt;0")</f>
        <v>28576976.27219199</v>
      </c>
      <c r="BA3" s="241">
        <f>SUMIFS($N$3:$N$172,$Z$3:$Z$172,"&lt;50%",$AB$3:$AB$172,"&gt;2%",$AB$3:$AB$172,"&lt;5%")</f>
        <v>129410789.901728</v>
      </c>
      <c r="BB3" s="241">
        <f>SUMIFS($N$3:$N$172,$Z$3:$Z$172,"&lt;50%",$AB$3:$AB$172,"&gt;5%")</f>
        <v>433170865.54219133</v>
      </c>
      <c r="BD3" s="241">
        <f>SUBTOTAL(9,AZ3:BB4)</f>
        <v>912816802.92182708</v>
      </c>
      <c r="BE3" s="241"/>
    </row>
    <row r="4" spans="1:57" ht="15.75" customHeight="1">
      <c r="A4" s="123" t="s">
        <v>75</v>
      </c>
      <c r="B4" s="124" t="s">
        <v>2559</v>
      </c>
      <c r="C4" s="124" t="s">
        <v>224</v>
      </c>
      <c r="D4" s="172">
        <f t="shared" si="1"/>
        <v>199300</v>
      </c>
      <c r="E4" s="124" t="str">
        <f t="shared" si="2"/>
        <v>עירייה</v>
      </c>
      <c r="F4" s="124" t="str">
        <f>INDEX(רשות_מחוז,MATCH(TRIM(C4),רשויות!$G$3:$G$260,0),2)</f>
        <v>דרום</v>
      </c>
      <c r="G4" s="125">
        <v>51592943.289999999</v>
      </c>
      <c r="H4" s="125">
        <f t="shared" ref="H4:H67" si="16">G4*(1+3.36%)</f>
        <v>53326466.184544004</v>
      </c>
      <c r="I4" s="125">
        <f t="shared" si="3"/>
        <v>0</v>
      </c>
      <c r="J4" s="125">
        <f t="shared" si="4"/>
        <v>53326466.184544004</v>
      </c>
      <c r="K4" s="125">
        <f>INDEX(מילמן,MATCH(C4,'המידע ממילמן'!$A$1:$A$145,0),2)</f>
        <v>50969448.219999999</v>
      </c>
      <c r="L4" s="125">
        <f t="shared" si="5"/>
        <v>0</v>
      </c>
      <c r="M4" s="125">
        <f t="shared" si="6"/>
        <v>50969448.219999999</v>
      </c>
      <c r="N4" s="125">
        <f t="shared" si="7"/>
        <v>104295914.404544</v>
      </c>
      <c r="O4" s="236">
        <f>SUM(N$3:$N4)/SUM($N$3:$N$167)</f>
        <v>0.27799014630825619</v>
      </c>
      <c r="P4" s="125">
        <f t="shared" si="8"/>
        <v>523.31116108652282</v>
      </c>
      <c r="Q4" s="125">
        <f t="shared" si="9"/>
        <v>104295914.404544</v>
      </c>
      <c r="R4" s="109">
        <f>INDEX(הכנסות_מבוקר,MATCH(C4,'נתוני דוחות 2014'!$C$10:$C$263,0),11)*1000</f>
        <v>1343950000</v>
      </c>
      <c r="S4" s="109">
        <f>INDEX(הכנסות_מבוקר,MATCH(C4,'נתוני דוחות 2014'!$C$10:$C$263,0),6)*1000</f>
        <v>926501000</v>
      </c>
      <c r="T4" s="109">
        <f>INDEX(ארנונה_מבוקר,MATCH(C4,'נתוני דוחות 2014'!$C$10:$C$263,0),7)*1000</f>
        <v>410520000</v>
      </c>
      <c r="U4" s="181">
        <f t="shared" si="10"/>
        <v>0.12989980070287441</v>
      </c>
      <c r="V4" s="181">
        <f t="shared" si="11"/>
        <v>5.7556836079555238E-2</v>
      </c>
      <c r="W4" s="181">
        <f t="shared" si="12"/>
        <v>3.9678906346623015E-2</v>
      </c>
      <c r="X4" s="181">
        <f>INDEX('נתוני דוחות 2014'!$DW$10:$DY$263,MATCH('תשלומי ארנונה של המדינה'!C4,'נתוני דוחות 2014'!$DW$10:$DW$263,0),2)/(INDEX('נתוני דוחות 2014'!$DW$10:$DY$263,MATCH('תשלומי ארנונה של המדינה'!C4,'נתוני דוחות 2014'!$DW$10:$DW$263,0),2)+INDEX('נתוני דוחות 2014'!$DW$10:$DY$263,MATCH('תשלומי ארנונה של המדינה'!C4,'נתוני דוחות 2014'!$DW$10:$DW$263,0),3))</f>
        <v>0.37222542508437462</v>
      </c>
      <c r="Y4" s="162">
        <f>INDEX('נתוני דוחות 2014'!$DW$10:$DY$263,MATCH('תשלומי ארנונה של המדינה'!C4,'נתוני דוחות 2014'!$DW$10:$DW$263,0),2)/(INDEX('נתוני דוחות 2014'!$DW$10:$DY$263,MATCH('תשלומי ארנונה של המדינה'!C4,'נתוני דוחות 2014'!$DW$10:$DW$263,0),2)+INDEX('נתוני דוחות 2014'!$DW$10:$DY$263,MATCH('תשלומי ארנונה של המדינה'!C4,'נתוני דוחות 2014'!$DW$10:$DW$263,0),3)-H4/1000)</f>
        <v>0.40527468050075033</v>
      </c>
      <c r="Z4" s="162">
        <f>INDEX('נתוני דוחות 2014'!$DW$10:$DY$263,MATCH('תשלומי ארנונה של המדינה'!C4,'נתוני דוחות 2014'!$DW$10:$DW$263,0),2)/(INDEX('נתוני דוחות 2014'!$DW$10:$DY$263,MATCH('תשלומי ארנונה של המדינה'!C4,'נתוני דוחות 2014'!$DW$10:$DW$263,0),2)+INDEX('נתוני דוחות 2014'!$DW$10:$DY$263,MATCH('תשלומי ארנונה של המדינה'!C4,'נתוני דוחות 2014'!$DW$10:$DW$263,0),3)-N4/1000)</f>
        <v>0.44285725582967411</v>
      </c>
      <c r="AA4" s="162">
        <f t="shared" ref="AA4:AA67" si="17">Z4-X4</f>
        <v>7.0631830745299495E-2</v>
      </c>
      <c r="AB4" s="162">
        <f t="shared" si="13"/>
        <v>0.25405805905813111</v>
      </c>
      <c r="AC4" s="162">
        <f t="shared" si="14"/>
        <v>0.1125696727845345</v>
      </c>
      <c r="AD4" s="162">
        <f t="shared" si="15"/>
        <v>7.7604013843181663E-2</v>
      </c>
      <c r="AE4" s="274">
        <f>INDEX(רשויות!$AC$4:$AL$258,MATCH($C4,רשויות!$AC$4:$AC$258,0),10)</f>
        <v>5</v>
      </c>
      <c r="AF4" s="274" t="str">
        <f>IF(INDEX(רשויות!$AN$4:$AR$258,MATCH($C4,רשויות!$AO$4:$AO$258,0),4)&gt;0,"נתמכת","עצמאית")</f>
        <v>עצמאית</v>
      </c>
      <c r="AN4" t="s">
        <v>1113</v>
      </c>
      <c r="AO4">
        <v>12700</v>
      </c>
      <c r="AQ4" s="176" t="s">
        <v>2665</v>
      </c>
      <c r="AR4" s="174">
        <v>7.1</v>
      </c>
      <c r="AT4" t="s">
        <v>2999</v>
      </c>
      <c r="AU4">
        <f>COUNTIFS($Z$3:$Z$172,"&gt;50%",$AB$3:$AB$172,"&lt;2%",$AB$3:$AB$172,"&gt;0")</f>
        <v>41</v>
      </c>
      <c r="AV4">
        <f>COUNTIFS($Z$3:$Z$172,"&gt;50%",$AB$3:$AB$172,"&gt;2%",$AB$3:$AB$172,"&lt;5%")</f>
        <v>7</v>
      </c>
      <c r="AW4">
        <f>COUNTIFS($Z$3:$Z$172,"&gt;50%",$AB$3:$AB$172,"&gt;5%")</f>
        <v>32</v>
      </c>
      <c r="AY4" t="s">
        <v>2999</v>
      </c>
      <c r="AZ4" s="241">
        <f>SUMIFS($N$3:$N$172,$Z$3:$Z$172,"&gt;50%",$AB$3:$AB$172,"&lt;2%",$AB$3:$AB$172,"&gt;0")</f>
        <v>9639758.3222079985</v>
      </c>
      <c r="BA4" s="241">
        <f>SUMIFS($N$3:$N$172,$Z$3:$Z$172,"&gt;50%",$AB$3:$AB$172,"&gt;2%",$AB$3:$AB$172,"&lt;5%")</f>
        <v>5310505.98972</v>
      </c>
      <c r="BB4" s="241">
        <f>SUMIFS($N$3:$N$172,$Z$3:$Z$172,"&gt;50%",$AB$3:$AB$172,"&gt;5%")</f>
        <v>306707906.89378774</v>
      </c>
    </row>
    <row r="5" spans="1:57" ht="15.75" customHeight="1">
      <c r="A5" s="123"/>
      <c r="B5" s="124" t="s">
        <v>2562</v>
      </c>
      <c r="C5" s="124" t="s">
        <v>2549</v>
      </c>
      <c r="D5" s="172">
        <f t="shared" si="1"/>
        <v>418600</v>
      </c>
      <c r="E5" s="124" t="str">
        <f t="shared" si="2"/>
        <v>עירייה</v>
      </c>
      <c r="F5" s="124" t="str">
        <f>INDEX(רשות_מחוז,MATCH(TRIM(C5),רשויות!$G$3:$G$260,0),2)</f>
        <v>תל אביב</v>
      </c>
      <c r="G5" s="125">
        <v>34610257.509999998</v>
      </c>
      <c r="H5" s="125">
        <f t="shared" si="16"/>
        <v>35773162.162335999</v>
      </c>
      <c r="I5" s="125">
        <f t="shared" si="3"/>
        <v>83470711.712117344</v>
      </c>
      <c r="J5" s="125">
        <f t="shared" si="4"/>
        <v>119243873.87445334</v>
      </c>
      <c r="K5" s="125">
        <f>INDEX(מילמן,MATCH(C5,'המידע ממילמן'!$A$1:$A$145,0),2)</f>
        <v>50440640.95000001</v>
      </c>
      <c r="L5" s="125">
        <f t="shared" si="5"/>
        <v>41269615.32272727</v>
      </c>
      <c r="M5" s="125">
        <f t="shared" si="6"/>
        <v>91710256.272727281</v>
      </c>
      <c r="N5" s="125">
        <f t="shared" si="7"/>
        <v>86213803.11233601</v>
      </c>
      <c r="O5" s="236">
        <f>SUM(N$3:$N5)/SUM($N$3:$N$167)</f>
        <v>0.37238460016070368</v>
      </c>
      <c r="P5" s="125">
        <f t="shared" si="8"/>
        <v>205.95748474041091</v>
      </c>
      <c r="Q5" s="125">
        <f t="shared" si="9"/>
        <v>210954130.14718062</v>
      </c>
      <c r="R5" s="109">
        <f>INDEX(הכנסות_מבוקר,MATCH(C5,'נתוני דוחות 2014'!$C$10:$C$263,0),11)*1000</f>
        <v>4272990000</v>
      </c>
      <c r="S5" s="109">
        <f>INDEX(הכנסות_מבוקר,MATCH(C5,'נתוני דוחות 2014'!$C$10:$C$263,0),6)*1000</f>
        <v>3625645000</v>
      </c>
      <c r="T5" s="109">
        <f>INDEX(ארנונה_מבוקר,MATCH(C5,'נתוני דוחות 2014'!$C$10:$C$263,0),7)*1000</f>
        <v>2087888000</v>
      </c>
      <c r="U5" s="181">
        <f t="shared" si="10"/>
        <v>1.7133659546075267E-2</v>
      </c>
      <c r="V5" s="181">
        <f t="shared" si="11"/>
        <v>9.8667029348808288E-3</v>
      </c>
      <c r="W5" s="181">
        <f t="shared" si="12"/>
        <v>8.3719274237327966E-3</v>
      </c>
      <c r="X5" s="240">
        <f>INDEX('נתוני דוחות 2014'!$DW$10:$DY$263,MATCH('תשלומי ארנונה של המדינה'!C5,'נתוני דוחות 2014'!$DW$10:$DW$263,0),2)/(INDEX('נתוני דוחות 2014'!$DW$10:$DY$263,MATCH('תשלומי ארנונה של המדינה'!C5,'נתוני דוחות 2014'!$DW$10:$DW$263,0),2)+INDEX('נתוני דוחות 2014'!$DW$10:$DY$263,MATCH('תשלומי ארנונה של המדינה'!C5,'נתוני דוחות 2014'!$DW$10:$DW$263,0),3))</f>
        <v>0.2642475981927993</v>
      </c>
      <c r="Y5" s="162">
        <f>INDEX('נתוני דוחות 2014'!$DW$10:$DY$263,MATCH('תשלומי ארנונה של המדינה'!C5,'נתוני דוחות 2014'!$DW$10:$DW$263,0),2)/(INDEX('נתוני דוחות 2014'!$DW$10:$DY$263,MATCH('תשלומי ארנונה של המדינה'!C5,'נתוני דוחות 2014'!$DW$10:$DW$263,0),2)+INDEX('נתוני דוחות 2014'!$DW$10:$DY$263,MATCH('תשלומי ארנונה של המדינה'!C5,'נתוני דוחות 2014'!$DW$10:$DW$263,0),3)-H5/1000)</f>
        <v>0.26762126698637673</v>
      </c>
      <c r="Z5" s="162">
        <f>INDEX('נתוני דוחות 2014'!$DW$10:$DY$263,MATCH('תשלומי ארנונה של המדינה'!C5,'נתוני דוחות 2014'!$DW$10:$DW$263,0),2)/(INDEX('נתוני דוחות 2014'!$DW$10:$DY$263,MATCH('תשלומי ארנונה של המדינה'!C5,'נתוני דוחות 2014'!$DW$10:$DW$263,0),2)+INDEX('נתוני דוחות 2014'!$DW$10:$DY$263,MATCH('תשלומי ארנונה של המדינה'!C5,'נתוני דוחות 2014'!$DW$10:$DW$263,0),3)-N5/1000)</f>
        <v>0.27252723336988843</v>
      </c>
      <c r="AA5" s="162">
        <f t="shared" si="17"/>
        <v>8.2796351770891286E-3</v>
      </c>
      <c r="AB5" s="162">
        <f t="shared" si="13"/>
        <v>4.1292350505552029E-2</v>
      </c>
      <c r="AC5" s="162">
        <f t="shared" si="14"/>
        <v>2.3778887097974571E-2</v>
      </c>
      <c r="AD5" s="162">
        <f t="shared" si="15"/>
        <v>2.0176457963237922E-2</v>
      </c>
      <c r="AE5" s="274">
        <f>INDEX(רשויות!$AC$4:$AL$258,MATCH($C5,רשויות!$AC$4:$AC$258,0),10)</f>
        <v>8</v>
      </c>
      <c r="AF5" s="274" t="str">
        <f>IF(INDEX(רשויות!$AN$4:$AR$258,MATCH($C5,רשויות!$AO$4:$AO$258,0),4)&gt;0,"נתמכת","עצמאית")</f>
        <v>עצמאית</v>
      </c>
      <c r="AG5" s="3" t="s">
        <v>2572</v>
      </c>
      <c r="AN5" t="s">
        <v>524</v>
      </c>
      <c r="AO5">
        <v>50600</v>
      </c>
      <c r="AQ5" s="176" t="s">
        <v>549</v>
      </c>
      <c r="AR5" s="174">
        <v>2.2000000000000002</v>
      </c>
      <c r="AT5" t="s">
        <v>3003</v>
      </c>
      <c r="AU5">
        <f>COUNTIFS($AA$3:$AA$172,"&lt;5%",$AB$3:$AB$172,"&lt;2%",$AB$3:$AB$172,"&gt;0")</f>
        <v>75</v>
      </c>
      <c r="AV5">
        <f>COUNTIFS($AA$3:$AA$172,"&lt;5%",$AB$3:$AB$172,"&gt;2%",$AB$3:$AB$172,"&lt;5%")</f>
        <v>20</v>
      </c>
      <c r="AW5">
        <f>COUNTIFS($AA$3:$AA$172,"&lt;5%",$AB$3:$AB$172,"&gt;5%")</f>
        <v>41</v>
      </c>
      <c r="AY5" t="s">
        <v>3003</v>
      </c>
      <c r="AZ5" s="241">
        <f>SUMIFS($N$3:$N$172,$AA$3:$AA$172,"&lt;5%",$AB$3:$AB$172,"&lt;=2%",$AB$3:$AB$172,"&gt;0")</f>
        <v>38216734.594399989</v>
      </c>
      <c r="BA5" s="241">
        <f>SUMIFS($N$3:$N$172,$AA$3:$AA$172,"&lt;5%",$AB$3:$AB$172,"&gt;2%",$AB$3:$AB$172,"&lt;5%")</f>
        <v>134721295.89144796</v>
      </c>
      <c r="BB5" s="241">
        <f>SUMIFS($N$3:$N$172,$AA$3:$AA$172,"&lt;5%",$AB$3:$AB$172,"&gt;5%")</f>
        <v>386916424.55719113</v>
      </c>
      <c r="BD5" s="241">
        <f>SUBTOTAL(9,AZ5:BB6)</f>
        <v>912816802.92182708</v>
      </c>
    </row>
    <row r="6" spans="1:57" ht="15.75" customHeight="1">
      <c r="A6" s="123" t="s">
        <v>75</v>
      </c>
      <c r="B6" s="124" t="s">
        <v>44</v>
      </c>
      <c r="C6" s="124" t="s">
        <v>454</v>
      </c>
      <c r="D6" s="172">
        <f t="shared" si="1"/>
        <v>5900</v>
      </c>
      <c r="E6" s="124" t="str">
        <f t="shared" si="2"/>
        <v>מועצה אזורית</v>
      </c>
      <c r="F6" s="124" t="str">
        <f>INDEX(רשות_מחוז,MATCH(TRIM(C6),רשויות!$G$3:$G$260,0),2)</f>
        <v>דרום</v>
      </c>
      <c r="G6" s="125">
        <v>37905335.380000003</v>
      </c>
      <c r="H6" s="125">
        <f t="shared" si="16"/>
        <v>39178954.648768008</v>
      </c>
      <c r="I6" s="125">
        <f t="shared" si="3"/>
        <v>0</v>
      </c>
      <c r="J6" s="125">
        <f t="shared" si="4"/>
        <v>39178954.648768008</v>
      </c>
      <c r="K6" s="125">
        <f>INDEX(מילמן,MATCH(C6,'המידע ממילמן'!$A$1:$A$145,0),2)</f>
        <v>6893652.5699999994</v>
      </c>
      <c r="L6" s="125">
        <f t="shared" si="5"/>
        <v>0</v>
      </c>
      <c r="M6" s="125">
        <f t="shared" si="6"/>
        <v>6893652.5699999994</v>
      </c>
      <c r="N6" s="125">
        <f t="shared" si="7"/>
        <v>46072607.218768008</v>
      </c>
      <c r="O6" s="236">
        <f>SUM(N$3:$N6)/SUM($N$3:$N$167)</f>
        <v>0.42282894246987218</v>
      </c>
      <c r="P6" s="125">
        <f t="shared" si="8"/>
        <v>7808.9164777572896</v>
      </c>
      <c r="Q6" s="125">
        <f t="shared" si="9"/>
        <v>46072607.218768008</v>
      </c>
      <c r="R6" s="109">
        <f>INDEX(הכנסות_מבוקר,MATCH(C6,'נתוני דוחות 2014'!$C$10:$C$263,0),11)*1000</f>
        <v>102178000</v>
      </c>
      <c r="S6" s="109">
        <f>INDEX(הכנסות_מבוקר,MATCH(C6,'נתוני דוחות 2014'!$C$10:$C$263,0),6)*1000</f>
        <v>85782000</v>
      </c>
      <c r="T6" s="109">
        <f>INDEX(ארנונה_מבוקר,MATCH(C6,'נתוני דוחות 2014'!$C$10:$C$263,0),7)*1000</f>
        <v>56480700</v>
      </c>
      <c r="U6" s="181">
        <f t="shared" si="10"/>
        <v>0.69366977832725174</v>
      </c>
      <c r="V6" s="181">
        <f t="shared" si="11"/>
        <v>0.45672698991359501</v>
      </c>
      <c r="W6" s="181">
        <f t="shared" si="12"/>
        <v>0.38343826115962348</v>
      </c>
      <c r="X6" s="181">
        <f>INDEX('נתוני דוחות 2014'!$DW$10:$DY$263,MATCH('תשלומי ארנונה של המדינה'!C6,'נתוני דוחות 2014'!$DW$10:$DW$263,0),2)/(INDEX('נתוני דוחות 2014'!$DW$10:$DY$263,MATCH('תשלומי ארנונה של המדינה'!C6,'נתוני דוחות 2014'!$DW$10:$DW$263,0),2)+INDEX('נתוני דוחות 2014'!$DW$10:$DY$263,MATCH('תשלומי ארנונה של המדינה'!C6,'נתוני דוחות 2014'!$DW$10:$DW$263,0),3))</f>
        <v>0.12816495507357561</v>
      </c>
      <c r="Y6" s="162">
        <f>INDEX('נתוני דוחות 2014'!$DW$10:$DY$263,MATCH('תשלומי ארנונה של המדינה'!C6,'נתוני דוחות 2014'!$DW$10:$DW$263,0),2)/(INDEX('נתוני דוחות 2014'!$DW$10:$DY$263,MATCH('תשלומי ארנונה של המדינה'!C6,'נתוני דוחות 2014'!$DW$10:$DW$263,0),2)+INDEX('נתוני דוחות 2014'!$DW$10:$DY$263,MATCH('תשלומי ארנונה של המדינה'!C6,'נתוני דוחות 2014'!$DW$10:$DW$263,0),3)-H6/1000)</f>
        <v>0.32427582801953136</v>
      </c>
      <c r="Z6" s="162">
        <f>INDEX('נתוני דוחות 2014'!$DW$10:$DY$263,MATCH('תשלומי ארנונה של המדינה'!C6,'נתוני דוחות 2014'!$DW$10:$DW$263,0),2)/(INDEX('נתוני דוחות 2014'!$DW$10:$DY$263,MATCH('תשלומי ארנונה של המדינה'!C6,'נתוני דוחות 2014'!$DW$10:$DW$263,0),2)+INDEX('נתוני דוחות 2014'!$DW$10:$DY$263,MATCH('תשלומי ארנונה של המדינה'!C6,'נתוני דוחות 2014'!$DW$10:$DW$263,0),3)-N6/1000)</f>
        <v>0.44374746558513456</v>
      </c>
      <c r="AA6" s="162">
        <f t="shared" si="17"/>
        <v>0.31558251051155894</v>
      </c>
      <c r="AB6" s="162">
        <f t="shared" si="13"/>
        <v>0.81572302076227821</v>
      </c>
      <c r="AC6" s="162">
        <f t="shared" si="14"/>
        <v>0.53708945021995302</v>
      </c>
      <c r="AD6" s="162">
        <f t="shared" si="15"/>
        <v>0.45090535358656469</v>
      </c>
      <c r="AE6" s="274">
        <f>INDEX(רשויות!$AC$4:$AL$258,MATCH($C6,רשויות!$AC$4:$AC$258,0),10)</f>
        <v>5</v>
      </c>
      <c r="AF6" s="274" t="str">
        <f>IF(INDEX(רשויות!$AN$4:$AR$258,MATCH($C6,רשויות!$AO$4:$AO$258,0),4)&gt;0,"נתמכת","עצמאית")</f>
        <v>עצמאית</v>
      </c>
      <c r="AN6" t="s">
        <v>145</v>
      </c>
      <c r="AO6">
        <v>25100</v>
      </c>
      <c r="AQ6" s="176" t="s">
        <v>196</v>
      </c>
      <c r="AR6" s="174">
        <v>12</v>
      </c>
      <c r="AT6" t="s">
        <v>3004</v>
      </c>
      <c r="AU6">
        <f>COUNTIFS($AA$3:$AA$172,"&gt;5%",$AB$3:$AB$172,"&lt;2%",$AB$3:$AB$172,"&gt;0")</f>
        <v>0</v>
      </c>
      <c r="AV6">
        <f>COUNTIFS($AA$3:$AA$172,"&gt;5%",$AB$3:$AB$172,"&gt;2%",$AB$3:$AB$172,"&lt;5%")</f>
        <v>0</v>
      </c>
      <c r="AW6">
        <f>COUNTIFS($AA$3:$AA$172,"&gt;5%",$AB$3:$AB$172,"&gt;5%")</f>
        <v>22</v>
      </c>
      <c r="AY6" t="s">
        <v>3004</v>
      </c>
      <c r="AZ6" s="241">
        <f>SUMIFS($N$3:$N$172,$AA$3:$AA$172,"&gt;5%",$AB$3:$AB$172,"&lt;2%",$AB$3:$AB$172,"&gt;0")</f>
        <v>0</v>
      </c>
      <c r="BA6" s="241">
        <f>SUMIFS($N$3:$N$172,$AA$3:$AA$172,"&gt;5%",$AB$3:$AB$172,"&gt;2%",$AB$3:$AB$172,"&lt;5%")</f>
        <v>0</v>
      </c>
      <c r="BB6" s="241">
        <f>SUMIFS($N$3:$N$172,$AA$3:$AA$172,"&gt;5%",$AB$3:$AB$172,"&gt;5%")</f>
        <v>352962347.87878799</v>
      </c>
    </row>
    <row r="7" spans="1:57" ht="15.75" customHeight="1">
      <c r="A7" s="123"/>
      <c r="B7" s="124" t="s">
        <v>80</v>
      </c>
      <c r="C7" s="124" t="s">
        <v>527</v>
      </c>
      <c r="D7" s="172">
        <f t="shared" si="1"/>
        <v>273200</v>
      </c>
      <c r="E7" s="124" t="str">
        <f t="shared" si="2"/>
        <v>עירייה</v>
      </c>
      <c r="F7" s="124" t="str">
        <f>INDEX(רשות_מחוז,MATCH(TRIM(C7),רשויות!$G$3:$G$260,0),2)</f>
        <v>חיפה</v>
      </c>
      <c r="G7" s="125">
        <v>15497594.24</v>
      </c>
      <c r="H7" s="125">
        <f t="shared" si="16"/>
        <v>16018313.406464001</v>
      </c>
      <c r="I7" s="125">
        <f t="shared" si="3"/>
        <v>37376064.615082666</v>
      </c>
      <c r="J7" s="125">
        <f t="shared" si="4"/>
        <v>53394378.021546669</v>
      </c>
      <c r="K7" s="125">
        <f>INDEX(מילמן,MATCH(C7,'המידע ממילמן'!$A$1:$A$145,0),2)</f>
        <v>26574274.255883209</v>
      </c>
      <c r="L7" s="125">
        <f t="shared" si="5"/>
        <v>21742588.027540803</v>
      </c>
      <c r="M7" s="125">
        <f t="shared" si="6"/>
        <v>48316862.283424012</v>
      </c>
      <c r="N7" s="125">
        <f t="shared" si="7"/>
        <v>42592587.662347212</v>
      </c>
      <c r="O7" s="236">
        <f>SUM(N$3:$N7)/SUM($N$3:$N$167)</f>
        <v>0.46946305331301719</v>
      </c>
      <c r="P7" s="125">
        <f t="shared" si="8"/>
        <v>155.90259027213474</v>
      </c>
      <c r="Q7" s="125">
        <f t="shared" si="9"/>
        <v>101711240.30497068</v>
      </c>
      <c r="R7" s="109">
        <f>INDEX(הכנסות_מבוקר,MATCH(C7,'נתוני דוחות 2014'!$C$10:$C$263,0),11)*1000</f>
        <v>2444999000</v>
      </c>
      <c r="S7" s="109">
        <f>INDEX(הכנסות_מבוקר,MATCH(C7,'נתוני דוחות 2014'!$C$10:$C$263,0),6)*1000</f>
        <v>1533376000</v>
      </c>
      <c r="T7" s="109">
        <f>INDEX(ארנונה_מבוקר,MATCH(C7,'נתוני דוחות 2014'!$C$10:$C$263,0),7)*1000</f>
        <v>671065000</v>
      </c>
      <c r="U7" s="181">
        <f t="shared" si="10"/>
        <v>2.386998786475826E-2</v>
      </c>
      <c r="V7" s="181">
        <f t="shared" si="11"/>
        <v>1.0446435451229185E-2</v>
      </c>
      <c r="W7" s="181">
        <f t="shared" si="12"/>
        <v>6.5514601054904318E-3</v>
      </c>
      <c r="X7" s="181">
        <f>INDEX('נתוני דוחות 2014'!$DW$10:$DY$263,MATCH('תשלומי ארנונה של המדינה'!C7,'נתוני דוחות 2014'!$DW$10:$DW$263,0),2)/(INDEX('נתוני דוחות 2014'!$DW$10:$DY$263,MATCH('תשלומי ארנונה של המדינה'!C7,'נתוני דוחות 2014'!$DW$10:$DW$263,0),2)+INDEX('נתוני דוחות 2014'!$DW$10:$DY$263,MATCH('תשלומי ארנונה של המדינה'!C7,'נתוני דוחות 2014'!$DW$10:$DW$263,0),3))</f>
        <v>0.39865925652449757</v>
      </c>
      <c r="Y7" s="162">
        <f>INDEX('נתוני דוחות 2014'!$DW$10:$DY$263,MATCH('תשלומי ארנונה של המדינה'!C7,'נתוני דוחות 2014'!$DW$10:$DW$263,0),2)/(INDEX('נתוני דוחות 2014'!$DW$10:$DY$263,MATCH('תשלומי ארנונה של המדינה'!C7,'נתוני דוחות 2014'!$DW$10:$DW$263,0),2)+INDEX('נתוני דוחות 2014'!$DW$10:$DY$263,MATCH('תשלומי ארנונה של המדינה'!C7,'נתוני דוחות 2014'!$DW$10:$DW$263,0),3)-H7/1000)</f>
        <v>0.40446494482551448</v>
      </c>
      <c r="Z7" s="162">
        <f>INDEX('נתוני דוחות 2014'!$DW$10:$DY$263,MATCH('תשלומי ארנונה של המדינה'!C7,'נתוני דוחות 2014'!$DW$10:$DW$263,0),2)/(INDEX('נתוני דוחות 2014'!$DW$10:$DY$263,MATCH('תשלומי ארנונה של המדינה'!C7,'נתוני דוחות 2014'!$DW$10:$DW$263,0),2)+INDEX('נתוני דוחות 2014'!$DW$10:$DY$263,MATCH('תשלומי ארנונה של המדינה'!C7,'נתוני דוחות 2014'!$DW$10:$DW$263,0),3)-N7/1000)</f>
        <v>0.41447874104542182</v>
      </c>
      <c r="AA7" s="162">
        <f t="shared" si="17"/>
        <v>1.5819484520924243E-2</v>
      </c>
      <c r="AB7" s="162">
        <f t="shared" si="13"/>
        <v>6.3470137262928647E-2</v>
      </c>
      <c r="AC7" s="162">
        <f t="shared" si="14"/>
        <v>2.7777001637137408E-2</v>
      </c>
      <c r="AD7" s="162">
        <f t="shared" si="15"/>
        <v>1.7420288377356069E-2</v>
      </c>
      <c r="AE7" s="274">
        <f>INDEX(רשויות!$AC$4:$AL$258,MATCH($C7,רשויות!$AC$4:$AC$258,0),10)</f>
        <v>7</v>
      </c>
      <c r="AF7" s="274" t="str">
        <f>IF(INDEX(רשויות!$AN$4:$AR$258,MATCH($C7,רשויות!$AO$4:$AO$258,0),4)&gt;0,"נתמכת","עצמאית")</f>
        <v>עצמאית</v>
      </c>
      <c r="AN7" t="s">
        <v>2442</v>
      </c>
      <c r="AO7">
        <v>35500</v>
      </c>
      <c r="AQ7" s="176" t="s">
        <v>215</v>
      </c>
      <c r="AR7" s="174">
        <v>21.4</v>
      </c>
      <c r="AW7">
        <f>SUM(AU3:AW6)</f>
        <v>316</v>
      </c>
      <c r="AZ7" s="241"/>
      <c r="BA7" s="241"/>
      <c r="BB7" s="241">
        <f>SUM(AZ4:BB6)</f>
        <v>1234474974.1275427</v>
      </c>
    </row>
    <row r="8" spans="1:57" ht="15.75" customHeight="1">
      <c r="A8" s="123" t="s">
        <v>75</v>
      </c>
      <c r="B8" s="124" t="s">
        <v>18</v>
      </c>
      <c r="C8" s="124" t="s">
        <v>262</v>
      </c>
      <c r="D8" s="172">
        <f t="shared" si="1"/>
        <v>3500</v>
      </c>
      <c r="E8" s="124" t="str">
        <f t="shared" si="2"/>
        <v>מועצה אזורית</v>
      </c>
      <c r="F8" s="124" t="str">
        <f>INDEX(רשות_מחוז,MATCH(TRIM(C8),רשויות!$G$3:$G$260,0),2)</f>
        <v>דרום</v>
      </c>
      <c r="G8" s="125">
        <v>26009146.390000001</v>
      </c>
      <c r="H8" s="125">
        <f t="shared" si="16"/>
        <v>26883053.708704002</v>
      </c>
      <c r="I8" s="125">
        <f t="shared" si="3"/>
        <v>0</v>
      </c>
      <c r="J8" s="125">
        <f t="shared" si="4"/>
        <v>26883053.708704002</v>
      </c>
      <c r="K8" s="125">
        <f>INDEX(מילמן,MATCH(C8,'המידע ממילמן'!$A$1:$A$145,0),2)</f>
        <v>3047.96</v>
      </c>
      <c r="L8" s="125">
        <f t="shared" si="5"/>
        <v>0</v>
      </c>
      <c r="M8" s="125">
        <f t="shared" si="6"/>
        <v>3047.96</v>
      </c>
      <c r="N8" s="125">
        <f t="shared" si="7"/>
        <v>26886101.668704003</v>
      </c>
      <c r="O8" s="236">
        <f>SUM(N$3:$N8)/SUM($N$3:$N$167)</f>
        <v>0.49890032195933626</v>
      </c>
      <c r="P8" s="125">
        <f t="shared" si="8"/>
        <v>7681.7433339154295</v>
      </c>
      <c r="Q8" s="125">
        <f t="shared" si="9"/>
        <v>26886101.668704003</v>
      </c>
      <c r="R8" s="109">
        <f>INDEX(הכנסות_מבוקר,MATCH(C8,'נתוני דוחות 2014'!$C$10:$C$263,0),11)*1000</f>
        <v>90107000</v>
      </c>
      <c r="S8" s="109">
        <f>INDEX(הכנסות_מבוקר,MATCH(C8,'נתוני דוחות 2014'!$C$10:$C$263,0),6)*1000</f>
        <v>64029000</v>
      </c>
      <c r="T8" s="109">
        <f>INDEX(ארנונה_מבוקר,MATCH(C8,'נתוני דוחות 2014'!$C$10:$C$263,0),7)*1000</f>
        <v>37624000</v>
      </c>
      <c r="U8" s="181">
        <f t="shared" si="10"/>
        <v>0.71451875687603661</v>
      </c>
      <c r="V8" s="181">
        <f t="shared" si="11"/>
        <v>0.41985746628409004</v>
      </c>
      <c r="W8" s="181">
        <f t="shared" si="12"/>
        <v>0.29834589664181477</v>
      </c>
      <c r="X8" s="181">
        <f>INDEX('נתוני דוחות 2014'!$DW$10:$DY$263,MATCH('תשלומי ארנונה של המדינה'!C8,'נתוני דוחות 2014'!$DW$10:$DW$263,0),2)/(INDEX('נתוני דוחות 2014'!$DW$10:$DY$263,MATCH('תשלומי ארנונה של המדינה'!C8,'נתוני דוחות 2014'!$DW$10:$DW$263,0),2)+INDEX('נתוני דוחות 2014'!$DW$10:$DY$263,MATCH('תשלומי ארנונה של המדינה'!C8,'נתוני דוחות 2014'!$DW$10:$DW$263,0),3))</f>
        <v>0.23719157391075157</v>
      </c>
      <c r="Y8" s="162">
        <f>INDEX('נתוני דוחות 2014'!$DW$10:$DY$263,MATCH('תשלומי ארנונה של המדינה'!C8,'נתוני דוחות 2014'!$DW$10:$DW$263,0),2)/(INDEX('נתוני דוחות 2014'!$DW$10:$DY$263,MATCH('תשלומי ארנונה של המדינה'!C8,'נתוני דוחות 2014'!$DW$10:$DW$263,0),2)+INDEX('נתוני דוחות 2014'!$DW$10:$DY$263,MATCH('תשלומי ארנונה של המדינה'!C8,'נתוני דוחות 2014'!$DW$10:$DW$263,0),3)-H8/1000)</f>
        <v>0.52134705886251631</v>
      </c>
      <c r="Z8" s="162">
        <f>INDEX('נתוני דוחות 2014'!$DW$10:$DY$263,MATCH('תשלומי ארנונה של המדינה'!C8,'נתוני דוחות 2014'!$DW$10:$DW$263,0),2)/(INDEX('נתוני דוחות 2014'!$DW$10:$DY$263,MATCH('תשלומי ארנונה של המדינה'!C8,'נתוני דוחות 2014'!$DW$10:$DW$263,0),2)+INDEX('נתוני דוחות 2014'!$DW$10:$DY$263,MATCH('תשלומי ארנונה של המדינה'!C8,'נתוני דוחות 2014'!$DW$10:$DW$263,0),3)-N8/1000)</f>
        <v>0.52141788170790559</v>
      </c>
      <c r="AA8" s="162">
        <f t="shared" si="17"/>
        <v>0.28422630779715402</v>
      </c>
      <c r="AB8" s="162">
        <f t="shared" si="13"/>
        <v>0.71459976793280888</v>
      </c>
      <c r="AC8" s="162">
        <f t="shared" si="14"/>
        <v>0.41990506908906905</v>
      </c>
      <c r="AD8" s="162">
        <f t="shared" si="15"/>
        <v>0.2983797226486733</v>
      </c>
      <c r="AE8" s="274">
        <f>INDEX(רשויות!$AC$4:$AL$258,MATCH($C8,רשויות!$AC$4:$AC$258,0),10)</f>
        <v>5</v>
      </c>
      <c r="AF8" s="274" t="str">
        <f>IF(INDEX(רשויות!$AN$4:$AR$258,MATCH($C8,רשויות!$AO$4:$AO$258,0),4)&gt;0,"נתמכת","עצמאית")</f>
        <v>עצמאית</v>
      </c>
      <c r="AN8" t="s">
        <v>537</v>
      </c>
      <c r="AO8">
        <v>16600</v>
      </c>
      <c r="AQ8" s="176" t="s">
        <v>2701</v>
      </c>
      <c r="AR8" s="174">
        <v>7.2</v>
      </c>
    </row>
    <row r="9" spans="1:57" ht="15.75" customHeight="1">
      <c r="A9" s="123"/>
      <c r="B9" s="124" t="s">
        <v>81</v>
      </c>
      <c r="C9" s="124" t="s">
        <v>1545</v>
      </c>
      <c r="D9" s="172">
        <f t="shared" si="1"/>
        <v>237600</v>
      </c>
      <c r="E9" s="124" t="str">
        <f t="shared" si="2"/>
        <v>עירייה</v>
      </c>
      <c r="F9" s="124" t="str">
        <f>INDEX(רשות_מחוז,MATCH(TRIM(C9),רשויות!$G$3:$G$260,0),2)</f>
        <v>מרכז</v>
      </c>
      <c r="G9" s="125">
        <v>9959306.5899999999</v>
      </c>
      <c r="H9" s="125">
        <f t="shared" si="16"/>
        <v>10293939.291424001</v>
      </c>
      <c r="I9" s="125">
        <f t="shared" si="3"/>
        <v>24019191.679989338</v>
      </c>
      <c r="J9" s="125">
        <f t="shared" si="4"/>
        <v>34313130.971413337</v>
      </c>
      <c r="K9" s="125">
        <f>INDEX(מילמן,MATCH(C9,'המידע ממילמן'!$A$1:$A$145,0),2)</f>
        <v>13974932.120000007</v>
      </c>
      <c r="L9" s="125">
        <f t="shared" si="5"/>
        <v>11434035.370909093</v>
      </c>
      <c r="M9" s="125">
        <f t="shared" si="6"/>
        <v>25408967.4909091</v>
      </c>
      <c r="N9" s="125">
        <f t="shared" si="7"/>
        <v>24268871.411424007</v>
      </c>
      <c r="O9" s="236">
        <f>SUM(N$3:$N9)/SUM($N$3:$N$167)</f>
        <v>0.52547201674365851</v>
      </c>
      <c r="P9" s="125">
        <f t="shared" si="8"/>
        <v>102.14171469454548</v>
      </c>
      <c r="Q9" s="125">
        <f t="shared" si="9"/>
        <v>59722098.462322436</v>
      </c>
      <c r="R9" s="109">
        <f>INDEX(הכנסות_מבוקר,MATCH(C9,'נתוני דוחות 2014'!$C$10:$C$263,0),11)*1000</f>
        <v>1522437000</v>
      </c>
      <c r="S9" s="109">
        <f>INDEX(הכנסות_מבוקר,MATCH(C9,'נתוני דוחות 2014'!$C$10:$C$263,0),6)*1000</f>
        <v>1081193000</v>
      </c>
      <c r="T9" s="109">
        <f>INDEX(ארנונה_מבוקר,MATCH(C9,'נתוני דוחות 2014'!$C$10:$C$263,0),7)*1000</f>
        <v>421683000</v>
      </c>
      <c r="U9" s="181">
        <f t="shared" si="10"/>
        <v>2.44115586623696E-2</v>
      </c>
      <c r="V9" s="181">
        <f t="shared" si="11"/>
        <v>9.520908192546567E-3</v>
      </c>
      <c r="W9" s="181">
        <f t="shared" si="12"/>
        <v>6.7614878588893998E-3</v>
      </c>
      <c r="X9" s="181">
        <f>INDEX('נתוני דוחות 2014'!$DW$10:$DY$263,MATCH('תשלומי ארנונה של המדינה'!C9,'נתוני דוחות 2014'!$DW$10:$DW$263,0),2)/(INDEX('נתוני דוחות 2014'!$DW$10:$DY$263,MATCH('תשלומי ארנונה של המדינה'!C9,'נתוני דוחות 2014'!$DW$10:$DW$263,0),2)+INDEX('נתוני דוחות 2014'!$DW$10:$DY$263,MATCH('תשלומי ארנונה של המדינה'!C9,'נתוני דוחות 2014'!$DW$10:$DW$263,0),3))</f>
        <v>0.46151056398730661</v>
      </c>
      <c r="Y9" s="162">
        <f>INDEX('נתוני דוחות 2014'!$DW$10:$DY$263,MATCH('תשלומי ארנונה של המדינה'!C9,'נתוני דוחות 2014'!$DW$10:$DW$263,0),2)/(INDEX('נתוני דוחות 2014'!$DW$10:$DY$263,MATCH('תשלומי ארנונה של המדינה'!C9,'נתוני דוחות 2014'!$DW$10:$DW$263,0),2)+INDEX('נתוני דוחות 2014'!$DW$10:$DY$263,MATCH('תשלומי ארנונה של המדינה'!C9,'נתוני דוחות 2014'!$DW$10:$DW$263,0),3)-H9/1000)</f>
        <v>0.46765810110255246</v>
      </c>
      <c r="Z9" s="162">
        <f>INDEX('נתוני דוחות 2014'!$DW$10:$DY$263,MATCH('תשלומי ארנונה של המדינה'!C9,'נתוני דוחות 2014'!$DW$10:$DW$263,0),2)/(INDEX('נתוני דוחות 2014'!$DW$10:$DY$263,MATCH('תשלומי ארנונה של המדינה'!C9,'נתוני דוחות 2014'!$DW$10:$DW$263,0),2)+INDEX('נתוני דוחות 2014'!$DW$10:$DY$263,MATCH('תשלומי ארנונה של המדינה'!C9,'נתוני דוחות 2014'!$DW$10:$DW$263,0),3)-N9/1000)</f>
        <v>0.47627084663081704</v>
      </c>
      <c r="AA9" s="162">
        <f t="shared" si="17"/>
        <v>1.4760282643510425E-2</v>
      </c>
      <c r="AB9" s="162">
        <f t="shared" si="13"/>
        <v>5.7552406455617149E-2</v>
      </c>
      <c r="AC9" s="162">
        <f t="shared" si="14"/>
        <v>2.2446382293840238E-2</v>
      </c>
      <c r="AD9" s="162">
        <f t="shared" si="15"/>
        <v>1.5940805045741798E-2</v>
      </c>
      <c r="AE9" s="274">
        <f>INDEX(רשויות!$AC$4:$AL$258,MATCH($C9,רשויות!$AC$4:$AC$258,0),10)</f>
        <v>6</v>
      </c>
      <c r="AF9" s="274" t="str">
        <f>IF(INDEX(רשויות!$AN$4:$AR$258,MATCH($C9,רשויות!$AO$4:$AO$258,0),4)&gt;0,"נתמכת","עצמאית")</f>
        <v>עצמאית</v>
      </c>
      <c r="AN9" t="s">
        <v>838</v>
      </c>
      <c r="AO9">
        <v>7600</v>
      </c>
      <c r="AQ9" s="176" t="s">
        <v>234</v>
      </c>
      <c r="AR9" s="174">
        <v>8</v>
      </c>
      <c r="AT9" t="s">
        <v>2740</v>
      </c>
      <c r="AU9" s="155" t="s">
        <v>3002</v>
      </c>
      <c r="AV9" t="s">
        <v>3000</v>
      </c>
      <c r="AW9" t="s">
        <v>3001</v>
      </c>
      <c r="AY9" t="s">
        <v>2740</v>
      </c>
      <c r="AZ9" s="155" t="s">
        <v>3002</v>
      </c>
      <c r="BA9" t="s">
        <v>3000</v>
      </c>
      <c r="BB9" t="s">
        <v>3001</v>
      </c>
    </row>
    <row r="10" spans="1:57" ht="15.75" customHeight="1">
      <c r="A10" s="123" t="s">
        <v>75</v>
      </c>
      <c r="B10" s="124" t="s">
        <v>36</v>
      </c>
      <c r="C10" s="124" t="s">
        <v>362</v>
      </c>
      <c r="D10" s="172">
        <f t="shared" si="1"/>
        <v>11900</v>
      </c>
      <c r="E10" s="124" t="str">
        <f t="shared" si="2"/>
        <v>מועצה אזורית</v>
      </c>
      <c r="F10" s="124" t="str">
        <f>INDEX(רשות_מחוז,MATCH(TRIM(C10),רשויות!$G$3:$G$260,0),2)</f>
        <v>דרום</v>
      </c>
      <c r="G10" s="125">
        <v>20258207.850000001</v>
      </c>
      <c r="H10" s="125">
        <f t="shared" si="16"/>
        <v>20938883.633760002</v>
      </c>
      <c r="I10" s="125">
        <f t="shared" si="3"/>
        <v>0</v>
      </c>
      <c r="J10" s="125">
        <f t="shared" si="4"/>
        <v>20938883.633760002</v>
      </c>
      <c r="K10" s="125">
        <f>INDEX(מילמן,MATCH(C10,'המידע ממילמן'!$A$1:$A$145,0),2)</f>
        <v>0</v>
      </c>
      <c r="L10" s="125">
        <f t="shared" si="5"/>
        <v>0</v>
      </c>
      <c r="M10" s="125">
        <f t="shared" si="6"/>
        <v>0</v>
      </c>
      <c r="N10" s="125">
        <f t="shared" si="7"/>
        <v>20938883.633760002</v>
      </c>
      <c r="O10" s="236">
        <f>SUM(N$3:$N10)/SUM($N$3:$N$167)</f>
        <v>0.54839774804811492</v>
      </c>
      <c r="P10" s="125">
        <f t="shared" si="8"/>
        <v>1759.5700532571429</v>
      </c>
      <c r="Q10" s="125">
        <f t="shared" si="9"/>
        <v>20938883.633760002</v>
      </c>
      <c r="R10" s="109">
        <f>INDEX(הכנסות_מבוקר,MATCH(C10,'נתוני דוחות 2014'!$C$10:$C$263,0),11)*1000</f>
        <v>110129000</v>
      </c>
      <c r="S10" s="109">
        <f>INDEX(הכנסות_מבוקר,MATCH(C10,'נתוני דוחות 2014'!$C$10:$C$263,0),6)*1000</f>
        <v>55974000</v>
      </c>
      <c r="T10" s="109">
        <f>INDEX(ארנונה_מבוקר,MATCH(C10,'נתוני דוחות 2014'!$C$10:$C$263,0),7)*1000</f>
        <v>34461000</v>
      </c>
      <c r="U10" s="181">
        <f t="shared" si="10"/>
        <v>0.60761102793766875</v>
      </c>
      <c r="V10" s="181">
        <f t="shared" si="11"/>
        <v>0.3740823173930754</v>
      </c>
      <c r="W10" s="181">
        <f t="shared" si="12"/>
        <v>0.19013051633774938</v>
      </c>
      <c r="X10" s="181">
        <f>INDEX('נתוני דוחות 2014'!$DW$10:$DY$263,MATCH('תשלומי ארנונה של המדינה'!C10,'נתוני דוחות 2014'!$DW$10:$DW$263,0),2)/(INDEX('נתוני דוחות 2014'!$DW$10:$DY$263,MATCH('תשלומי ארנונה של המדינה'!C10,'נתוני דוחות 2014'!$DW$10:$DW$263,0),2)+INDEX('נתוני דוחות 2014'!$DW$10:$DY$263,MATCH('תשלומי ארנונה של המדינה'!C10,'נתוני דוחות 2014'!$DW$10:$DW$263,0),3))</f>
        <v>0.24052892561983472</v>
      </c>
      <c r="Y10" s="162">
        <f>INDEX('נתוני דוחות 2014'!$DW$10:$DY$263,MATCH('תשלומי ארנונה של המדינה'!C10,'נתוני דוחות 2014'!$DW$10:$DW$263,0),2)/(INDEX('נתוני דוחות 2014'!$DW$10:$DY$263,MATCH('תשלומי ארנונה של המדינה'!C10,'נתוני דוחות 2014'!$DW$10:$DW$263,0),2)+INDEX('נתוני דוחות 2014'!$DW$10:$DY$263,MATCH('תשלומי ארנונה של המדינה'!C10,'נתוני דוחות 2014'!$DW$10:$DW$263,0),3)-H10/1000)</f>
        <v>0.44663398374867636</v>
      </c>
      <c r="Z10" s="162">
        <f>INDEX('נתוני דוחות 2014'!$DW$10:$DY$263,MATCH('תשלומי ארנונה של המדינה'!C10,'נתוני דוחות 2014'!$DW$10:$DW$263,0),2)/(INDEX('נתוני דוחות 2014'!$DW$10:$DY$263,MATCH('תשלומי ארנונה של המדינה'!C10,'נתוני דוחות 2014'!$DW$10:$DW$263,0),2)+INDEX('נתוני דוחות 2014'!$DW$10:$DY$263,MATCH('תשלומי ארנונה של המדינה'!C10,'נתוני דוחות 2014'!$DW$10:$DW$263,0),3)-N10/1000)</f>
        <v>0.44663398374867636</v>
      </c>
      <c r="AA10" s="162">
        <f t="shared" si="17"/>
        <v>0.20610505812884164</v>
      </c>
      <c r="AB10" s="162">
        <f t="shared" si="13"/>
        <v>0.60761102793766875</v>
      </c>
      <c r="AC10" s="162">
        <f t="shared" si="14"/>
        <v>0.3740823173930754</v>
      </c>
      <c r="AD10" s="162">
        <f t="shared" si="15"/>
        <v>0.19013051633774938</v>
      </c>
      <c r="AE10" s="274">
        <f>INDEX(רשויות!$AC$4:$AL$258,MATCH($C10,רשויות!$AC$4:$AC$258,0),10)</f>
        <v>5</v>
      </c>
      <c r="AF10" s="274" t="str">
        <f>IF(INDEX(רשויות!$AN$4:$AR$258,MATCH($C10,רשויות!$AO$4:$AO$258,0),4)&gt;0,"נתמכת","עצמאית")</f>
        <v>נתמכת</v>
      </c>
      <c r="AN10" t="s">
        <v>2452</v>
      </c>
      <c r="AO10">
        <v>11800</v>
      </c>
      <c r="AQ10" s="176" t="s">
        <v>1173</v>
      </c>
      <c r="AR10" s="174">
        <v>7.3</v>
      </c>
      <c r="AT10" t="s">
        <v>2998</v>
      </c>
      <c r="AU10">
        <f>COUNTIFS($Z$3:$Z$172,"&lt;50%",$AB$3:$AB$172,"&lt;2%",$AB$3:$AB$172,"&gt;0",$AF$3:$AF$172,"עצמאית")</f>
        <v>11</v>
      </c>
      <c r="AV10">
        <f>COUNTIFS($Z$3:$Z$172,"&lt;50%",$AB$3:$AB$172,"&gt;2%",$AB$3:$AB$172,"&lt;5%",$AF$3:$AF$172,"עצמאית")</f>
        <v>5</v>
      </c>
      <c r="AW10">
        <f>COUNTIFS($Z$3:$Z$172,"&lt;50%",$AB$3:$AB$172,"&gt;5%",$AF$3:$AF$172,"עצמאית")</f>
        <v>15</v>
      </c>
      <c r="AY10" t="s">
        <v>2998</v>
      </c>
      <c r="AZ10" s="241">
        <f>SUMIFS($N$3:$N$172,$Z$3:$Z$172,"&lt;50%",$AB$3:$AB$172,"&lt;2%",$AB$3:$AB$172,"&gt;0",$AF$3:$AF$172,"עצמאית")</f>
        <v>23165527.522111997</v>
      </c>
      <c r="BA10" s="241">
        <f>SUMIFS($N$3:$N$172,$Z$3:$Z$172,"&lt;50%",$AB$3:$AB$172,"&gt;2%",$AB$3:$AB$172,"&lt;5%",$AF$3:$AF$172,"עצמאית")</f>
        <v>116002016.53478399</v>
      </c>
      <c r="BB10" s="241">
        <f>SUMIFS($N$3:$N$172,$Z$3:$Z$172,"&lt;50%",$AB$3:$AB$172,"&gt;5%",$AF$3:$AF$172,"עצמאית")</f>
        <v>306280689.64788324</v>
      </c>
    </row>
    <row r="11" spans="1:57" ht="15.75" customHeight="1">
      <c r="A11" s="123" t="s">
        <v>75</v>
      </c>
      <c r="B11" s="124" t="s">
        <v>113</v>
      </c>
      <c r="C11" s="124" t="s">
        <v>2537</v>
      </c>
      <c r="D11" s="172">
        <f t="shared" si="1"/>
        <v>43800</v>
      </c>
      <c r="E11" s="124" t="str">
        <f t="shared" si="2"/>
        <v>עירייה</v>
      </c>
      <c r="F11" s="124" t="str">
        <f>INDEX(רשות_מחוז,MATCH(TRIM(C11),רשויות!$G$3:$G$260,0),2)</f>
        <v>תל אביב</v>
      </c>
      <c r="G11" s="125">
        <v>16522205.98</v>
      </c>
      <c r="H11" s="125">
        <f t="shared" si="16"/>
        <v>17077352.100928001</v>
      </c>
      <c r="I11" s="125">
        <f t="shared" si="3"/>
        <v>0</v>
      </c>
      <c r="J11" s="125">
        <f t="shared" si="4"/>
        <v>17077352.100928001</v>
      </c>
      <c r="K11" s="125">
        <f>INDEX(מילמן,MATCH(C11,'המידע ממילמן'!$A$1:$A$145,0),2)</f>
        <v>335215.2</v>
      </c>
      <c r="L11" s="125">
        <f t="shared" si="5"/>
        <v>0</v>
      </c>
      <c r="M11" s="125">
        <f t="shared" si="6"/>
        <v>335215.2</v>
      </c>
      <c r="N11" s="125">
        <f t="shared" si="7"/>
        <v>17412567.300928</v>
      </c>
      <c r="O11" s="236">
        <f>SUM(N$3:$N11)/SUM($N$3:$N$167)</f>
        <v>0.56746255810409185</v>
      </c>
      <c r="P11" s="125">
        <f t="shared" si="8"/>
        <v>397.54719865132421</v>
      </c>
      <c r="Q11" s="125">
        <f t="shared" si="9"/>
        <v>17412567.300928</v>
      </c>
      <c r="R11" s="109">
        <f>INDEX(הכנסות_מבוקר,MATCH(C11,'נתוני דוחות 2014'!$C$10:$C$263,0),11)*1000</f>
        <v>370866000</v>
      </c>
      <c r="S11" s="109">
        <f>INDEX(הכנסות_מבוקר,MATCH(C11,'נתוני דוחות 2014'!$C$10:$C$263,0),6)*1000</f>
        <v>288247000</v>
      </c>
      <c r="T11" s="109">
        <f>INDEX(ארנונה_מבוקר,MATCH(C11,'נתוני דוחות 2014'!$C$10:$C$263,0),7)*1000</f>
        <v>106183900</v>
      </c>
      <c r="U11" s="181">
        <f t="shared" si="10"/>
        <v>0.16082807375626626</v>
      </c>
      <c r="V11" s="181">
        <f t="shared" si="11"/>
        <v>5.9245550173732946E-2</v>
      </c>
      <c r="W11" s="181">
        <f t="shared" si="12"/>
        <v>4.6047230268959682E-2</v>
      </c>
      <c r="X11" s="181">
        <f>INDEX('נתוני דוחות 2014'!$DW$10:$DY$263,MATCH('תשלומי ארנונה של המדינה'!C11,'נתוני דוחות 2014'!$DW$10:$DW$263,0),2)/(INDEX('נתוני דוחות 2014'!$DW$10:$DY$263,MATCH('תשלומי ארנונה של המדינה'!C11,'נתוני דוחות 2014'!$DW$10:$DW$263,0),2)+INDEX('נתוני דוחות 2014'!$DW$10:$DY$263,MATCH('תשלומי ארנונה של המדינה'!C11,'נתוני דוחות 2014'!$DW$10:$DW$263,0),3))</f>
        <v>0.51775362647943102</v>
      </c>
      <c r="Y11" s="162">
        <f>INDEX('נתוני דוחות 2014'!$DW$10:$DY$263,MATCH('תשלומי ארנונה של המדינה'!C11,'נתוני דוחות 2014'!$DW$10:$DW$263,0),2)/(INDEX('נתוני דוחות 2014'!$DW$10:$DY$263,MATCH('תשלומי ארנונה של המדינה'!C11,'נתוני דוחות 2014'!$DW$10:$DW$263,0),2)+INDEX('נתוני דוחות 2014'!$DW$10:$DY$263,MATCH('תשלומי ארנונה של המדינה'!C11,'נתוני דוחות 2014'!$DW$10:$DW$263,0),3)-H11/1000)</f>
        <v>0.5612862927266864</v>
      </c>
      <c r="Z11" s="162">
        <f>INDEX('נתוני דוחות 2014'!$DW$10:$DY$263,MATCH('תשלומי ארנונה של המדינה'!C11,'נתוני דוחות 2014'!$DW$10:$DW$263,0),2)/(INDEX('נתוני דוחות 2014'!$DW$10:$DY$263,MATCH('תשלומי ארנונה של המדינה'!C11,'נתוני דוחות 2014'!$DW$10:$DW$263,0),2)+INDEX('נתוני דוחות 2014'!$DW$10:$DY$263,MATCH('תשלומי ארנונה של המדינה'!C11,'נתוני דוחות 2014'!$DW$10:$DW$263,0),3)-N11/1000)</f>
        <v>0.56221418399118384</v>
      </c>
      <c r="AA11" s="162">
        <f t="shared" si="17"/>
        <v>4.4460557511752818E-2</v>
      </c>
      <c r="AB11" s="162">
        <f t="shared" si="13"/>
        <v>0.16398500432671997</v>
      </c>
      <c r="AC11" s="162">
        <f t="shared" si="14"/>
        <v>6.0408494454159106E-2</v>
      </c>
      <c r="AD11" s="162">
        <f t="shared" si="15"/>
        <v>4.6951101748146234E-2</v>
      </c>
      <c r="AE11" s="274">
        <f>INDEX(רשויות!$AC$4:$AL$258,MATCH($C11,רשויות!$AC$4:$AC$258,0),10)</f>
        <v>9</v>
      </c>
      <c r="AF11" s="274" t="str">
        <f>IF(INDEX(רשויות!$AN$4:$AR$258,MATCH($C11,רשויות!$AO$4:$AO$258,0),4)&gt;0,"נתמכת","עצמאית")</f>
        <v>עצמאית</v>
      </c>
      <c r="AN11" t="s">
        <v>160</v>
      </c>
      <c r="AO11">
        <v>48100</v>
      </c>
      <c r="AQ11" s="176" t="s">
        <v>1212</v>
      </c>
      <c r="AR11" s="174">
        <v>4.9000000000000004</v>
      </c>
      <c r="AT11" t="s">
        <v>2999</v>
      </c>
      <c r="AU11">
        <f>COUNTIFS($Z$3:$Z$172,"&gt;50%",$AB$3:$AB$172,"&lt;2%",$AB$3:$AB$172,"&gt;0",$AF$3:$AF$172,"עצמאית")</f>
        <v>9</v>
      </c>
      <c r="AV11">
        <f>COUNTIFS($Z$3:$Z$172,"&gt;50%",$AB$3:$AB$172,"&gt;2%",$AB$3:$AB$172,"&lt;5%",$AF$3:$AF$172,"עצמאית")</f>
        <v>2</v>
      </c>
      <c r="AW11">
        <f>COUNTIFS($Z$3:$Z$172,"&gt;50%",$AB$3:$AB$172,"&gt;5%",$AF$3:$AF$172,"עצמאית")</f>
        <v>9</v>
      </c>
      <c r="AY11" t="s">
        <v>2999</v>
      </c>
      <c r="AZ11" s="241">
        <f>SUMIFS($N$3:$N$172,$Z$3:$Z$172,"&gt;50%",$AB$3:$AB$172,"&lt;2%",$AB$3:$AB$172,"&gt;0",$AF$3:$AF$172,"עצמאית")</f>
        <v>5404145.2401760006</v>
      </c>
      <c r="BA11" s="241">
        <f>SUMIFS($N$3:$N$172,$Z$3:$Z$172,"&gt;50%",$AB$3:$AB$172,"&gt;2%",$AB$3:$AB$172,"&lt;5%",$AF$3:$AF$172,"עצמאית")</f>
        <v>4276781.6744719995</v>
      </c>
      <c r="BB11" s="241">
        <f>SUMIFS($N$3:$N$172,$Z$3:$Z$172,"&gt;50%",$AB$3:$AB$172,"&gt;5%",$AF$3:$AF$172,"עצמאית")</f>
        <v>224264595.49036792</v>
      </c>
      <c r="BD11" s="241">
        <f>SUM(AZ10:BB11)</f>
        <v>679393756.10979509</v>
      </c>
    </row>
    <row r="12" spans="1:57" ht="15.75" customHeight="1">
      <c r="A12" s="123" t="s">
        <v>75</v>
      </c>
      <c r="B12" s="124" t="s">
        <v>42</v>
      </c>
      <c r="C12" s="124" t="s">
        <v>2296</v>
      </c>
      <c r="D12" s="172">
        <f t="shared" si="1"/>
        <v>35200</v>
      </c>
      <c r="E12" s="124" t="str">
        <f t="shared" si="2"/>
        <v>מועצה אזורית</v>
      </c>
      <c r="F12" s="124" t="str">
        <f>INDEX(רשות_מחוז,MATCH(TRIM(C12),רשויות!$G$3:$G$260,0),2)</f>
        <v>צפון</v>
      </c>
      <c r="G12" s="125">
        <v>16525966.720000001</v>
      </c>
      <c r="H12" s="125">
        <f t="shared" si="16"/>
        <v>17081239.201792002</v>
      </c>
      <c r="I12" s="125">
        <f t="shared" si="3"/>
        <v>0</v>
      </c>
      <c r="J12" s="125">
        <f t="shared" si="4"/>
        <v>17081239.201792002</v>
      </c>
      <c r="K12" s="125"/>
      <c r="L12" s="125"/>
      <c r="M12" s="125"/>
      <c r="N12" s="125">
        <f t="shared" si="7"/>
        <v>17081239.201792002</v>
      </c>
      <c r="O12" s="236">
        <f>SUM(N$3:$N12)/SUM($N$3:$N$167)</f>
        <v>0.58616460101797729</v>
      </c>
      <c r="P12" s="125">
        <f t="shared" si="8"/>
        <v>485.2624773236364</v>
      </c>
      <c r="Q12" s="125">
        <f t="shared" si="9"/>
        <v>17081239.201792002</v>
      </c>
      <c r="R12" s="109">
        <f>INDEX(הכנסות_מבוקר,MATCH(C12,'נתוני דוחות 2014'!$C$10:$C$263,0),11)*1000</f>
        <v>285521000</v>
      </c>
      <c r="S12" s="109">
        <f>INDEX(הכנסות_מבוקר,MATCH(C12,'נתוני דוחות 2014'!$C$10:$C$263,0),6)*1000</f>
        <v>184435000</v>
      </c>
      <c r="T12" s="109">
        <f>INDEX(ארנונה_מבוקר,MATCH(C12,'נתוני דוחות 2014'!$C$10:$C$263,0),7)*1000</f>
        <v>74534000</v>
      </c>
      <c r="U12" s="181">
        <f t="shared" si="10"/>
        <v>0.22917378916725256</v>
      </c>
      <c r="V12" s="181">
        <f t="shared" si="11"/>
        <v>9.2613870478987184E-2</v>
      </c>
      <c r="W12" s="181">
        <f t="shared" si="12"/>
        <v>5.9824808689350355E-2</v>
      </c>
      <c r="X12" s="181">
        <f>INDEX('נתוני דוחות 2014'!$DW$10:$DY$263,MATCH('תשלומי ארנונה של המדינה'!C12,'נתוני דוחות 2014'!$DW$10:$DW$263,0),2)/(INDEX('נתוני דוחות 2014'!$DW$10:$DY$263,MATCH('תשלומי ארנונה של המדינה'!C12,'נתוני דוחות 2014'!$DW$10:$DW$263,0),2)+INDEX('נתוני דוחות 2014'!$DW$10:$DY$263,MATCH('תשלומי ארנונה של המדינה'!C12,'נתוני דוחות 2014'!$DW$10:$DW$263,0),3))</f>
        <v>0.36318586490319715</v>
      </c>
      <c r="Y12" s="162">
        <f>INDEX('נתוני דוחות 2014'!$DW$10:$DY$263,MATCH('תשלומי ארנונה של המדינה'!C12,'נתוני דוחות 2014'!$DW$10:$DW$263,0),2)/(INDEX('נתוני דוחות 2014'!$DW$10:$DY$263,MATCH('תשלומי ארנונה של המדינה'!C12,'נתוני דוחות 2014'!$DW$10:$DW$263,0),2)+INDEX('נתוני דוחות 2014'!$DW$10:$DY$263,MATCH('תשלומי ארנונה של המדינה'!C12,'נתוני דוחות 2014'!$DW$10:$DW$263,0),3)-H12/1000)</f>
        <v>0.42524686347487306</v>
      </c>
      <c r="Z12" s="162">
        <f>INDEX('נתוני דוחות 2014'!$DW$10:$DY$263,MATCH('תשלומי ארנונה של המדינה'!C12,'נתוני דוחות 2014'!$DW$10:$DW$263,0),2)/(INDEX('נתוני דוחות 2014'!$DW$10:$DY$263,MATCH('תשלומי ארנונה של המדינה'!C12,'נתוני דוחות 2014'!$DW$10:$DW$263,0),2)+INDEX('נתוני דוחות 2014'!$DW$10:$DY$263,MATCH('תשלומי ארנונה של המדינה'!C12,'נתוני דוחות 2014'!$DW$10:$DW$263,0),3)-N12/1000)</f>
        <v>0.42524686347487306</v>
      </c>
      <c r="AA12" s="162">
        <f t="shared" si="17"/>
        <v>6.2060998571675907E-2</v>
      </c>
      <c r="AB12" s="162">
        <f t="shared" si="13"/>
        <v>0.22917378916725256</v>
      </c>
      <c r="AC12" s="162">
        <f t="shared" si="14"/>
        <v>9.2613870478987184E-2</v>
      </c>
      <c r="AD12" s="162">
        <f t="shared" si="15"/>
        <v>5.9824808689350355E-2</v>
      </c>
      <c r="AE12" s="274">
        <f>INDEX(רשויות!$AC$4:$AL$258,MATCH($C12,רשויות!$AC$4:$AC$258,0),10)</f>
        <v>7</v>
      </c>
      <c r="AF12" s="274" t="str">
        <f>IF(INDEX(רשויות!$AN$4:$AR$258,MATCH($C12,רשויות!$AO$4:$AO$258,0),4)&gt;0,"נתמכת","עצמאית")</f>
        <v>עצמאית</v>
      </c>
      <c r="AG12" s="3" t="s">
        <v>2573</v>
      </c>
      <c r="AN12" t="s">
        <v>1615</v>
      </c>
      <c r="AO12">
        <v>13100</v>
      </c>
      <c r="AQ12" s="176" t="s">
        <v>1595</v>
      </c>
      <c r="AR12" s="174">
        <v>14</v>
      </c>
      <c r="AT12" t="s">
        <v>3003</v>
      </c>
      <c r="AU12">
        <f>COUNTIFS($AA$3:$AA$172,"&lt;5%",$AB$3:$AB$172,"&lt;2%",$AB$3:$AB$172,"&gt;0",$AF$3:$AF$172,"עצמאית")</f>
        <v>20</v>
      </c>
      <c r="AV12">
        <f>COUNTIFS($AA$3:$AA$172,"&lt;5%",$AB$3:$AB$172,"&gt;2%",$AB$3:$AB$172,"&lt;5%",$AF$3:$AF$172,"עצמאית")</f>
        <v>7</v>
      </c>
      <c r="AW12">
        <f>COUNTIFS($AA$3:$AA$172,"&lt;5%",$AB$3:$AB$172,"&gt;5%",$AF$3:$AF$172,"עצמאית")</f>
        <v>17</v>
      </c>
      <c r="AY12" t="s">
        <v>3003</v>
      </c>
      <c r="AZ12" s="241">
        <f>SUMIFS($N$3:$N$172,$AA$3:$AA$172,"&lt;5%",$AB$3:$AB$172,"&lt;2%",$AB$3:$AB$172,"&gt;0",$AF$3:$AF$172,"עצמאית")</f>
        <v>28569672.762287997</v>
      </c>
      <c r="BA12" s="241">
        <f>SUMIFS($N$3:$N$172,$AA$3:$AA$172,"&lt;5%",$AB$3:$AB$172,"&gt;2%",$AB$3:$AB$172,"&lt;5%",$AF$3:$AF$172,"עצמאית")</f>
        <v>120278798.20925599</v>
      </c>
      <c r="BB12" s="241">
        <f>SUMIFS($N$3:$N$172,$AA$3:$AA$172,"&lt;5%",$AB$3:$AB$172,"&gt;5%",$AF$3:$AF$172,"עצמאית")</f>
        <v>298667738.77577114</v>
      </c>
    </row>
    <row r="13" spans="1:57" ht="15.75" customHeight="1">
      <c r="A13" s="123" t="s">
        <v>75</v>
      </c>
      <c r="B13" s="124" t="s">
        <v>9</v>
      </c>
      <c r="C13" s="124" t="s">
        <v>1173</v>
      </c>
      <c r="D13" s="172">
        <f t="shared" si="1"/>
        <v>7300</v>
      </c>
      <c r="E13" s="124" t="str">
        <f t="shared" si="2"/>
        <v>מועצה אזורית</v>
      </c>
      <c r="F13" s="124" t="str">
        <f>INDEX(רשות_מחוז,MATCH(TRIM(C13),רשויות!$G$3:$G$260,0),2)</f>
        <v>מרכז</v>
      </c>
      <c r="G13" s="125">
        <v>15753498.09</v>
      </c>
      <c r="H13" s="125">
        <f t="shared" si="16"/>
        <v>16282815.625824001</v>
      </c>
      <c r="I13" s="125">
        <f t="shared" si="3"/>
        <v>0</v>
      </c>
      <c r="J13" s="125">
        <f t="shared" si="4"/>
        <v>16282815.625824001</v>
      </c>
      <c r="K13" s="125"/>
      <c r="L13" s="125"/>
      <c r="M13" s="125"/>
      <c r="N13" s="125">
        <f t="shared" si="7"/>
        <v>16282815.625824001</v>
      </c>
      <c r="O13" s="236">
        <f>SUM(N$3:$N13)/SUM($N$3:$N$167)</f>
        <v>0.60399245958230774</v>
      </c>
      <c r="P13" s="125">
        <f t="shared" si="8"/>
        <v>2230.522688469041</v>
      </c>
      <c r="Q13" s="125">
        <f t="shared" si="9"/>
        <v>16282815.625824001</v>
      </c>
      <c r="R13" s="109">
        <f>INDEX(הכנסות_מבוקר,MATCH(C13,'נתוני דוחות 2014'!$C$10:$C$263,0),11)*1000</f>
        <v>95516000</v>
      </c>
      <c r="S13" s="109">
        <f>INDEX(הכנסות_מבוקר,MATCH(C13,'נתוני דוחות 2014'!$C$10:$C$263,0),6)*1000</f>
        <v>50086000</v>
      </c>
      <c r="T13" s="109">
        <f>INDEX(ארנונה_מבוקר,MATCH(C13,'נתוני דוחות 2014'!$C$10:$C$263,0),7)*1000</f>
        <v>25081000</v>
      </c>
      <c r="U13" s="181">
        <f t="shared" si="10"/>
        <v>0.64920918726621746</v>
      </c>
      <c r="V13" s="181">
        <f t="shared" si="11"/>
        <v>0.32509714542634671</v>
      </c>
      <c r="W13" s="181">
        <f t="shared" si="12"/>
        <v>0.17047212640629844</v>
      </c>
      <c r="X13" s="181">
        <f>INDEX('נתוני דוחות 2014'!$DW$10:$DY$263,MATCH('תשלומי ארנונה של המדינה'!C13,'נתוני דוחות 2014'!$DW$10:$DW$263,0),2)/(INDEX('נתוני דוחות 2014'!$DW$10:$DY$263,MATCH('תשלומי ארנונה של המדינה'!C13,'נתוני דוחות 2014'!$DW$10:$DW$263,0),2)+INDEX('נתוני דוחות 2014'!$DW$10:$DY$263,MATCH('תשלומי ארנונה של המדינה'!C13,'נתוני דוחות 2014'!$DW$10:$DW$263,0),3))</f>
        <v>0.28360468437589259</v>
      </c>
      <c r="Y13" s="162">
        <f>INDEX('נתוני דוחות 2014'!$DW$10:$DY$263,MATCH('תשלומי ארנונה של המדינה'!C13,'נתוני דוחות 2014'!$DW$10:$DW$263,0),2)/(INDEX('נתוני דוחות 2014'!$DW$10:$DY$263,MATCH('תשלומי ארנונה של המדינה'!C13,'נתוני דוחות 2014'!$DW$10:$DW$263,0),2)+INDEX('נתוני דוחות 2014'!$DW$10:$DY$263,MATCH('תשלומי ארנונה של המדינה'!C13,'נתוני דוחות 2014'!$DW$10:$DW$263,0),3)-H13/1000)</f>
        <v>0.5301918217717595</v>
      </c>
      <c r="Z13" s="162">
        <f>INDEX('נתוני דוחות 2014'!$DW$10:$DY$263,MATCH('תשלומי ארנונה של המדינה'!C13,'נתוני דוחות 2014'!$DW$10:$DW$263,0),2)/(INDEX('נתוני דוחות 2014'!$DW$10:$DY$263,MATCH('תשלומי ארנונה של המדינה'!C13,'נתוני דוחות 2014'!$DW$10:$DW$263,0),2)+INDEX('נתוני דוחות 2014'!$DW$10:$DY$263,MATCH('תשלומי ארנונה של המדינה'!C13,'נתוני דוחות 2014'!$DW$10:$DW$263,0),3)-N13/1000)</f>
        <v>0.5301918217717595</v>
      </c>
      <c r="AA13" s="162">
        <f t="shared" si="17"/>
        <v>0.24658713739586691</v>
      </c>
      <c r="AB13" s="162">
        <f t="shared" si="13"/>
        <v>0.64920918726621746</v>
      </c>
      <c r="AC13" s="162">
        <f t="shared" si="14"/>
        <v>0.32509714542634671</v>
      </c>
      <c r="AD13" s="162">
        <f t="shared" si="15"/>
        <v>0.17047212640629844</v>
      </c>
      <c r="AE13" s="274">
        <f>INDEX(רשויות!$AC$4:$AL$258,MATCH($C13,רשויות!$AC$4:$AC$258,0),10)</f>
        <v>8</v>
      </c>
      <c r="AF13" s="274" t="str">
        <f>IF(INDEX(רשויות!$AN$4:$AR$258,MATCH($C13,רשויות!$AO$4:$AO$258,0),4)&gt;0,"נתמכת","עצמאית")</f>
        <v>עצמאית</v>
      </c>
      <c r="AN13" t="s">
        <v>1124</v>
      </c>
      <c r="AO13">
        <v>3400</v>
      </c>
      <c r="AQ13" s="176" t="s">
        <v>929</v>
      </c>
      <c r="AR13" s="174">
        <v>20.100000000000001</v>
      </c>
      <c r="AT13" t="s">
        <v>3004</v>
      </c>
      <c r="AU13">
        <f>COUNTIFS($AA$3:$AA$172,"&gt;5%",$AB$3:$AB$172,"&lt;2%",$AB$3:$AB$172,"&gt;0",$AF$3:$AF$172,"עצמאית")</f>
        <v>0</v>
      </c>
      <c r="AV13">
        <f>COUNTIFS($AA$3:$AA$172,"&gt;5%",$AB$3:$AB$172,"&gt;2%",$AB$3:$AB$172,"&lt;5%",$AF$3:$AF$172,"עצמאית")</f>
        <v>0</v>
      </c>
      <c r="AW13">
        <f>COUNTIFS($AA$3:$AA$172,"&gt;5%",$AB$3:$AB$172,"&gt;5%",$AF$3:$AF$172,"עצמאית")</f>
        <v>7</v>
      </c>
      <c r="AY13" t="s">
        <v>3004</v>
      </c>
      <c r="AZ13" s="241">
        <f>SUMIFS($N$3:$N$172,$AA$3:$AA$172,"&gt;5%",$AB$3:$AB$172,"&lt;2%",$AB$3:$AB$172,"&gt;0",$AF$3:$AF$172,"עצמאית")</f>
        <v>0</v>
      </c>
      <c r="BA13" s="241">
        <f>SUMIFS($N$3:$N$172,$AA$3:$AA$172,"&gt;5%",$AB$3:$AB$172,"&gt;2%",$AB$3:$AB$172,"&lt;5%",$AF$3:$AF$172,"עצמאית")</f>
        <v>0</v>
      </c>
      <c r="BB13" s="241">
        <f>SUMIFS($N$3:$N$172,$AA$3:$AA$172,"&gt;5%",$AB$3:$AB$172,"&gt;5%",$AF$3:$AF$172,"עצמאית")</f>
        <v>231877546.36248001</v>
      </c>
      <c r="BD13" s="241">
        <f>SUM(AZ12:BB13)</f>
        <v>679393756.10979521</v>
      </c>
    </row>
    <row r="14" spans="1:57" ht="15.75" customHeight="1">
      <c r="A14" s="123" t="s">
        <v>75</v>
      </c>
      <c r="B14" s="124" t="s">
        <v>68</v>
      </c>
      <c r="C14" s="124" t="s">
        <v>682</v>
      </c>
      <c r="D14" s="172">
        <f t="shared" si="1"/>
        <v>18700</v>
      </c>
      <c r="E14" s="124" t="str">
        <f t="shared" si="2"/>
        <v>עירייה</v>
      </c>
      <c r="F14" s="124" t="str">
        <f>INDEX(רשות_מחוז,MATCH(TRIM(C14),רשויות!$G$3:$G$260,0),2)</f>
        <v>חיפה</v>
      </c>
      <c r="G14" s="125">
        <v>12756979.35</v>
      </c>
      <c r="H14" s="125">
        <f t="shared" si="16"/>
        <v>13185613.85616</v>
      </c>
      <c r="I14" s="125">
        <f t="shared" si="3"/>
        <v>0</v>
      </c>
      <c r="J14" s="125">
        <f t="shared" si="4"/>
        <v>13185613.85616</v>
      </c>
      <c r="K14" s="125">
        <f>INDEX(מילמן,MATCH(C14,'המידע ממילמן'!$A$1:$A$145,0),2)</f>
        <v>2708564.4</v>
      </c>
      <c r="L14" s="125">
        <f t="shared" ref="L14:L21" si="18">M14-K14</f>
        <v>0</v>
      </c>
      <c r="M14" s="125">
        <f t="shared" ref="M14:M21" si="19">IF(OR(A14="עיר עולים",A14="בירה"),K14,K14/0.55)</f>
        <v>2708564.4</v>
      </c>
      <c r="N14" s="125">
        <f t="shared" si="7"/>
        <v>15894178.25616</v>
      </c>
      <c r="O14" s="236">
        <f>SUM(N$3:$N14)/SUM($N$3:$N$167)</f>
        <v>0.62139480377502077</v>
      </c>
      <c r="P14" s="125">
        <f t="shared" si="8"/>
        <v>849.95605647914442</v>
      </c>
      <c r="Q14" s="125">
        <f t="shared" si="9"/>
        <v>15894178.25616</v>
      </c>
      <c r="R14" s="109">
        <f>INDEX(הכנסות_מבוקר,MATCH(C14,'נתוני דוחות 2014'!$C$10:$C$263,0),11)*1000</f>
        <v>184995000</v>
      </c>
      <c r="S14" s="109">
        <f>INDEX(הכנסות_מבוקר,MATCH(C14,'נתוני דוחות 2014'!$C$10:$C$263,0),6)*1000</f>
        <v>117930000</v>
      </c>
      <c r="T14" s="109">
        <f>INDEX(ארנונה_מבוקר,MATCH(C14,'נתוני דוחות 2014'!$C$10:$C$263,0),7)*1000</f>
        <v>62845000</v>
      </c>
      <c r="U14" s="181">
        <f t="shared" si="10"/>
        <v>0.20981166132802928</v>
      </c>
      <c r="V14" s="181">
        <f t="shared" si="11"/>
        <v>0.1118088175711015</v>
      </c>
      <c r="W14" s="181">
        <f t="shared" si="12"/>
        <v>7.1275514776939913E-2</v>
      </c>
      <c r="X14" s="181">
        <f>INDEX('נתוני דוחות 2014'!$DW$10:$DY$263,MATCH('תשלומי ארנונה של המדינה'!C14,'נתוני דוחות 2014'!$DW$10:$DW$263,0),2)/(INDEX('נתוני דוחות 2014'!$DW$10:$DY$263,MATCH('תשלומי ארנונה של המדינה'!C14,'נתוני דוחות 2014'!$DW$10:$DW$263,0),2)+INDEX('נתוני דוחות 2014'!$DW$10:$DY$263,MATCH('תשלומי ארנונה של המדינה'!C14,'נתוני דוחות 2014'!$DW$10:$DW$263,0),3))</f>
        <v>0.16622442752142649</v>
      </c>
      <c r="Y14" s="162">
        <f>INDEX('נתוני דוחות 2014'!$DW$10:$DY$263,MATCH('תשלומי ארנונה של המדינה'!C14,'נתוני דוחות 2014'!$DW$10:$DW$263,0),2)/(INDEX('נתוני דוחות 2014'!$DW$10:$DY$263,MATCH('תשלומי ארנונה של המדינה'!C14,'נתוני דוחות 2014'!$DW$10:$DW$263,0),2)+INDEX('נתוני דוחות 2014'!$DW$10:$DY$263,MATCH('תשלומי ארנונה של המדינה'!C14,'נתוני דוחות 2014'!$DW$10:$DW$263,0),3)-H14/1000)</f>
        <v>0.20146848594881966</v>
      </c>
      <c r="Z14" s="162">
        <f>INDEX('נתוני דוחות 2014'!$DW$10:$DY$263,MATCH('תשלומי ארנונה של המדינה'!C14,'נתוני דוחות 2014'!$DW$10:$DW$263,0),2)/(INDEX('נתוני דוחות 2014'!$DW$10:$DY$263,MATCH('תשלומי ארנונה של המדינה'!C14,'נתוני דוחות 2014'!$DW$10:$DW$263,0),2)+INDEX('נתוני דוחות 2014'!$DW$10:$DY$263,MATCH('תשלומי ארנונה של המדינה'!C14,'נתוני דוחות 2014'!$DW$10:$DW$263,0),3)-N14/1000)</f>
        <v>0.21064286396079457</v>
      </c>
      <c r="AA14" s="162">
        <f t="shared" si="17"/>
        <v>4.4418436439368075E-2</v>
      </c>
      <c r="AB14" s="162">
        <f t="shared" si="13"/>
        <v>0.25291078456774607</v>
      </c>
      <c r="AC14" s="162">
        <f t="shared" si="14"/>
        <v>0.13477637798829814</v>
      </c>
      <c r="AD14" s="162">
        <f t="shared" si="15"/>
        <v>8.5916799135976649E-2</v>
      </c>
      <c r="AE14" s="274">
        <f>INDEX(רשויות!$AC$4:$AL$258,MATCH($C14,רשויות!$AC$4:$AC$258,0),10)</f>
        <v>4</v>
      </c>
      <c r="AF14" s="274" t="str">
        <f>IF(INDEX(רשויות!$AN$4:$AR$258,MATCH($C14,רשויות!$AO$4:$AO$258,0),4)&gt;0,"נתמכת","עצמאית")</f>
        <v>נתמכת</v>
      </c>
      <c r="AN14" t="s">
        <v>1133</v>
      </c>
      <c r="AO14">
        <v>42600</v>
      </c>
      <c r="AQ14" s="176" t="s">
        <v>1220</v>
      </c>
      <c r="AR14" s="174">
        <v>24.4</v>
      </c>
      <c r="AW14">
        <f>SUM(AU10:AW13)</f>
        <v>102</v>
      </c>
      <c r="AZ14" s="241"/>
      <c r="BA14" s="241"/>
    </row>
    <row r="15" spans="1:57" ht="15.75" customHeight="1">
      <c r="A15" s="123" t="s">
        <v>75</v>
      </c>
      <c r="B15" s="124" t="s">
        <v>86</v>
      </c>
      <c r="C15" s="124" t="s">
        <v>160</v>
      </c>
      <c r="D15" s="172">
        <f t="shared" si="1"/>
        <v>48100</v>
      </c>
      <c r="E15" s="124" t="str">
        <f t="shared" si="2"/>
        <v>עירייה</v>
      </c>
      <c r="F15" s="124" t="str">
        <f>INDEX(רשות_מחוז,MATCH(TRIM(C15),רשויות!$G$3:$G$260,0),2)</f>
        <v>דרום</v>
      </c>
      <c r="G15" s="125">
        <v>9664139.8300000001</v>
      </c>
      <c r="H15" s="125">
        <f t="shared" si="16"/>
        <v>9988854.9282880016</v>
      </c>
      <c r="I15" s="125">
        <f t="shared" si="3"/>
        <v>0</v>
      </c>
      <c r="J15" s="125">
        <f t="shared" si="4"/>
        <v>9988854.9282880016</v>
      </c>
      <c r="K15" s="125">
        <f>INDEX(מילמן,MATCH(C15,'המידע ממילמן'!$A$1:$A$145,0),2)</f>
        <v>5599688.6400000025</v>
      </c>
      <c r="L15" s="125">
        <f t="shared" si="18"/>
        <v>0</v>
      </c>
      <c r="M15" s="125">
        <f t="shared" si="19"/>
        <v>5599688.6400000025</v>
      </c>
      <c r="N15" s="125">
        <f t="shared" si="7"/>
        <v>15588543.568288004</v>
      </c>
      <c r="O15" s="236">
        <f>SUM(N$3:$N15)/SUM($N$3:$N$167)</f>
        <v>0.6384625122319405</v>
      </c>
      <c r="P15" s="125">
        <f t="shared" si="8"/>
        <v>324.08614487085248</v>
      </c>
      <c r="Q15" s="125">
        <f t="shared" si="9"/>
        <v>15588543.568288004</v>
      </c>
      <c r="R15" s="109">
        <f>INDEX(הכנסות_מבוקר,MATCH(C15,'נתוני דוחות 2014'!$C$10:$C$263,0),11)*1000</f>
        <v>507907000</v>
      </c>
      <c r="S15" s="109">
        <f>INDEX(הכנסות_מבוקר,MATCH(C15,'נתוני דוחות 2014'!$C$10:$C$263,0),6)*1000</f>
        <v>352280000</v>
      </c>
      <c r="T15" s="109">
        <f>INDEX(ארנונה_מבוקר,MATCH(C15,'נתוני דוחות 2014'!$C$10:$C$263,0),7)*1000</f>
        <v>200791000</v>
      </c>
      <c r="U15" s="181">
        <f t="shared" si="10"/>
        <v>4.9747523187234494E-2</v>
      </c>
      <c r="V15" s="181">
        <f t="shared" si="11"/>
        <v>2.8354873760327016E-2</v>
      </c>
      <c r="W15" s="181">
        <f t="shared" si="12"/>
        <v>1.9666700652458031E-2</v>
      </c>
      <c r="X15" s="181">
        <f>INDEX('נתוני דוחות 2014'!$DW$10:$DY$263,MATCH('תשלומי ארנונה של המדינה'!C15,'נתוני דוחות 2014'!$DW$10:$DW$263,0),2)/(INDEX('נתוני דוחות 2014'!$DW$10:$DY$263,MATCH('תשלומי ארנונה של המדינה'!C15,'נתוני דוחות 2014'!$DW$10:$DW$263,0),2)+INDEX('נתוני דוחות 2014'!$DW$10:$DY$263,MATCH('תשלומי ארנונה של המדינה'!C15,'נתוני דוחות 2014'!$DW$10:$DW$263,0),3))</f>
        <v>0.24670418308009753</v>
      </c>
      <c r="Y15" s="162">
        <f>INDEX('נתוני דוחות 2014'!$DW$10:$DY$263,MATCH('תשלומי ארנונה של המדינה'!C15,'נתוני דוחות 2014'!$DW$10:$DW$263,0),2)/(INDEX('נתוני דוחות 2014'!$DW$10:$DY$263,MATCH('תשלומי ארנונה של המדינה'!C15,'נתוני דוחות 2014'!$DW$10:$DW$263,0),2)+INDEX('נתוני דוחות 2014'!$DW$10:$DY$263,MATCH('תשלומי ארנונה של המדינה'!C15,'נתוני דוחות 2014'!$DW$10:$DW$263,0),3)-H15/1000)</f>
        <v>0.25630927076514082</v>
      </c>
      <c r="Z15" s="162">
        <f>INDEX('נתוני דוחות 2014'!$DW$10:$DY$263,MATCH('תשלומי ארנונה של המדינה'!C15,'נתוני דוחות 2014'!$DW$10:$DW$263,0),2)/(INDEX('נתוני דוחות 2014'!$DW$10:$DY$263,MATCH('תשלומי ארנונה של המדינה'!C15,'נתוני דוחות 2014'!$DW$10:$DW$263,0),2)+INDEX('נתוני דוחות 2014'!$DW$10:$DY$263,MATCH('תשלומי ארנונה של המדינה'!C15,'נתוני דוחות 2014'!$DW$10:$DW$263,0),3)-N15/1000)</f>
        <v>0.2620282848808434</v>
      </c>
      <c r="AA15" s="162">
        <f t="shared" si="17"/>
        <v>1.5324101800745865E-2</v>
      </c>
      <c r="AB15" s="162">
        <f t="shared" si="13"/>
        <v>7.7635668771448937E-2</v>
      </c>
      <c r="AC15" s="162">
        <f t="shared" si="14"/>
        <v>4.4250435926785521E-2</v>
      </c>
      <c r="AD15" s="162">
        <f t="shared" si="15"/>
        <v>3.0691728147649085E-2</v>
      </c>
      <c r="AE15" s="274">
        <f>INDEX(רשויות!$AC$4:$AL$258,MATCH($C15,רשויות!$AC$4:$AC$258,0),10)</f>
        <v>5</v>
      </c>
      <c r="AF15" s="274" t="str">
        <f>IF(INDEX(רשויות!$AN$4:$AR$258,MATCH($C15,רשויות!$AO$4:$AO$258,0),4)&gt;0,"נתמכת","עצמאית")</f>
        <v>עצמאית</v>
      </c>
      <c r="AN15" t="s">
        <v>849</v>
      </c>
      <c r="AO15">
        <v>7600</v>
      </c>
      <c r="AQ15" s="177" t="s">
        <v>2702</v>
      </c>
      <c r="AR15" s="174">
        <v>5.3</v>
      </c>
    </row>
    <row r="16" spans="1:57" ht="15.75" customHeight="1">
      <c r="A16" s="123"/>
      <c r="B16" s="124" t="s">
        <v>71</v>
      </c>
      <c r="C16" s="124" t="s">
        <v>1564</v>
      </c>
      <c r="D16" s="172">
        <f t="shared" si="1"/>
        <v>69000</v>
      </c>
      <c r="E16" s="124" t="str">
        <f t="shared" si="2"/>
        <v>עירייה</v>
      </c>
      <c r="F16" s="124" t="str">
        <f>INDEX(רשות_מחוז,MATCH(TRIM(C16),רשויות!$G$3:$G$260,0),2)</f>
        <v>מרכז</v>
      </c>
      <c r="G16" s="125">
        <v>414576.79</v>
      </c>
      <c r="H16" s="125">
        <f t="shared" si="16"/>
        <v>428506.570144</v>
      </c>
      <c r="I16" s="125">
        <f t="shared" si="3"/>
        <v>999848.66366933333</v>
      </c>
      <c r="J16" s="125">
        <f t="shared" si="4"/>
        <v>1428355.2338133333</v>
      </c>
      <c r="K16" s="125">
        <f>INDEX(מילמן,MATCH(C16,'המידע ממילמן'!$A$1:$A$145,0),2)</f>
        <v>14508777.399999999</v>
      </c>
      <c r="L16" s="125">
        <f t="shared" si="18"/>
        <v>11870817.872727271</v>
      </c>
      <c r="M16" s="125">
        <f t="shared" si="19"/>
        <v>26379595.27272727</v>
      </c>
      <c r="N16" s="125">
        <f t="shared" si="7"/>
        <v>14937283.970143998</v>
      </c>
      <c r="O16" s="236">
        <f>SUM(N$3:$N16)/SUM($N$3:$N$167)</f>
        <v>0.65481716440478854</v>
      </c>
      <c r="P16" s="125">
        <f t="shared" si="8"/>
        <v>216.48237637889852</v>
      </c>
      <c r="Q16" s="125">
        <f t="shared" si="9"/>
        <v>27807950.506540604</v>
      </c>
      <c r="R16" s="109">
        <f>INDEX(הכנסות_מבוקר,MATCH(C16,'נתוני דוחות 2014'!$C$10:$C$263,0),11)*1000</f>
        <v>429581000</v>
      </c>
      <c r="S16" s="109">
        <f>INDEX(הכנסות_מבוקר,MATCH(C16,'נתוני דוחות 2014'!$C$10:$C$263,0),6)*1000</f>
        <v>262499000</v>
      </c>
      <c r="T16" s="109">
        <f>INDEX(ארנונה_מבוקר,MATCH(C16,'נתוני דוחות 2014'!$C$10:$C$263,0),7)*1000</f>
        <v>116375000</v>
      </c>
      <c r="U16" s="181">
        <f t="shared" si="10"/>
        <v>3.6821187552653063E-3</v>
      </c>
      <c r="V16" s="181">
        <f t="shared" si="11"/>
        <v>1.6324122002140961E-3</v>
      </c>
      <c r="W16" s="181">
        <f t="shared" si="12"/>
        <v>9.9749888878698074E-4</v>
      </c>
      <c r="X16" s="181">
        <f>INDEX('נתוני דוחות 2014'!$DW$10:$DY$263,MATCH('תשלומי ארנונה של המדינה'!C16,'נתוני דוחות 2014'!$DW$10:$DW$263,0),2)/(INDEX('נתוני דוחות 2014'!$DW$10:$DY$263,MATCH('תשלומי ארנונה של המדינה'!C16,'נתוני דוחות 2014'!$DW$10:$DW$263,0),2)+INDEX('נתוני דוחות 2014'!$DW$10:$DY$263,MATCH('תשלומי ארנונה של המדינה'!C16,'נתוני דוחות 2014'!$DW$10:$DW$263,0),3))</f>
        <v>0.3269736804057532</v>
      </c>
      <c r="Y16" s="162">
        <f>INDEX('נתוני דוחות 2014'!$DW$10:$DY$263,MATCH('תשלומי ארנונה של המדינה'!C16,'נתוני דוחות 2014'!$DW$10:$DW$263,0),2)/(INDEX('נתוני דוחות 2014'!$DW$10:$DY$263,MATCH('תשלומי ארנונה של המדינה'!C16,'נתוני דוחות 2014'!$DW$10:$DW$263,0),2)+INDEX('נתוני דוחות 2014'!$DW$10:$DY$263,MATCH('תשלומי ארנונה של המדינה'!C16,'נתוני דוחות 2014'!$DW$10:$DW$263,0),3)-H16/1000)</f>
        <v>0.32778598745743032</v>
      </c>
      <c r="Z16" s="162">
        <f>INDEX('נתוני דוחות 2014'!$DW$10:$DY$263,MATCH('תשלומי ארנונה של המדינה'!C16,'נתוני דוחות 2014'!$DW$10:$DW$263,0),2)/(INDEX('נתוני דוחות 2014'!$DW$10:$DY$263,MATCH('תשלומי ארנונה של המדינה'!C16,'נתוני דוחות 2014'!$DW$10:$DW$263,0),2)+INDEX('נתוני דוחות 2014'!$DW$10:$DY$263,MATCH('תשלומי ארנונה של המדינה'!C16,'נתוני דוחות 2014'!$DW$10:$DW$263,0),3)-N16/1000)</f>
        <v>0.35789044937333797</v>
      </c>
      <c r="AA16" s="162">
        <f t="shared" si="17"/>
        <v>3.0916768967584773E-2</v>
      </c>
      <c r="AB16" s="162">
        <f t="shared" si="13"/>
        <v>0.12835474947492156</v>
      </c>
      <c r="AC16" s="162">
        <f t="shared" si="14"/>
        <v>5.6904155711617943E-2</v>
      </c>
      <c r="AD16" s="162">
        <f t="shared" si="15"/>
        <v>3.4771751940015964E-2</v>
      </c>
      <c r="AE16" s="274">
        <f>INDEX(רשויות!$AC$4:$AL$258,MATCH($C16,רשויות!$AC$4:$AC$258,0),10)</f>
        <v>4</v>
      </c>
      <c r="AF16" s="274" t="str">
        <f>IF(INDEX(רשויות!$AN$4:$AR$258,MATCH($C16,רשויות!$AO$4:$AO$258,0),4)&gt;0,"נתמכת","עצמאית")</f>
        <v>נתמכת</v>
      </c>
      <c r="AN16" t="s">
        <v>859</v>
      </c>
      <c r="AO16">
        <v>3900</v>
      </c>
      <c r="AQ16" s="177" t="s">
        <v>1265</v>
      </c>
      <c r="AR16" s="174">
        <v>29.1</v>
      </c>
      <c r="BA16" s="237">
        <f>BA3+AZ5</f>
        <v>167627524.49612799</v>
      </c>
    </row>
    <row r="17" spans="1:55" ht="15.75" customHeight="1">
      <c r="A17" s="123" t="s">
        <v>75</v>
      </c>
      <c r="B17" s="124" t="s">
        <v>51</v>
      </c>
      <c r="C17" s="124" t="s">
        <v>1143</v>
      </c>
      <c r="D17" s="172">
        <f t="shared" si="1"/>
        <v>17500</v>
      </c>
      <c r="E17" s="124" t="str">
        <f t="shared" si="2"/>
        <v>מועצה מקומית</v>
      </c>
      <c r="F17" s="124" t="str">
        <f>INDEX(רשות_מחוז,MATCH(TRIM(C17),רשויות!$G$3:$G$260,0),2)</f>
        <v>מרכז</v>
      </c>
      <c r="G17" s="125">
        <v>12854701.710000001</v>
      </c>
      <c r="H17" s="125">
        <f t="shared" si="16"/>
        <v>13286619.687456002</v>
      </c>
      <c r="I17" s="125">
        <f t="shared" si="3"/>
        <v>0</v>
      </c>
      <c r="J17" s="125">
        <f t="shared" si="4"/>
        <v>13286619.687456002</v>
      </c>
      <c r="K17" s="125">
        <f>INDEX(מילמן,MATCH(C17,'המידע ממילמן'!$A$1:$A$145,0),2)</f>
        <v>1794021.9999999998</v>
      </c>
      <c r="L17" s="125">
        <f t="shared" si="18"/>
        <v>0</v>
      </c>
      <c r="M17" s="125">
        <f t="shared" si="19"/>
        <v>1794021.9999999998</v>
      </c>
      <c r="N17" s="125">
        <f t="shared" si="7"/>
        <v>15080641.687456002</v>
      </c>
      <c r="O17" s="236">
        <f>SUM(N$3:$N17)/SUM($N$3:$N$167)</f>
        <v>0.67132877721436401</v>
      </c>
      <c r="P17" s="125">
        <f t="shared" si="8"/>
        <v>861.75095356891438</v>
      </c>
      <c r="Q17" s="125">
        <f t="shared" si="9"/>
        <v>15080641.687456002</v>
      </c>
      <c r="R17" s="109">
        <f>INDEX(הכנסות_מבוקר,MATCH(C17,'נתוני דוחות 2014'!$C$10:$C$263,0),11)*1000</f>
        <v>134762000</v>
      </c>
      <c r="S17" s="109">
        <f>INDEX(הכנסות_מבוקר,MATCH(C17,'נתוני דוחות 2014'!$C$10:$C$263,0),6)*1000</f>
        <v>106299000</v>
      </c>
      <c r="T17" s="109">
        <f>INDEX(ארנונה_מבוקר,MATCH(C17,'נתוני דוחות 2014'!$C$10:$C$263,0),7)*1000</f>
        <v>42867000</v>
      </c>
      <c r="U17" s="181">
        <f t="shared" si="10"/>
        <v>0.3099498375779971</v>
      </c>
      <c r="V17" s="181">
        <f t="shared" si="11"/>
        <v>0.1249928944529676</v>
      </c>
      <c r="W17" s="181">
        <f t="shared" si="12"/>
        <v>9.8593221289799818E-2</v>
      </c>
      <c r="X17" s="181">
        <f>INDEX('נתוני דוחות 2014'!$DW$10:$DY$263,MATCH('תשלומי ארנונה של המדינה'!C17,'נתוני דוחות 2014'!$DW$10:$DW$263,0),2)/(INDEX('נתוני דוחות 2014'!$DW$10:$DY$263,MATCH('תשלומי ארנונה של המדינה'!C17,'נתוני דוחות 2014'!$DW$10:$DW$263,0),2)+INDEX('נתוני דוחות 2014'!$DW$10:$DY$263,MATCH('תשלומי ארנונה של המדינה'!C17,'נתוני דוחות 2014'!$DW$10:$DW$263,0),3))</f>
        <v>0.316283075745251</v>
      </c>
      <c r="Y17" s="162">
        <f>INDEX('נתוני דוחות 2014'!$DW$10:$DY$263,MATCH('תשלומי ארנונה של המדינה'!C17,'נתוני דוחות 2014'!$DW$10:$DW$263,0),2)/(INDEX('נתוני דוחות 2014'!$DW$10:$DY$263,MATCH('תשלומי ארנונה של המדינה'!C17,'נתוני דוחות 2014'!$DW$10:$DW$263,0),2)+INDEX('נתוני דוחות 2014'!$DW$10:$DY$263,MATCH('תשלומי ארנונה של המדינה'!C17,'נתוני דוחות 2014'!$DW$10:$DW$263,0),3)-H17/1000)</f>
        <v>0.40133267290326208</v>
      </c>
      <c r="Z17" s="162">
        <f>INDEX('נתוני דוחות 2014'!$DW$10:$DY$263,MATCH('תשלומי ארנונה של המדינה'!C17,'נתוני דוחות 2014'!$DW$10:$DW$263,0),2)/(INDEX('נתוני דוחות 2014'!$DW$10:$DY$263,MATCH('תשלומי ארנונה של המדינה'!C17,'נתוני דוחות 2014'!$DW$10:$DW$263,0),2)+INDEX('נתוני דוחות 2014'!$DW$10:$DY$263,MATCH('תשלומי ארנונה של המדינה'!C17,'נתוני דוחות 2014'!$DW$10:$DW$263,0),3)-N17/1000)</f>
        <v>0.4164535193943214</v>
      </c>
      <c r="AA17" s="162">
        <f t="shared" si="17"/>
        <v>0.10017044364907041</v>
      </c>
      <c r="AB17" s="162">
        <f t="shared" si="13"/>
        <v>0.35180072520717576</v>
      </c>
      <c r="AC17" s="162">
        <f t="shared" si="14"/>
        <v>0.14187002405907867</v>
      </c>
      <c r="AD17" s="162">
        <f t="shared" si="15"/>
        <v>0.11190574262370699</v>
      </c>
      <c r="AE17" s="274">
        <f>INDEX(רשויות!$AC$4:$AL$258,MATCH($C17,רשויות!$AC$4:$AC$258,0),10)</f>
        <v>6</v>
      </c>
      <c r="AF17" s="274" t="str">
        <f>IF(INDEX(רשויות!$AN$4:$AR$258,MATCH($C17,רשויות!$AO$4:$AO$258,0),4)&gt;0,"נתמכת","עצמאית")</f>
        <v>עצמאית</v>
      </c>
      <c r="AN17" t="s">
        <v>1632</v>
      </c>
      <c r="AO17">
        <v>12300</v>
      </c>
      <c r="AQ17" s="177" t="s">
        <v>1776</v>
      </c>
      <c r="AR17" s="174">
        <v>27.9</v>
      </c>
    </row>
    <row r="18" spans="1:55" ht="15.75" customHeight="1">
      <c r="A18" s="123"/>
      <c r="B18" s="124" t="s">
        <v>85</v>
      </c>
      <c r="C18" s="124" t="s">
        <v>2527</v>
      </c>
      <c r="D18" s="172">
        <f t="shared" si="1"/>
        <v>149600</v>
      </c>
      <c r="E18" s="124" t="str">
        <f t="shared" si="2"/>
        <v>עירייה</v>
      </c>
      <c r="F18" s="124" t="str">
        <f>INDEX(רשות_מחוז,MATCH(TRIM(C18),רשויות!$G$3:$G$260,0),2)</f>
        <v>תל אביב</v>
      </c>
      <c r="G18" s="125">
        <v>3364319.65</v>
      </c>
      <c r="H18" s="125">
        <f t="shared" si="16"/>
        <v>3477360.79024</v>
      </c>
      <c r="I18" s="125">
        <f t="shared" si="3"/>
        <v>8113841.8438933333</v>
      </c>
      <c r="J18" s="125">
        <f t="shared" si="4"/>
        <v>11591202.634133333</v>
      </c>
      <c r="K18" s="125">
        <f>INDEX(מילמן,MATCH(C18,'המידע ממילמן'!$A$1:$A$145,0),2)</f>
        <v>10729127.35</v>
      </c>
      <c r="L18" s="125">
        <f t="shared" si="18"/>
        <v>8778376.9227272701</v>
      </c>
      <c r="M18" s="125">
        <f t="shared" si="19"/>
        <v>19507504.27272727</v>
      </c>
      <c r="N18" s="125">
        <f t="shared" si="7"/>
        <v>14206488.140239999</v>
      </c>
      <c r="O18" s="236">
        <f>SUM(N$3:$N18)/SUM($N$3:$N$167)</f>
        <v>0.68688328984167368</v>
      </c>
      <c r="P18" s="125">
        <f t="shared" si="8"/>
        <v>94.963156017647051</v>
      </c>
      <c r="Q18" s="125">
        <f t="shared" si="9"/>
        <v>31098706.906860605</v>
      </c>
      <c r="R18" s="109">
        <f>INDEX(הכנסות_מבוקר,MATCH(C18,'נתוני דוחות 2014'!$C$10:$C$263,0),11)*1000</f>
        <v>1050481000</v>
      </c>
      <c r="S18" s="109">
        <f>INDEX(הכנסות_מבוקר,MATCH(C18,'נתוני דוחות 2014'!$C$10:$C$263,0),6)*1000</f>
        <v>784745000</v>
      </c>
      <c r="T18" s="109">
        <f>INDEX(ארנונה_מבוקר,MATCH(C18,'נתוני דוחות 2014'!$C$10:$C$263,0),7)*1000</f>
        <v>309151000</v>
      </c>
      <c r="U18" s="181">
        <f t="shared" si="10"/>
        <v>1.1248098146989658E-2</v>
      </c>
      <c r="V18" s="181">
        <f t="shared" si="11"/>
        <v>4.4311984023345163E-3</v>
      </c>
      <c r="W18" s="181">
        <f t="shared" si="12"/>
        <v>3.3102557687763987E-3</v>
      </c>
      <c r="X18" s="181">
        <f>INDEX('נתוני דוחות 2014'!$DW$10:$DY$263,MATCH('תשלומי ארנונה של המדינה'!C18,'נתוני דוחות 2014'!$DW$10:$DW$263,0),2)/(INDEX('נתוני דוחות 2014'!$DW$10:$DY$263,MATCH('תשלומי ארנונה של המדינה'!C18,'נתוני דוחות 2014'!$DW$10:$DW$263,0),2)+INDEX('נתוני דוחות 2014'!$DW$10:$DY$263,MATCH('תשלומי ארנונה של המדינה'!C18,'נתוני דוחות 2014'!$DW$10:$DW$263,0),3))</f>
        <v>0.46463373030372823</v>
      </c>
      <c r="Y18" s="162">
        <f>INDEX('נתוני דוחות 2014'!$DW$10:$DY$263,MATCH('תשלומי ארנונה של המדינה'!C18,'נתוני דוחות 2014'!$DW$10:$DW$263,0),2)/(INDEX('נתוני דוחות 2014'!$DW$10:$DY$263,MATCH('תשלומי ארנונה של המדינה'!C18,'נתוני דוחות 2014'!$DW$10:$DW$263,0),2)+INDEX('נתוני דוחות 2014'!$DW$10:$DY$263,MATCH('תשלומי ארנונה של המדינה'!C18,'נתוני דוחות 2014'!$DW$10:$DW$263,0),3)-H18/1000)</f>
        <v>0.467448636974992</v>
      </c>
      <c r="Z18" s="162">
        <f>INDEX('נתוני דוחות 2014'!$DW$10:$DY$263,MATCH('תשלומי ארנונה של המדינה'!C18,'נתוני דוחות 2014'!$DW$10:$DW$263,0),2)/(INDEX('נתוני דוחות 2014'!$DW$10:$DY$263,MATCH('תשלומי ארנונה של המדינה'!C18,'נתוני דוחות 2014'!$DW$10:$DW$263,0),2)+INDEX('נתוני דוחות 2014'!$DW$10:$DY$263,MATCH('תשלומי ארנונה של המדינה'!C18,'נתוני דוחות 2014'!$DW$10:$DW$263,0),3)-N18/1000)</f>
        <v>0.47635287381115371</v>
      </c>
      <c r="AA18" s="162">
        <f t="shared" si="17"/>
        <v>1.1719143507425478E-2</v>
      </c>
      <c r="AB18" s="162">
        <f t="shared" si="13"/>
        <v>4.5953233663290752E-2</v>
      </c>
      <c r="AC18" s="162">
        <f t="shared" si="14"/>
        <v>1.810331781692142E-2</v>
      </c>
      <c r="AD18" s="162">
        <f t="shared" si="15"/>
        <v>1.3523793519578173E-2</v>
      </c>
      <c r="AE18" s="274">
        <f>INDEX(רשויות!$AC$4:$AL$258,MATCH($C18,רשויות!$AC$4:$AC$258,0),10)</f>
        <v>7</v>
      </c>
      <c r="AF18" s="274" t="str">
        <f>IF(INDEX(רשויות!$AN$4:$AR$258,MATCH($C18,רשויות!$AO$4:$AO$258,0),4)&gt;0,"נתמכת","עצמאית")</f>
        <v>עצמאית</v>
      </c>
      <c r="AN18" t="s">
        <v>879</v>
      </c>
      <c r="AO18">
        <v>7900</v>
      </c>
      <c r="AQ18" s="176" t="s">
        <v>1784</v>
      </c>
      <c r="AR18" s="174">
        <v>16.899999999999999</v>
      </c>
      <c r="AZ18" t="s">
        <v>3476</v>
      </c>
      <c r="BA18" s="237">
        <f>BA10+AZ12</f>
        <v>144571689.29707199</v>
      </c>
    </row>
    <row r="19" spans="1:55">
      <c r="A19" s="123" t="s">
        <v>75</v>
      </c>
      <c r="B19" s="124" t="s">
        <v>90</v>
      </c>
      <c r="C19" s="124" t="s">
        <v>2200</v>
      </c>
      <c r="D19" s="172">
        <f t="shared" si="1"/>
        <v>40500</v>
      </c>
      <c r="E19" s="124" t="str">
        <f t="shared" si="2"/>
        <v>עירייה</v>
      </c>
      <c r="F19" s="124" t="str">
        <f>INDEX(רשות_מחוז,MATCH(TRIM(C19),רשויות!$G$3:$G$260,0),2)</f>
        <v>צפון</v>
      </c>
      <c r="G19" s="125">
        <v>2811361.36</v>
      </c>
      <c r="H19" s="125">
        <f t="shared" si="16"/>
        <v>2905823.101696</v>
      </c>
      <c r="I19" s="125">
        <f t="shared" si="3"/>
        <v>0</v>
      </c>
      <c r="J19" s="125">
        <f t="shared" si="4"/>
        <v>2905823.101696</v>
      </c>
      <c r="K19" s="125">
        <f>INDEX(מילמן,MATCH(C19,'המידע ממילמן'!$A$1:$A$145,0),2)</f>
        <v>11011534.125699999</v>
      </c>
      <c r="L19" s="125">
        <f t="shared" si="18"/>
        <v>0</v>
      </c>
      <c r="M19" s="125">
        <f t="shared" si="19"/>
        <v>11011534.125699999</v>
      </c>
      <c r="N19" s="125">
        <f t="shared" si="7"/>
        <v>13917357.227395998</v>
      </c>
      <c r="O19" s="236">
        <f>SUM(N$3:$N19)/SUM($N$3:$N$167)</f>
        <v>0.70212123651754055</v>
      </c>
      <c r="P19" s="125">
        <f t="shared" si="8"/>
        <v>343.63845005916045</v>
      </c>
      <c r="Q19" s="125">
        <f t="shared" si="9"/>
        <v>13917357.227395998</v>
      </c>
      <c r="R19" s="109">
        <f>INDEX(הכנסות_מבוקר,MATCH(C19,'נתוני דוחות 2014'!$C$10:$C$263,0),11)*1000</f>
        <v>261941000</v>
      </c>
      <c r="S19" s="109">
        <f>INDEX(הכנסות_מבוקר,MATCH(C19,'נתוני דוחות 2014'!$C$10:$C$263,0),6)*1000</f>
        <v>162128000</v>
      </c>
      <c r="T19" s="109">
        <f>INDEX(ארנונה_מבוקר,MATCH(C19,'נתוני דוחות 2014'!$C$10:$C$263,0),7)*1000</f>
        <v>67309000</v>
      </c>
      <c r="U19" s="181">
        <f t="shared" si="10"/>
        <v>4.3171390181045627E-2</v>
      </c>
      <c r="V19" s="181">
        <f t="shared" si="11"/>
        <v>1.7923018242968519E-2</v>
      </c>
      <c r="W19" s="181">
        <f t="shared" si="12"/>
        <v>1.1093426006986306E-2</v>
      </c>
      <c r="X19" s="181">
        <f>INDEX('נתוני דוחות 2014'!$DW$10:$DY$263,MATCH('תשלומי ארנונה של המדינה'!C19,'נתוני דוחות 2014'!$DW$10:$DW$263,0),2)/(INDEX('נתוני דוחות 2014'!$DW$10:$DY$263,MATCH('תשלומי ארנונה של המדינה'!C19,'נתוני דוחות 2014'!$DW$10:$DW$263,0),2)+INDEX('נתוני דוחות 2014'!$DW$10:$DY$263,MATCH('תשלומי ארנונה של המדינה'!C19,'נתוני דוחות 2014'!$DW$10:$DW$263,0),3))</f>
        <v>0.3760174283860202</v>
      </c>
      <c r="Y19" s="162">
        <f>INDEX('נתוני דוחות 2014'!$DW$10:$DY$263,MATCH('תשלומי ארנונה של המדינה'!C19,'נתוני דוחות 2014'!$DW$10:$DW$263,0),2)/(INDEX('נתוני דוחות 2014'!$DW$10:$DY$263,MATCH('תשלומי ארנונה של המדינה'!C19,'נתוני דוחות 2014'!$DW$10:$DW$263,0),2)+INDEX('נתוני דוחות 2014'!$DW$10:$DY$263,MATCH('תשלומי ארנונה של המדינה'!C19,'נתוני דוחות 2014'!$DW$10:$DW$263,0),3)-H19/1000)</f>
        <v>0.38642707634718165</v>
      </c>
      <c r="Z19" s="162">
        <f>INDEX('נתוני דוחות 2014'!$DW$10:$DY$263,MATCH('תשלומי ארנונה של המדינה'!C19,'נתוני דוחות 2014'!$DW$10:$DW$263,0),2)/(INDEX('נתוני דוחות 2014'!$DW$10:$DY$263,MATCH('תשלומי ארנונה של המדינה'!C19,'נתוני דוחות 2014'!$DW$10:$DW$263,0),2)+INDEX('נתוני דוחות 2014'!$DW$10:$DY$263,MATCH('תשלומי ארנונה של המדינה'!C19,'נתוני דוחות 2014'!$DW$10:$DW$263,0),3)-N19/1000)</f>
        <v>0.43171749940202142</v>
      </c>
      <c r="AA19" s="162">
        <f t="shared" si="17"/>
        <v>5.5700071016001218E-2</v>
      </c>
      <c r="AB19" s="162">
        <f t="shared" si="13"/>
        <v>0.20676814731159276</v>
      </c>
      <c r="AC19" s="162">
        <f t="shared" si="14"/>
        <v>8.5841786905383397E-2</v>
      </c>
      <c r="AD19" s="162">
        <f t="shared" si="15"/>
        <v>5.313164883464596E-2</v>
      </c>
      <c r="AE19" s="274">
        <f>INDEX(רשויות!$AC$4:$AL$258,MATCH($C19,רשויות!$AC$4:$AC$258,0),10)</f>
        <v>5</v>
      </c>
      <c r="AF19" s="274" t="str">
        <f>IF(INDEX(רשויות!$AN$4:$AR$258,MATCH($C19,רשויות!$AO$4:$AO$258,0),4)&gt;0,"נתמכת","עצמאית")</f>
        <v>נתמכת</v>
      </c>
      <c r="AN19" t="s">
        <v>880</v>
      </c>
      <c r="AO19">
        <v>18100</v>
      </c>
      <c r="AQ19" s="176" t="s">
        <v>1792</v>
      </c>
      <c r="AR19" s="174">
        <v>10.9</v>
      </c>
      <c r="AZ19" t="s">
        <v>3477</v>
      </c>
      <c r="BA19" s="237">
        <f>BA16-BA18</f>
        <v>23055835.199056</v>
      </c>
    </row>
    <row r="20" spans="1:55">
      <c r="A20" s="123" t="s">
        <v>75</v>
      </c>
      <c r="B20" s="124" t="s">
        <v>87</v>
      </c>
      <c r="C20" s="124" t="s">
        <v>2342</v>
      </c>
      <c r="D20" s="172">
        <f t="shared" si="1"/>
        <v>32900</v>
      </c>
      <c r="E20" s="124" t="str">
        <f t="shared" si="2"/>
        <v>עירייה</v>
      </c>
      <c r="F20" s="124" t="str">
        <f>INDEX(רשות_מחוז,MATCH(TRIM(C20),רשויות!$G$3:$G$260,0),2)</f>
        <v>צפון</v>
      </c>
      <c r="G20" s="125">
        <v>9453393.0700000003</v>
      </c>
      <c r="H20" s="125">
        <f t="shared" si="16"/>
        <v>9771027.0771520007</v>
      </c>
      <c r="I20" s="125">
        <f t="shared" si="3"/>
        <v>0</v>
      </c>
      <c r="J20" s="125">
        <f t="shared" si="4"/>
        <v>9771027.0771520007</v>
      </c>
      <c r="K20" s="125">
        <f>INDEX(מילמן,MATCH(C20,'המידע ממילמן'!$A$1:$A$145,0),2)</f>
        <v>4305587.5292800004</v>
      </c>
      <c r="L20" s="125">
        <f t="shared" si="18"/>
        <v>0</v>
      </c>
      <c r="M20" s="125">
        <f t="shared" si="19"/>
        <v>4305587.5292800004</v>
      </c>
      <c r="N20" s="125">
        <f t="shared" si="7"/>
        <v>14076614.606432002</v>
      </c>
      <c r="O20" s="236">
        <f>SUM(N$3:$N20)/SUM($N$3:$N$167)</f>
        <v>0.71753355217811021</v>
      </c>
      <c r="P20" s="125">
        <f t="shared" si="8"/>
        <v>427.86062633531924</v>
      </c>
      <c r="Q20" s="125">
        <f t="shared" si="9"/>
        <v>14076614.606432002</v>
      </c>
      <c r="R20" s="109">
        <f>INDEX(הכנסות_מבוקר,MATCH(C20,'נתוני דוחות 2014'!$C$10:$C$263,0),11)*1000</f>
        <v>192967000</v>
      </c>
      <c r="S20" s="109">
        <f>INDEX(הכנסות_מבוקר,MATCH(C20,'נתוני דוחות 2014'!$C$10:$C$263,0),6)*1000</f>
        <v>87543000</v>
      </c>
      <c r="T20" s="109">
        <f>INDEX(ארנונה_מבוקר,MATCH(C20,'נתוני דוחות 2014'!$C$10:$C$263,0),7)*1000</f>
        <v>34367000</v>
      </c>
      <c r="U20" s="181">
        <f t="shared" si="10"/>
        <v>0.28431422810114354</v>
      </c>
      <c r="V20" s="181">
        <f t="shared" si="11"/>
        <v>0.11161403055814857</v>
      </c>
      <c r="W20" s="181">
        <f t="shared" si="12"/>
        <v>5.0635741225971281E-2</v>
      </c>
      <c r="X20" s="181">
        <f>INDEX('נתוני דוחות 2014'!$DW$10:$DY$263,MATCH('תשלומי ארנונה של המדינה'!C20,'נתוני דוחות 2014'!$DW$10:$DW$263,0),2)/(INDEX('נתוני דוחות 2014'!$DW$10:$DY$263,MATCH('תשלומי ארנונה של המדינה'!C20,'נתוני דוחות 2014'!$DW$10:$DW$263,0),2)+INDEX('נתוני דוחות 2014'!$DW$10:$DY$263,MATCH('תשלומי ארנונה של המדינה'!C20,'נתוני דוחות 2014'!$DW$10:$DW$263,0),3))</f>
        <v>0.38241055223102771</v>
      </c>
      <c r="Y20" s="162">
        <f>INDEX('נתוני דוחות 2014'!$DW$10:$DY$263,MATCH('תשלומי ארנונה של המדינה'!C20,'נתוני דוחות 2014'!$DW$10:$DW$263,0),2)/(INDEX('נתוני דוחות 2014'!$DW$10:$DY$263,MATCH('תשלומי ארנונה של המדינה'!C20,'נתוני דוחות 2014'!$DW$10:$DW$263,0),2)+INDEX('נתוני דוחות 2014'!$DW$10:$DY$263,MATCH('תשלומי ארנונה של המדינה'!C20,'נתוני דוחות 2014'!$DW$10:$DW$263,0),3)-H20/1000)</f>
        <v>0.46385937222056695</v>
      </c>
      <c r="Z20" s="162">
        <f>INDEX('נתוני דוחות 2014'!$DW$10:$DY$263,MATCH('תשלומי ארנונה של המדינה'!C20,'נתוני דוחות 2014'!$DW$10:$DW$263,0),2)/(INDEX('נתוני דוחות 2014'!$DW$10:$DY$263,MATCH('תשלומי ארנונה של המדינה'!C20,'נתוני דוחות 2014'!$DW$10:$DW$263,0),2)+INDEX('נתוני דוחות 2014'!$DW$10:$DY$263,MATCH('תשלומי ארנונה של המדינה'!C20,'נתוני דוחות 2014'!$DW$10:$DW$263,0),3)-N20/1000)</f>
        <v>0.51190287986342708</v>
      </c>
      <c r="AA20" s="162">
        <f t="shared" si="17"/>
        <v>0.12949232763239937</v>
      </c>
      <c r="AB20" s="162">
        <f t="shared" si="13"/>
        <v>0.40959684017900899</v>
      </c>
      <c r="AC20" s="162">
        <f t="shared" si="14"/>
        <v>0.16079657547070586</v>
      </c>
      <c r="AD20" s="162">
        <f t="shared" si="15"/>
        <v>7.2948300001720506E-2</v>
      </c>
      <c r="AE20" s="274">
        <f>INDEX(רשויות!$AC$4:$AL$258,MATCH($C20,רשויות!$AC$4:$AC$258,0),10)</f>
        <v>4</v>
      </c>
      <c r="AF20" s="274" t="str">
        <f>IF(INDEX(רשויות!$AN$4:$AR$258,MATCH($C20,רשויות!$AO$4:$AO$258,0),4)&gt;0,"נתמכת","עצמאית")</f>
        <v>נתמכת</v>
      </c>
      <c r="AN20" t="s">
        <v>186</v>
      </c>
      <c r="AO20">
        <v>216500</v>
      </c>
      <c r="AQ20" s="176" t="s">
        <v>252</v>
      </c>
      <c r="AR20" s="174">
        <v>3</v>
      </c>
    </row>
    <row r="21" spans="1:55" ht="15.75" customHeight="1">
      <c r="A21" s="123" t="s">
        <v>75</v>
      </c>
      <c r="B21" s="124" t="s">
        <v>50</v>
      </c>
      <c r="C21" s="124" t="s">
        <v>352</v>
      </c>
      <c r="D21" s="172">
        <f t="shared" si="1"/>
        <v>5000</v>
      </c>
      <c r="E21" s="124" t="str">
        <f t="shared" si="2"/>
        <v>מועצה מקומית</v>
      </c>
      <c r="F21" s="124" t="str">
        <f>INDEX(רשות_מחוז,MATCH(TRIM(C21),רשויות!$G$3:$G$260,0),2)</f>
        <v>דרום</v>
      </c>
      <c r="G21" s="125">
        <v>12772883.99</v>
      </c>
      <c r="H21" s="125">
        <f t="shared" si="16"/>
        <v>13202052.892064001</v>
      </c>
      <c r="I21" s="125">
        <f t="shared" si="3"/>
        <v>0</v>
      </c>
      <c r="J21" s="125">
        <f t="shared" si="4"/>
        <v>13202052.892064001</v>
      </c>
      <c r="K21" s="125">
        <f>INDEX(מילמן,MATCH(C21,'המידע ממילמן'!$A$1:$A$145,0),2)</f>
        <v>16452.599999999999</v>
      </c>
      <c r="L21" s="125">
        <f t="shared" si="18"/>
        <v>0</v>
      </c>
      <c r="M21" s="125">
        <f t="shared" si="19"/>
        <v>16452.599999999999</v>
      </c>
      <c r="N21" s="125">
        <f t="shared" si="7"/>
        <v>13218505.492064001</v>
      </c>
      <c r="O21" s="236">
        <f>SUM(N$3:$N21)/SUM($N$3:$N$167)</f>
        <v>0.7320063345125486</v>
      </c>
      <c r="P21" s="125">
        <f t="shared" si="8"/>
        <v>2643.7010984128001</v>
      </c>
      <c r="Q21" s="125">
        <f t="shared" si="9"/>
        <v>13218505.492064001</v>
      </c>
      <c r="R21" s="109">
        <f>INDEX(הכנסות_מבוקר,MATCH(C21,'נתוני דוחות 2014'!$C$10:$C$263,0),11)*1000</f>
        <v>53746000</v>
      </c>
      <c r="S21" s="109">
        <f>INDEX(הכנסות_מבוקר,MATCH(C21,'נתוני דוחות 2014'!$C$10:$C$263,0),6)*1000</f>
        <v>31171000</v>
      </c>
      <c r="T21" s="109">
        <f>INDEX(ארנונה_מבוקר,MATCH(C21,'נתוני דוחות 2014'!$C$10:$C$263,0),7)*1000</f>
        <v>17221000</v>
      </c>
      <c r="U21" s="181">
        <f t="shared" si="10"/>
        <v>0.7666252187482725</v>
      </c>
      <c r="V21" s="181">
        <f t="shared" si="11"/>
        <v>0.42353639254640535</v>
      </c>
      <c r="W21" s="181">
        <f t="shared" si="12"/>
        <v>0.24563786871700222</v>
      </c>
      <c r="X21" s="181">
        <f>INDEX('נתוני דוחות 2014'!$DW$10:$DY$263,MATCH('תשלומי ארנונה של המדינה'!C21,'נתוני דוחות 2014'!$DW$10:$DW$263,0),2)/(INDEX('נתוני דוחות 2014'!$DW$10:$DY$263,MATCH('תשלומי ארנונה של המדינה'!C21,'נתוני דוחות 2014'!$DW$10:$DW$263,0),2)+INDEX('נתוני דוחות 2014'!$DW$10:$DY$263,MATCH('תשלומי ארנונה של המדינה'!C21,'נתוני דוחות 2014'!$DW$10:$DW$263,0),3))</f>
        <v>0.30473575840768702</v>
      </c>
      <c r="Y21" s="162">
        <f>INDEX('נתוני דוחות 2014'!$DW$10:$DY$263,MATCH('תשלומי ארנונה של המדינה'!C21,'נתוני דוחות 2014'!$DW$10:$DW$263,0),2)/(INDEX('נתוני דוחות 2014'!$DW$10:$DY$263,MATCH('תשלומי ארנונה של המדינה'!C21,'נתוני דוחות 2014'!$DW$10:$DW$263,0),2)+INDEX('נתוני דוחות 2014'!$DW$10:$DY$263,MATCH('תשלומי ארנונה של המדינה'!C21,'נתוני דוחות 2014'!$DW$10:$DW$263,0),3)-H21/1000)</f>
        <v>0.65254902002805659</v>
      </c>
      <c r="Z21" s="162">
        <f>INDEX('נתוני דוחות 2014'!$DW$10:$DY$263,MATCH('תשלומי ארנונה של המדינה'!C21,'נתוני דוחות 2014'!$DW$10:$DW$263,0),2)/(INDEX('נתוני דוחות 2014'!$DW$10:$DY$263,MATCH('תשלומי ארנונה של המדינה'!C21,'נתוני דוחות 2014'!$DW$10:$DW$263,0),2)+INDEX('נתוני דוחות 2014'!$DW$10:$DY$263,MATCH('תשלומי ארנונה של המדינה'!C21,'נתוני דוחות 2014'!$DW$10:$DW$263,0),3)-N21/1000)</f>
        <v>0.65347851512452526</v>
      </c>
      <c r="AA21" s="162">
        <f t="shared" si="17"/>
        <v>0.34874275671683824</v>
      </c>
      <c r="AB21" s="162">
        <f t="shared" si="13"/>
        <v>0.76758059880750251</v>
      </c>
      <c r="AC21" s="162">
        <f t="shared" si="14"/>
        <v>0.42406421006910272</v>
      </c>
      <c r="AD21" s="162">
        <f t="shared" si="15"/>
        <v>0.24594398638157261</v>
      </c>
      <c r="AE21" s="274">
        <f>INDEX(רשויות!$AC$4:$AL$258,MATCH($C21,רשויות!$AC$4:$AC$258,0),10)</f>
        <v>4</v>
      </c>
      <c r="AF21" s="274" t="str">
        <f>IF(INDEX(רשויות!$AN$4:$AR$258,MATCH($C21,רשויות!$AO$4:$AO$258,0),4)&gt;0,"נתמכת","עצמאית")</f>
        <v>נתמכת</v>
      </c>
      <c r="AN21" t="s">
        <v>205</v>
      </c>
      <c r="AO21">
        <v>123500</v>
      </c>
      <c r="AQ21" s="176" t="s">
        <v>947</v>
      </c>
      <c r="AR21" s="174">
        <v>6.9</v>
      </c>
    </row>
    <row r="22" spans="1:55" ht="15.75" customHeight="1">
      <c r="A22" s="123"/>
      <c r="B22" s="124" t="s">
        <v>47</v>
      </c>
      <c r="C22" s="124" t="s">
        <v>498</v>
      </c>
      <c r="D22" s="172">
        <f t="shared" si="1"/>
        <v>10100</v>
      </c>
      <c r="E22" s="124" t="str">
        <f t="shared" si="2"/>
        <v>מועצה אזורית</v>
      </c>
      <c r="F22" s="124" t="str">
        <f>INDEX(רשות_מחוז,MATCH(TRIM(C22),רשויות!$G$3:$G$260,0),2)</f>
        <v>דרום</v>
      </c>
      <c r="G22" s="125">
        <v>9526371.1999999993</v>
      </c>
      <c r="H22" s="125">
        <f t="shared" si="16"/>
        <v>9846457.2723200005</v>
      </c>
      <c r="I22" s="125">
        <f t="shared" si="3"/>
        <v>22975066.96874667</v>
      </c>
      <c r="J22" s="125">
        <f t="shared" si="4"/>
        <v>32821524.241066668</v>
      </c>
      <c r="K22" s="125"/>
      <c r="L22" s="125"/>
      <c r="M22" s="125"/>
      <c r="N22" s="125">
        <f t="shared" si="7"/>
        <v>9846457.2723200005</v>
      </c>
      <c r="O22" s="236">
        <f>SUM(N$3:$N22)/SUM($N$3:$N$167)</f>
        <v>0.7427871018960619</v>
      </c>
      <c r="P22" s="125">
        <f t="shared" si="8"/>
        <v>974.89675963564366</v>
      </c>
      <c r="Q22" s="125">
        <f t="shared" si="9"/>
        <v>32821524.241066668</v>
      </c>
      <c r="R22" s="109">
        <f>INDEX(הכנסות_מבוקר,MATCH(C22,'נתוני דוחות 2014'!$C$10:$C$263,0),11)*1000</f>
        <v>97688000</v>
      </c>
      <c r="S22" s="109">
        <f>INDEX(הכנסות_מבוקר,MATCH(C22,'נתוני דוחות 2014'!$C$10:$C$263,0),6)*1000</f>
        <v>41731000</v>
      </c>
      <c r="T22" s="109">
        <f>INDEX(ארנונה_מבוקר,MATCH(C22,'נתוני דוחות 2014'!$C$10:$C$263,0),7)*1000</f>
        <v>17563000</v>
      </c>
      <c r="U22" s="181">
        <f t="shared" si="10"/>
        <v>0.56063641019871324</v>
      </c>
      <c r="V22" s="181">
        <f t="shared" si="11"/>
        <v>0.23595066670628551</v>
      </c>
      <c r="W22" s="181">
        <f t="shared" si="12"/>
        <v>0.10079495201375809</v>
      </c>
      <c r="X22" s="181">
        <f>INDEX('נתוני דוחות 2014'!$DW$10:$DY$263,MATCH('תשלומי ארנונה של המדינה'!C22,'נתוני דוחות 2014'!$DW$10:$DW$263,0),2)/(INDEX('נתוני דוחות 2014'!$DW$10:$DY$263,MATCH('תשלומי ארנונה של המדינה'!C22,'נתוני דוחות 2014'!$DW$10:$DW$263,0),2)+INDEX('נתוני דוחות 2014'!$DW$10:$DY$263,MATCH('תשלומי ארנונה של המדינה'!C22,'נתוני דוחות 2014'!$DW$10:$DW$263,0),3))</f>
        <v>0.31383809970307863</v>
      </c>
      <c r="Y22" s="162">
        <f>INDEX('נתוני דוחות 2014'!$DW$10:$DY$263,MATCH('תשלומי ארנונה של המדינה'!C22,'נתוני דוחות 2014'!$DW$10:$DW$263,0),2)/(INDEX('נתוני דוחות 2014'!$DW$10:$DY$263,MATCH('תשלומי ארנונה של המדינה'!C22,'נתוני דוחות 2014'!$DW$10:$DW$263,0),2)+INDEX('נתוני דוחות 2014'!$DW$10:$DY$263,MATCH('תשלומי ארנונה של המדינה'!C22,'נתוני דוחות 2014'!$DW$10:$DW$263,0),3)-H22/1000)</f>
        <v>0.51004655429658352</v>
      </c>
      <c r="Z22" s="162">
        <f>INDEX('נתוני דוחות 2014'!$DW$10:$DY$263,MATCH('תשלומי ארנונה של המדינה'!C22,'נתוני דוחות 2014'!$DW$10:$DW$263,0),2)/(INDEX('נתוני דוחות 2014'!$DW$10:$DY$263,MATCH('תשלומי ארנונה של המדינה'!C22,'נתוני דוחות 2014'!$DW$10:$DW$263,0),2)+INDEX('נתוני דוחות 2014'!$DW$10:$DY$263,MATCH('תשלומי ארנונה של המדינה'!C22,'נתוני דוחות 2014'!$DW$10:$DW$263,0),3)-N22/1000)</f>
        <v>0.51004655429658352</v>
      </c>
      <c r="AA22" s="162">
        <f t="shared" si="17"/>
        <v>0.19620845459350489</v>
      </c>
      <c r="AB22" s="162">
        <f t="shared" si="13"/>
        <v>0.56063641019871324</v>
      </c>
      <c r="AC22" s="162">
        <f t="shared" si="14"/>
        <v>0.23595066670628551</v>
      </c>
      <c r="AD22" s="162">
        <f t="shared" si="15"/>
        <v>0.10079495201375809</v>
      </c>
      <c r="AE22" s="274">
        <f>INDEX(רשויות!$AC$4:$AL$258,MATCH($C22,רשויות!$AC$4:$AC$258,0),10)</f>
        <v>5</v>
      </c>
      <c r="AF22" s="274" t="str">
        <f>IF(INDEX(רשויות!$AN$4:$AR$258,MATCH($C22,רשויות!$AO$4:$AO$258,0),4)&gt;0,"נתמכת","עצמאית")</f>
        <v>נתמכת</v>
      </c>
      <c r="AN22" t="s">
        <v>1143</v>
      </c>
      <c r="AO22">
        <v>17500</v>
      </c>
      <c r="AQ22" s="176" t="s">
        <v>621</v>
      </c>
      <c r="AR22" s="174">
        <v>12.6</v>
      </c>
    </row>
    <row r="23" spans="1:55" ht="15.75" customHeight="1">
      <c r="A23" s="123" t="s">
        <v>75</v>
      </c>
      <c r="B23" s="124" t="s">
        <v>7</v>
      </c>
      <c r="C23" s="124" t="s">
        <v>215</v>
      </c>
      <c r="D23" s="172">
        <f t="shared" si="1"/>
        <v>21400</v>
      </c>
      <c r="E23" s="124" t="str">
        <f t="shared" si="2"/>
        <v>מועצה אזורית</v>
      </c>
      <c r="F23" s="124" t="str">
        <f>INDEX(רשות_מחוז,MATCH(TRIM(C23),רשויות!$G$3:$G$260,0),2)</f>
        <v>דרום</v>
      </c>
      <c r="G23" s="125">
        <v>9462231.9399999995</v>
      </c>
      <c r="H23" s="125">
        <f t="shared" si="16"/>
        <v>9780162.9331839997</v>
      </c>
      <c r="I23" s="125">
        <f t="shared" si="3"/>
        <v>0</v>
      </c>
      <c r="J23" s="125">
        <f t="shared" si="4"/>
        <v>9780162.9331839997</v>
      </c>
      <c r="K23" s="125">
        <f>INDEX(מילמן,MATCH(C23,'המידע ממילמן'!$A$1:$A$145,0),2)</f>
        <v>29239.8</v>
      </c>
      <c r="L23" s="125">
        <f>M23-K23</f>
        <v>0</v>
      </c>
      <c r="M23" s="125">
        <f>IF(OR(A23="עיר עולים",A23="בירה"),K23,K23/0.55)</f>
        <v>29239.8</v>
      </c>
      <c r="N23" s="125">
        <f t="shared" si="7"/>
        <v>9809402.7331840005</v>
      </c>
      <c r="O23" s="236">
        <f>SUM(N$3:$N23)/SUM($N$3:$N$167)</f>
        <v>0.75352729871131074</v>
      </c>
      <c r="P23" s="125">
        <f t="shared" si="8"/>
        <v>458.383305288972</v>
      </c>
      <c r="Q23" s="125">
        <f t="shared" si="9"/>
        <v>9809402.7331840005</v>
      </c>
      <c r="R23" s="109">
        <f>INDEX(הכנסות_מבוקר,MATCH(C23,'נתוני דוחות 2014'!$C$10:$C$263,0),11)*1000</f>
        <v>250084000</v>
      </c>
      <c r="S23" s="109">
        <f>INDEX(הכנסות_מבוקר,MATCH(C23,'נתוני דוחות 2014'!$C$10:$C$263,0),6)*1000</f>
        <v>180464000</v>
      </c>
      <c r="T23" s="109">
        <f>INDEX(ארנונה_מבוקר,MATCH(C23,'נתוני דוחות 2014'!$C$10:$C$263,0),7)*1000</f>
        <v>108862000</v>
      </c>
      <c r="U23" s="181">
        <f t="shared" si="10"/>
        <v>8.9840007837298591E-2</v>
      </c>
      <c r="V23" s="181">
        <f t="shared" si="11"/>
        <v>5.4194537044418831E-2</v>
      </c>
      <c r="W23" s="181">
        <f t="shared" si="12"/>
        <v>3.9107511608835431E-2</v>
      </c>
      <c r="X23" s="181">
        <f>INDEX('נתוני דוחות 2014'!$DW$10:$DY$263,MATCH('תשלומי ארנונה של המדינה'!C23,'נתוני דוחות 2014'!$DW$10:$DW$263,0),2)/(INDEX('נתוני דוחות 2014'!$DW$10:$DY$263,MATCH('תשלומי ארנונה של המדינה'!C23,'נתוני דוחות 2014'!$DW$10:$DW$263,0),2)+INDEX('נתוני דוחות 2014'!$DW$10:$DY$263,MATCH('תשלומי ארנונה של המדינה'!C23,'נתוני דוחות 2014'!$DW$10:$DW$263,0),3))</f>
        <v>0.18461538461538463</v>
      </c>
      <c r="Y23" s="162">
        <f>INDEX('נתוני דוחות 2014'!$DW$10:$DY$263,MATCH('תשלומי ארנונה של המדינה'!C23,'נתוני דוחות 2014'!$DW$10:$DW$263,0),2)/(INDEX('נתוני דוחות 2014'!$DW$10:$DY$263,MATCH('תשלומי ארנונה של המדינה'!C23,'נתוני דוחות 2014'!$DW$10:$DW$263,0),2)+INDEX('נתוני דוחות 2014'!$DW$10:$DY$263,MATCH('תשלומי ארנונה של המדינה'!C23,'נתוני דוחות 2014'!$DW$10:$DW$263,0),3)-H23/1000)</f>
        <v>0.1992082151267176</v>
      </c>
      <c r="Z23" s="162">
        <f>INDEX('נתוני דוחות 2014'!$DW$10:$DY$263,MATCH('תשלומי ארנונה של המדינה'!C23,'נתוני דוחות 2014'!$DW$10:$DW$263,0),2)/(INDEX('נתוני דוחות 2014'!$DW$10:$DY$263,MATCH('תשלומי ארנונה של המדינה'!C23,'נתוני דוחות 2014'!$DW$10:$DW$263,0),2)+INDEX('נתוני דוחות 2014'!$DW$10:$DY$263,MATCH('תשלומי ארנונה של המדינה'!C23,'נתוני דוחות 2014'!$DW$10:$DW$263,0),3)-N23/1000)</f>
        <v>0.19925530308342407</v>
      </c>
      <c r="AA23" s="162">
        <f t="shared" si="17"/>
        <v>1.4639918468039442E-2</v>
      </c>
      <c r="AB23" s="162">
        <f t="shared" si="13"/>
        <v>9.010860293935441E-2</v>
      </c>
      <c r="AC23" s="162">
        <f t="shared" si="14"/>
        <v>5.4356562711587911E-2</v>
      </c>
      <c r="AD23" s="162">
        <f t="shared" si="15"/>
        <v>3.9224431523744024E-2</v>
      </c>
      <c r="AE23" s="274">
        <f>INDEX(רשויות!$AC$4:$AL$258,MATCH($C23,רשויות!$AC$4:$AC$258,0),10)</f>
        <v>6</v>
      </c>
      <c r="AF23" s="274" t="str">
        <f>IF(INDEX(רשויות!$AN$4:$AR$258,MATCH($C23,רשויות!$AO$4:$AO$258,0),4)&gt;0,"נתמכת","עצמאית")</f>
        <v>עצמאית</v>
      </c>
      <c r="AN23" t="s">
        <v>224</v>
      </c>
      <c r="AO23">
        <v>199300</v>
      </c>
      <c r="AQ23" s="176" t="s">
        <v>262</v>
      </c>
      <c r="AR23" s="174">
        <v>3.5</v>
      </c>
      <c r="BC23" s="276">
        <f>144/900</f>
        <v>0.16</v>
      </c>
    </row>
    <row r="24" spans="1:55" ht="15.75" customHeight="1">
      <c r="A24" s="123" t="s">
        <v>75</v>
      </c>
      <c r="B24" s="124" t="s">
        <v>88</v>
      </c>
      <c r="C24" s="124" t="s">
        <v>2304</v>
      </c>
      <c r="D24" s="172">
        <f t="shared" si="1"/>
        <v>42800</v>
      </c>
      <c r="E24" s="124" t="str">
        <f t="shared" si="2"/>
        <v>עירייה</v>
      </c>
      <c r="F24" s="124" t="str">
        <f>INDEX(רשות_מחוז,MATCH(TRIM(C24),רשויות!$G$3:$G$260,0),2)</f>
        <v>צפון</v>
      </c>
      <c r="G24" s="125">
        <v>7109844.5199999996</v>
      </c>
      <c r="H24" s="125">
        <f t="shared" si="16"/>
        <v>7348735.295872</v>
      </c>
      <c r="I24" s="125">
        <f t="shared" si="3"/>
        <v>0</v>
      </c>
      <c r="J24" s="125">
        <f t="shared" si="4"/>
        <v>7348735.295872</v>
      </c>
      <c r="K24" s="125">
        <f>INDEX(מילמן,MATCH(C24,'המידע ממילמן'!$A$1:$A$145,0),2)</f>
        <v>2080492.1999999997</v>
      </c>
      <c r="L24" s="125">
        <f>M24-K24</f>
        <v>0</v>
      </c>
      <c r="M24" s="125">
        <f>IF(OR(A24="עיר עולים",A24="בירה"),K24,K24/0.55)</f>
        <v>2080492.1999999997</v>
      </c>
      <c r="N24" s="125">
        <f t="shared" si="7"/>
        <v>9429227.4958720002</v>
      </c>
      <c r="O24" s="236">
        <f>SUM(N$3:$N24)/SUM($N$3:$N$167)</f>
        <v>0.76385124624165657</v>
      </c>
      <c r="P24" s="125">
        <f t="shared" si="8"/>
        <v>220.30905364186916</v>
      </c>
      <c r="Q24" s="125">
        <f t="shared" si="9"/>
        <v>9429227.4958720002</v>
      </c>
      <c r="R24" s="109">
        <f>INDEX(הכנסות_מבוקר,MATCH(C24,'נתוני דוחות 2014'!$C$10:$C$263,0),11)*1000</f>
        <v>277740000</v>
      </c>
      <c r="S24" s="109">
        <f>INDEX(הכנסות_מבוקר,MATCH(C24,'נתוני דוחות 2014'!$C$10:$C$263,0),6)*1000</f>
        <v>178053000</v>
      </c>
      <c r="T24" s="109">
        <f>INDEX(ארנונה_מבוקר,MATCH(C24,'נתוני דוחות 2014'!$C$10:$C$263,0),7)*1000</f>
        <v>78367000</v>
      </c>
      <c r="U24" s="181">
        <f t="shared" si="10"/>
        <v>9.3773339490755031E-2</v>
      </c>
      <c r="V24" s="181">
        <f t="shared" si="11"/>
        <v>4.1272740677618464E-2</v>
      </c>
      <c r="W24" s="181">
        <f t="shared" si="12"/>
        <v>2.6459045495326565E-2</v>
      </c>
      <c r="X24" s="181">
        <f>INDEX('נתוני דוחות 2014'!$DW$10:$DY$263,MATCH('תשלומי ארנונה של המדינה'!C24,'נתוני דוחות 2014'!$DW$10:$DW$263,0),2)/(INDEX('נתוני דוחות 2014'!$DW$10:$DY$263,MATCH('תשלומי ארנונה של המדינה'!C24,'נתוני דוחות 2014'!$DW$10:$DW$263,0),2)+INDEX('נתוני דוחות 2014'!$DW$10:$DY$263,MATCH('תשלומי ארנונה של המדינה'!C24,'נתוני דוחות 2014'!$DW$10:$DW$263,0),3))</f>
        <v>0.35250473019309103</v>
      </c>
      <c r="Y24" s="162">
        <f>INDEX('נתוני דוחות 2014'!$DW$10:$DY$263,MATCH('תשלומי ארנונה של המדינה'!C24,'נתוני דוחות 2014'!$DW$10:$DW$263,0),2)/(INDEX('נתוני דוחות 2014'!$DW$10:$DY$263,MATCH('תשלומי ארנונה של המדינה'!C24,'נתוני דוחות 2014'!$DW$10:$DW$263,0),2)+INDEX('נתוני דוחות 2014'!$DW$10:$DY$263,MATCH('תשלומי ארנונה של המדינה'!C24,'נתוני דוחות 2014'!$DW$10:$DW$263,0),3)-H24/1000)</f>
        <v>0.37529160868705669</v>
      </c>
      <c r="Z24" s="162">
        <f>INDEX('נתוני דוחות 2014'!$DW$10:$DY$263,MATCH('תשלומי ארנונה של המדינה'!C24,'נתוני דוחות 2014'!$DW$10:$DW$263,0),2)/(INDEX('נתוני דוחות 2014'!$DW$10:$DY$263,MATCH('תשלומי ארנונה של המדינה'!C24,'נתוני דוחות 2014'!$DW$10:$DW$263,0),2)+INDEX('נתוני דוחות 2014'!$DW$10:$DY$263,MATCH('תשלומי ארנונה של המדינה'!C24,'נתוני דוחות 2014'!$DW$10:$DW$263,0),3)-N24/1000)</f>
        <v>0.38228783506482317</v>
      </c>
      <c r="AA24" s="162">
        <f t="shared" si="17"/>
        <v>2.9783104871732136E-2</v>
      </c>
      <c r="AB24" s="162">
        <f t="shared" si="13"/>
        <v>0.12032140436500058</v>
      </c>
      <c r="AC24" s="162">
        <f t="shared" si="14"/>
        <v>5.2957419958506738E-2</v>
      </c>
      <c r="AD24" s="162">
        <f t="shared" si="15"/>
        <v>3.394983616285735E-2</v>
      </c>
      <c r="AE24" s="274">
        <f>INDEX(רשויות!$AC$4:$AL$258,MATCH($C24,רשויות!$AC$4:$AC$258,0),10)</f>
        <v>5</v>
      </c>
      <c r="AF24" s="274" t="str">
        <f>IF(INDEX(רשויות!$AN$4:$AR$258,MATCH($C24,רשויות!$AO$4:$AO$258,0),4)&gt;0,"נתמכת","עצמאית")</f>
        <v>נתמכת</v>
      </c>
      <c r="AN24" t="s">
        <v>1647</v>
      </c>
      <c r="AO24">
        <v>8700</v>
      </c>
      <c r="AQ24" s="176" t="s">
        <v>1285</v>
      </c>
      <c r="AR24" s="174">
        <v>6.3</v>
      </c>
      <c r="AW24" s="237">
        <f>BB24+BB25</f>
        <v>913335472.51728296</v>
      </c>
      <c r="AY24" t="s">
        <v>3489</v>
      </c>
      <c r="AZ24" s="237">
        <f>BD11</f>
        <v>679393756.10979509</v>
      </c>
      <c r="BA24" t="s">
        <v>3492</v>
      </c>
      <c r="BB24" s="108">
        <f>H174</f>
        <v>502127987.26566386</v>
      </c>
    </row>
    <row r="25" spans="1:55" ht="15.75" customHeight="1">
      <c r="A25" s="123" t="s">
        <v>75</v>
      </c>
      <c r="B25" s="124" t="s">
        <v>58</v>
      </c>
      <c r="C25" s="124" t="s">
        <v>1367</v>
      </c>
      <c r="D25" s="172">
        <f t="shared" si="1"/>
        <v>20500</v>
      </c>
      <c r="E25" s="124" t="str">
        <f t="shared" si="2"/>
        <v>מועצה מקומית</v>
      </c>
      <c r="F25" s="124" t="str">
        <f>INDEX(רשות_מחוז,MATCH(TRIM(C25),רשויות!$G$3:$G$260,0),2)</f>
        <v>מרכז</v>
      </c>
      <c r="G25" s="125">
        <v>9119417.2100000009</v>
      </c>
      <c r="H25" s="125">
        <f t="shared" si="16"/>
        <v>9425829.6282560024</v>
      </c>
      <c r="I25" s="125">
        <f t="shared" si="3"/>
        <v>0</v>
      </c>
      <c r="J25" s="125">
        <f t="shared" si="4"/>
        <v>9425829.6282560024</v>
      </c>
      <c r="K25" s="125"/>
      <c r="L25" s="125"/>
      <c r="M25" s="125"/>
      <c r="N25" s="125">
        <f t="shared" si="7"/>
        <v>9425829.6282560024</v>
      </c>
      <c r="O25" s="236">
        <f>SUM(N$3:$N25)/SUM($N$3:$N$167)</f>
        <v>0.77417147348770565</v>
      </c>
      <c r="P25" s="125">
        <f t="shared" si="8"/>
        <v>459.79656723200014</v>
      </c>
      <c r="Q25" s="125">
        <f t="shared" si="9"/>
        <v>9425829.6282560024</v>
      </c>
      <c r="R25" s="109">
        <f>INDEX(הכנסות_מבוקר,MATCH(C25,'נתוני דוחות 2014'!$C$10:$C$263,0),11)*1000</f>
        <v>113793000</v>
      </c>
      <c r="S25" s="109">
        <f>INDEX(הכנסות_מבוקר,MATCH(C25,'נתוני דוחות 2014'!$C$10:$C$263,0),6)*1000</f>
        <v>56512000</v>
      </c>
      <c r="T25" s="109">
        <f>INDEX(ארנונה_מבוקר,MATCH(C25,'נתוני דוחות 2014'!$C$10:$C$263,0),7)*1000</f>
        <v>13471000</v>
      </c>
      <c r="U25" s="181">
        <f t="shared" si="10"/>
        <v>0.69971268860930902</v>
      </c>
      <c r="V25" s="181">
        <f t="shared" si="11"/>
        <v>0.16679341782729337</v>
      </c>
      <c r="W25" s="181">
        <f t="shared" si="12"/>
        <v>8.2833123551149912E-2</v>
      </c>
      <c r="X25" s="181">
        <f>INDEX('נתוני דוחות 2014'!$DW$10:$DY$263,MATCH('תשלומי ארנונה של המדינה'!C25,'נתוני דוחות 2014'!$DW$10:$DW$263,0),2)/(INDEX('נתוני דוחות 2014'!$DW$10:$DY$263,MATCH('תשלומי ארנונה של המדינה'!C25,'נתוני דוחות 2014'!$DW$10:$DW$263,0),2)+INDEX('נתוני דוחות 2014'!$DW$10:$DY$263,MATCH('תשלומי ארנונה של המדינה'!C25,'נתוני דוחות 2014'!$DW$10:$DW$263,0),3))</f>
        <v>0.65204701020276379</v>
      </c>
      <c r="Y25" s="162">
        <f>INDEX('נתוני דוחות 2014'!$DW$10:$DY$263,MATCH('תשלומי ארנונה של המדינה'!C25,'נתוני דוחות 2014'!$DW$10:$DW$263,0),2)/(INDEX('נתוני דוחות 2014'!$DW$10:$DY$263,MATCH('תשלומי ארנונה של המדינה'!C25,'נתוני דוחות 2014'!$DW$10:$DW$263,0),2)+INDEX('נתוני דוחות 2014'!$DW$10:$DY$263,MATCH('תשלומי ארנונה של המדינה'!C25,'נתוני דוחות 2014'!$DW$10:$DW$263,0),3)-H25/1000)</f>
        <v>0.86188853011533317</v>
      </c>
      <c r="Z25" s="162">
        <f>INDEX('נתוני דוחות 2014'!$DW$10:$DY$263,MATCH('תשלומי ארנונה של המדינה'!C25,'נתוני דוחות 2014'!$DW$10:$DW$263,0),2)/(INDEX('נתוני דוחות 2014'!$DW$10:$DY$263,MATCH('תשלומי ארנונה של המדינה'!C25,'נתוני דוחות 2014'!$DW$10:$DW$263,0),2)+INDEX('נתוני דוחות 2014'!$DW$10:$DY$263,MATCH('תשלומי ארנונה של המדינה'!C25,'נתוני דוחות 2014'!$DW$10:$DW$263,0),3)-N25/1000)</f>
        <v>0.86188853011533317</v>
      </c>
      <c r="AA25" s="162">
        <f t="shared" si="17"/>
        <v>0.20984151991256939</v>
      </c>
      <c r="AB25" s="162">
        <f t="shared" si="13"/>
        <v>0.69971268860930902</v>
      </c>
      <c r="AC25" s="162">
        <f t="shared" si="14"/>
        <v>0.16679341782729337</v>
      </c>
      <c r="AD25" s="162">
        <f t="shared" si="15"/>
        <v>8.2833123551149912E-2</v>
      </c>
      <c r="AE25" s="274">
        <f>INDEX(רשויות!$AC$4:$AL$258,MATCH($C25,רשויות!$AC$4:$AC$258,0),10)</f>
        <v>7</v>
      </c>
      <c r="AF25" s="274" t="str">
        <f>IF(INDEX(רשויות!$AN$4:$AR$258,MATCH($C25,רשויות!$AO$4:$AO$258,0),4)&gt;0,"נתמכת","עצמאית")</f>
        <v>נתמכת</v>
      </c>
      <c r="AN25" t="s">
        <v>2666</v>
      </c>
      <c r="AO25">
        <v>6200</v>
      </c>
      <c r="AQ25" s="176" t="s">
        <v>1293</v>
      </c>
      <c r="AR25" s="174">
        <v>22.4</v>
      </c>
      <c r="AY25" t="s">
        <v>3488</v>
      </c>
      <c r="AZ25" s="237">
        <f>AW24-AZ24</f>
        <v>233941716.40748787</v>
      </c>
      <c r="BA25" t="s">
        <v>3493</v>
      </c>
      <c r="BB25" s="108">
        <f>K174</f>
        <v>411207485.2516191</v>
      </c>
    </row>
    <row r="26" spans="1:55" ht="15.75" customHeight="1">
      <c r="A26" s="123"/>
      <c r="B26" s="124" t="s">
        <v>10</v>
      </c>
      <c r="C26" s="124" t="s">
        <v>1595</v>
      </c>
      <c r="D26" s="172">
        <f t="shared" si="1"/>
        <v>14000</v>
      </c>
      <c r="E26" s="124" t="str">
        <f t="shared" si="2"/>
        <v>מועצה אזורית</v>
      </c>
      <c r="F26" s="124" t="str">
        <f>INDEX(רשות_מחוז,MATCH(TRIM(C26),רשויות!$G$3:$G$260,0),2)</f>
        <v>צפון</v>
      </c>
      <c r="G26" s="125">
        <v>8606804.8200000003</v>
      </c>
      <c r="H26" s="125">
        <f t="shared" si="16"/>
        <v>8895993.4619520009</v>
      </c>
      <c r="I26" s="125">
        <f t="shared" si="3"/>
        <v>20757318.077888004</v>
      </c>
      <c r="J26" s="125">
        <f t="shared" si="4"/>
        <v>29653311.539840005</v>
      </c>
      <c r="K26" s="125">
        <f>INDEX(מילמן,MATCH(C26,'המידע ממילמן'!$A$1:$A$145,0),2)</f>
        <v>0</v>
      </c>
      <c r="L26" s="125">
        <f t="shared" ref="L26:L33" si="20">M26-K26</f>
        <v>0</v>
      </c>
      <c r="M26" s="125">
        <f t="shared" ref="M26:M33" si="21">IF(OR(A26="עיר עולים",A26="בירה"),K26,K26/0.55)</f>
        <v>0</v>
      </c>
      <c r="N26" s="125">
        <f t="shared" si="7"/>
        <v>8895993.4619520009</v>
      </c>
      <c r="O26" s="236">
        <f>SUM(N$3:$N26)/SUM($N$3:$N$167)</f>
        <v>0.78391158950163131</v>
      </c>
      <c r="P26" s="125">
        <f t="shared" si="8"/>
        <v>635.42810442514292</v>
      </c>
      <c r="Q26" s="125">
        <f t="shared" si="9"/>
        <v>29653311.539840005</v>
      </c>
      <c r="R26" s="109">
        <f>INDEX(הכנסות_מבוקר,MATCH(C26,'נתוני דוחות 2014'!$C$10:$C$263,0),11)*1000</f>
        <v>165324000</v>
      </c>
      <c r="S26" s="109">
        <f>INDEX(הכנסות_מבוקר,MATCH(C26,'נתוני דוחות 2014'!$C$10:$C$263,0),6)*1000</f>
        <v>78110000</v>
      </c>
      <c r="T26" s="109">
        <f>INDEX(ארנונה_מבוקר,MATCH(C26,'נתוני דוחות 2014'!$C$10:$C$263,0),7)*1000</f>
        <v>30141000</v>
      </c>
      <c r="U26" s="181">
        <f t="shared" si="10"/>
        <v>0.29514592952961088</v>
      </c>
      <c r="V26" s="181">
        <f t="shared" si="11"/>
        <v>0.11389058330498017</v>
      </c>
      <c r="W26" s="181">
        <f t="shared" si="12"/>
        <v>5.3809449698482982E-2</v>
      </c>
      <c r="X26" s="181">
        <f>INDEX('נתוני דוחות 2014'!$DW$10:$DY$263,MATCH('תשלומי ארנונה של המדינה'!C26,'נתוני דוחות 2014'!$DW$10:$DW$263,0),2)/(INDEX('נתוני דוחות 2014'!$DW$10:$DY$263,MATCH('תשלומי ארנונה של המדינה'!C26,'נתוני דוחות 2014'!$DW$10:$DW$263,0),2)+INDEX('נתוני דוחות 2014'!$DW$10:$DY$263,MATCH('תשלומי ארנונה של המדינה'!C26,'נתוני דוחות 2014'!$DW$10:$DW$263,0),3))</f>
        <v>0.35496918335901384</v>
      </c>
      <c r="Y26" s="162">
        <f>INDEX('נתוני דוחות 2014'!$DW$10:$DY$263,MATCH('תשלומי ארנונה של המדינה'!C26,'נתוני דוחות 2014'!$DW$10:$DW$263,0),2)/(INDEX('נתוני דוחות 2014'!$DW$10:$DY$263,MATCH('תשלומי ארנונה של המדינה'!C26,'נתוני דוחות 2014'!$DW$10:$DW$263,0),2)+INDEX('נתוני דוחות 2014'!$DW$10:$DY$263,MATCH('תשלומי ארנונה של המדינה'!C26,'נתוני דוחות 2014'!$DW$10:$DW$263,0),3)-H26/1000)</f>
        <v>0.43843828329111489</v>
      </c>
      <c r="Z26" s="162">
        <f>INDEX('נתוני דוחות 2014'!$DW$10:$DY$263,MATCH('תשלומי ארנונה של המדינה'!C26,'נתוני דוחות 2014'!$DW$10:$DW$263,0),2)/(INDEX('נתוני דוחות 2014'!$DW$10:$DY$263,MATCH('תשלומי ארנונה של המדינה'!C26,'נתוני דוחות 2014'!$DW$10:$DW$263,0),2)+INDEX('נתוני דוחות 2014'!$DW$10:$DY$263,MATCH('תשלומי ארנונה של המדינה'!C26,'נתוני דוחות 2014'!$DW$10:$DW$263,0),3)-N26/1000)</f>
        <v>0.43843828329111489</v>
      </c>
      <c r="AA26" s="162">
        <f t="shared" si="17"/>
        <v>8.3469099932101054E-2</v>
      </c>
      <c r="AB26" s="162">
        <f t="shared" si="13"/>
        <v>0.29514592952961088</v>
      </c>
      <c r="AC26" s="162">
        <f t="shared" si="14"/>
        <v>0.11389058330498017</v>
      </c>
      <c r="AD26" s="162">
        <f t="shared" si="15"/>
        <v>5.3809449698482982E-2</v>
      </c>
      <c r="AE26" s="274">
        <f>INDEX(רשויות!$AC$4:$AL$258,MATCH($C26,רשויות!$AC$4:$AC$258,0),10)</f>
        <v>6</v>
      </c>
      <c r="AF26" s="274" t="str">
        <f>IF(INDEX(רשויות!$AN$4:$AR$258,MATCH($C26,רשויות!$AO$4:$AO$258,0),4)&gt;0,"נתמכת","עצמאית")</f>
        <v>נתמכת</v>
      </c>
      <c r="AN26" t="s">
        <v>1675</v>
      </c>
      <c r="AO26">
        <v>8300</v>
      </c>
      <c r="AQ26" s="177" t="s">
        <v>270</v>
      </c>
      <c r="AR26" s="174">
        <v>15</v>
      </c>
      <c r="AW26" s="237">
        <f>BB27+BB26</f>
        <v>514485218.31768399</v>
      </c>
      <c r="AY26" t="s">
        <v>3490</v>
      </c>
      <c r="AZ26" s="237">
        <f ca="1">AW26-AZ27</f>
        <v>274152641.82576931</v>
      </c>
      <c r="BA26" t="s">
        <v>3495</v>
      </c>
      <c r="BB26" s="108">
        <f>L174</f>
        <v>125036806.81388663</v>
      </c>
    </row>
    <row r="27" spans="1:55">
      <c r="A27" s="123"/>
      <c r="B27" s="124" t="s">
        <v>31</v>
      </c>
      <c r="C27" s="124" t="s">
        <v>1095</v>
      </c>
      <c r="D27" s="172">
        <f t="shared" si="1"/>
        <v>49500</v>
      </c>
      <c r="E27" s="124" t="str">
        <f t="shared" si="2"/>
        <v>מועצה אזורית</v>
      </c>
      <c r="F27" s="124" t="str">
        <f>INDEX(רשות_מחוז,MATCH(TRIM(C27),רשויות!$G$3:$G$260,0),2)</f>
        <v>ירושלים</v>
      </c>
      <c r="G27" s="125">
        <v>8142366.8899999997</v>
      </c>
      <c r="H27" s="125">
        <f t="shared" si="16"/>
        <v>8415950.4175039995</v>
      </c>
      <c r="I27" s="125">
        <f t="shared" si="3"/>
        <v>19637217.640842669</v>
      </c>
      <c r="J27" s="125">
        <f t="shared" si="4"/>
        <v>28053168.058346666</v>
      </c>
      <c r="K27" s="125">
        <f>INDEX(מילמן,MATCH(C27,'המידע ממילמן'!$A$1:$A$145,0),2)</f>
        <v>259254.56</v>
      </c>
      <c r="L27" s="125">
        <f t="shared" si="20"/>
        <v>212117.36727272725</v>
      </c>
      <c r="M27" s="125">
        <f t="shared" si="21"/>
        <v>471371.92727272725</v>
      </c>
      <c r="N27" s="125">
        <f t="shared" si="7"/>
        <v>8675204.9775040001</v>
      </c>
      <c r="O27" s="236">
        <f>SUM(N$3:$N27)/SUM($N$3:$N$167)</f>
        <v>0.79340996686520171</v>
      </c>
      <c r="P27" s="125">
        <f t="shared" si="8"/>
        <v>175.25666621220202</v>
      </c>
      <c r="Q27" s="125">
        <f t="shared" si="9"/>
        <v>28524539.985619392</v>
      </c>
      <c r="R27" s="109">
        <f>INDEX(הכנסות_מבוקר,MATCH(C27,'נתוני דוחות 2014'!$C$10:$C$263,0),11)*1000</f>
        <v>356770000</v>
      </c>
      <c r="S27" s="109">
        <f>INDEX(הכנסות_מבוקר,MATCH(C27,'נתוני דוחות 2014'!$C$10:$C$263,0),6)*1000</f>
        <v>198500000</v>
      </c>
      <c r="T27" s="109">
        <f>INDEX(ארנונה_מבוקר,MATCH(C27,'נתוני דוחות 2014'!$C$10:$C$263,0),7)*1000</f>
        <v>68538000</v>
      </c>
      <c r="U27" s="181">
        <f t="shared" si="10"/>
        <v>0.12279247158516443</v>
      </c>
      <c r="V27" s="181">
        <f t="shared" si="11"/>
        <v>4.2397735100775817E-2</v>
      </c>
      <c r="W27" s="181">
        <f t="shared" si="12"/>
        <v>2.3589288386086274E-2</v>
      </c>
      <c r="X27" s="181">
        <f>INDEX('נתוני דוחות 2014'!$DW$10:$DY$263,MATCH('תשלומי ארנונה של המדינה'!C27,'נתוני דוחות 2014'!$DW$10:$DW$263,0),2)/(INDEX('נתוני דוחות 2014'!$DW$10:$DY$263,MATCH('תשלומי ארנונה של המדינה'!C27,'נתוני דוחות 2014'!$DW$10:$DW$263,0),2)+INDEX('נתוני דוחות 2014'!$DW$10:$DY$263,MATCH('תשלומי ארנונה של המדינה'!C27,'נתוני דוחות 2014'!$DW$10:$DW$263,0),3))</f>
        <v>0.44999759256584332</v>
      </c>
      <c r="Y27" s="162">
        <f>INDEX('נתוני דוחות 2014'!$DW$10:$DY$263,MATCH('תשלומי ארנונה של המדינה'!C27,'נתוני דוחות 2014'!$DW$10:$DW$263,0),2)/(INDEX('נתוני דוחות 2014'!$DW$10:$DY$263,MATCH('תשלומי ארנונה של המדינה'!C27,'נתוני דוחות 2014'!$DW$10:$DW$263,0),2)+INDEX('נתוני דוחות 2014'!$DW$10:$DY$263,MATCH('תשלומי ארנונה של המדינה'!C27,'נתוני דוחות 2014'!$DW$10:$DW$263,0),3)-H27/1000)</f>
        <v>0.48258985586662767</v>
      </c>
      <c r="Z27" s="162">
        <f>INDEX('נתוני דוחות 2014'!$DW$10:$DY$263,MATCH('תשלומי ארנונה של המדינה'!C27,'נתוני דוחות 2014'!$DW$10:$DW$263,0),2)/(INDEX('נתוני דוחות 2014'!$DW$10:$DY$263,MATCH('תשלומי ארנונה של המדינה'!C27,'נתוני דוחות 2014'!$DW$10:$DW$263,0),2)+INDEX('נתוני דוחות 2014'!$DW$10:$DY$263,MATCH('תשלומי ארנונה של המדינה'!C27,'נתוני דוחות 2014'!$DW$10:$DW$263,0),3)-N27/1000)</f>
        <v>0.48366899094577775</v>
      </c>
      <c r="AA27" s="162">
        <f t="shared" si="17"/>
        <v>3.3671398379934436E-2</v>
      </c>
      <c r="AB27" s="162">
        <f t="shared" si="13"/>
        <v>0.12657511128868656</v>
      </c>
      <c r="AC27" s="162">
        <f t="shared" si="14"/>
        <v>4.3703803413118386E-2</v>
      </c>
      <c r="AD27" s="162">
        <f t="shared" si="15"/>
        <v>2.4315959799041401E-2</v>
      </c>
      <c r="AE27" s="274">
        <f>INDEX(רשויות!$AC$4:$AL$258,MATCH($C27,רשויות!$AC$4:$AC$258,0),10)</f>
        <v>6</v>
      </c>
      <c r="AF27" s="274" t="str">
        <f>IF(INDEX(רשויות!$AN$4:$AR$258,MATCH($C27,רשויות!$AO$4:$AO$258,0),4)&gt;0,"נתמכת","עצמאית")</f>
        <v>נתמכת</v>
      </c>
      <c r="AN27" t="s">
        <v>889</v>
      </c>
      <c r="AO27">
        <v>5900</v>
      </c>
      <c r="AQ27" s="177" t="s">
        <v>661</v>
      </c>
      <c r="AR27" s="174">
        <v>27.8</v>
      </c>
      <c r="AY27" t="s">
        <v>3491</v>
      </c>
      <c r="AZ27" s="108">
        <f ca="1">SUMIF($AF$3:$AF$172,"עצמאית",$I$3:$I$171)</f>
        <v>240332576.49191466</v>
      </c>
      <c r="BA27" t="s">
        <v>3494</v>
      </c>
      <c r="BB27" s="108">
        <f>I174</f>
        <v>389448411.50379735</v>
      </c>
    </row>
    <row r="28" spans="1:55">
      <c r="A28" s="123" t="s">
        <v>75</v>
      </c>
      <c r="B28" s="124" t="s">
        <v>92</v>
      </c>
      <c r="C28" s="124" t="s">
        <v>186</v>
      </c>
      <c r="D28" s="172">
        <f t="shared" si="1"/>
        <v>216500</v>
      </c>
      <c r="E28" s="124" t="str">
        <f t="shared" si="2"/>
        <v>עירייה</v>
      </c>
      <c r="F28" s="124" t="str">
        <f>INDEX(רשות_מחוז,MATCH(TRIM(C28),רשויות!$G$3:$G$260,0),2)</f>
        <v>דרום</v>
      </c>
      <c r="G28" s="125">
        <v>1749280.67</v>
      </c>
      <c r="H28" s="125">
        <f t="shared" si="16"/>
        <v>1808056.5005119999</v>
      </c>
      <c r="I28" s="125">
        <f t="shared" si="3"/>
        <v>0</v>
      </c>
      <c r="J28" s="125">
        <f t="shared" si="4"/>
        <v>1808056.5005119999</v>
      </c>
      <c r="K28" s="125">
        <f>INDEX(מילמן,MATCH(C28,'המידע ממילמן'!$A$1:$A$145,0),2)</f>
        <v>6378396.5999999959</v>
      </c>
      <c r="L28" s="125">
        <f t="shared" si="20"/>
        <v>0</v>
      </c>
      <c r="M28" s="125">
        <f t="shared" si="21"/>
        <v>6378396.5999999959</v>
      </c>
      <c r="N28" s="125">
        <f t="shared" si="7"/>
        <v>8186453.1005119961</v>
      </c>
      <c r="O28" s="236">
        <f>SUM(N$3:$N28)/SUM($N$3:$N$167)</f>
        <v>0.80237321568980824</v>
      </c>
      <c r="P28" s="125">
        <f t="shared" si="8"/>
        <v>37.812716399593512</v>
      </c>
      <c r="Q28" s="125">
        <f t="shared" si="9"/>
        <v>8186453.1005119961</v>
      </c>
      <c r="R28" s="109">
        <f>INDEX(הכנסות_מבוקר,MATCH(C28,'נתוני דוחות 2014'!$C$10:$C$263,0),11)*1000</f>
        <v>1313715000</v>
      </c>
      <c r="S28" s="109">
        <f>INDEX(הכנסות_מבוקר,MATCH(C28,'נתוני דוחות 2014'!$C$10:$C$263,0),6)*1000</f>
        <v>888569000</v>
      </c>
      <c r="T28" s="109">
        <f>INDEX(ארנונה_מבוקר,MATCH(C28,'נתוני דוחות 2014'!$C$10:$C$263,0),7)*1000</f>
        <v>426909000</v>
      </c>
      <c r="U28" s="181">
        <f t="shared" si="10"/>
        <v>4.235226946520218E-3</v>
      </c>
      <c r="V28" s="181">
        <f t="shared" si="11"/>
        <v>2.0347958352272023E-3</v>
      </c>
      <c r="W28" s="181">
        <f t="shared" si="12"/>
        <v>1.3762928036233125E-3</v>
      </c>
      <c r="X28" s="181">
        <f>INDEX('נתוני דוחות 2014'!$DW$10:$DY$263,MATCH('תשלומי ארנונה של המדינה'!C28,'נתוני דוחות 2014'!$DW$10:$DW$263,0),2)/(INDEX('נתוני דוחות 2014'!$DW$10:$DY$263,MATCH('תשלומי ארנונה של המדינה'!C28,'נתוני דוחות 2014'!$DW$10:$DW$263,0),2)+INDEX('נתוני דוחות 2014'!$DW$10:$DY$263,MATCH('תשלומי ארנונה של המדינה'!C28,'נתוני דוחות 2014'!$DW$10:$DW$263,0),3))</f>
        <v>0.34383876203474861</v>
      </c>
      <c r="Y28" s="162">
        <f>INDEX('נתוני דוחות 2014'!$DW$10:$DY$263,MATCH('תשלומי ארנונה של המדינה'!C28,'נתוני דוחות 2014'!$DW$10:$DW$263,0),2)/(INDEX('נתוני דוחות 2014'!$DW$10:$DY$263,MATCH('תשלומי ארנונה של המדינה'!C28,'נתוני דוחות 2014'!$DW$10:$DW$263,0),2)+INDEX('נתוני דוחות 2014'!$DW$10:$DY$263,MATCH('תשלומי ארנונה של המדינה'!C28,'נתוני דוחות 2014'!$DW$10:$DW$263,0),3)-H28/1000)</f>
        <v>0.34479694991616039</v>
      </c>
      <c r="Z28" s="162">
        <f>INDEX('נתוני דוחות 2014'!$DW$10:$DY$263,MATCH('תשלומי ארנונה של המדינה'!C28,'נתוני דוחות 2014'!$DW$10:$DW$263,0),2)/(INDEX('נתוני דוחות 2014'!$DW$10:$DY$263,MATCH('תשלומי ארנונה של המדינה'!C28,'נתוני דוחות 2014'!$DW$10:$DW$263,0),2)+INDEX('נתוני דוחות 2014'!$DW$10:$DY$263,MATCH('תשלומי ארנונה של המדינה'!C28,'נתוני דוחות 2014'!$DW$10:$DW$263,0),3)-N28/1000)</f>
        <v>0.34822028513423953</v>
      </c>
      <c r="AA28" s="162">
        <f t="shared" si="17"/>
        <v>4.3815230994909138E-3</v>
      </c>
      <c r="AB28" s="162">
        <f t="shared" si="13"/>
        <v>1.9176108024220609E-2</v>
      </c>
      <c r="AC28" s="162">
        <f t="shared" si="14"/>
        <v>9.2130752935472605E-3</v>
      </c>
      <c r="AD28" s="162">
        <f t="shared" si="15"/>
        <v>6.2315289849868474E-3</v>
      </c>
      <c r="AE28" s="274">
        <f>INDEX(רשויות!$AC$4:$AL$258,MATCH($C28,רשויות!$AC$4:$AC$258,0),10)</f>
        <v>5</v>
      </c>
      <c r="AF28" s="274" t="str">
        <f>IF(INDEX(רשויות!$AN$4:$AR$258,MATCH($C28,רשויות!$AO$4:$AO$258,0),4)&gt;0,"נתמכת","עצמאית")</f>
        <v>עצמאית</v>
      </c>
      <c r="AN28" t="s">
        <v>900</v>
      </c>
      <c r="AO28">
        <v>4300</v>
      </c>
      <c r="AQ28" s="177" t="s">
        <v>1300</v>
      </c>
      <c r="AR28" s="174">
        <v>13.2</v>
      </c>
    </row>
    <row r="29" spans="1:55">
      <c r="A29" s="123" t="s">
        <v>75</v>
      </c>
      <c r="B29" s="124" t="s">
        <v>102</v>
      </c>
      <c r="C29" s="124" t="s">
        <v>205</v>
      </c>
      <c r="D29" s="172">
        <f t="shared" si="1"/>
        <v>123500</v>
      </c>
      <c r="E29" s="124" t="str">
        <f t="shared" si="2"/>
        <v>עירייה</v>
      </c>
      <c r="F29" s="124" t="str">
        <f>INDEX(רשות_מחוז,MATCH(TRIM(C29),רשויות!$G$3:$G$260,0),2)</f>
        <v>דרום</v>
      </c>
      <c r="G29" s="125">
        <v>43564.85</v>
      </c>
      <c r="H29" s="125">
        <f t="shared" si="16"/>
        <v>45028.628960000002</v>
      </c>
      <c r="I29" s="125">
        <f t="shared" si="3"/>
        <v>0</v>
      </c>
      <c r="J29" s="125">
        <f t="shared" si="4"/>
        <v>45028.628960000002</v>
      </c>
      <c r="K29" s="125">
        <f>INDEX(מילמן,MATCH(C29,'המידע ממילמן'!$A$1:$A$145,0),2)</f>
        <v>7425387.7399999984</v>
      </c>
      <c r="L29" s="125">
        <f t="shared" si="20"/>
        <v>0</v>
      </c>
      <c r="M29" s="125">
        <f t="shared" si="21"/>
        <v>7425387.7399999984</v>
      </c>
      <c r="N29" s="125">
        <f t="shared" si="7"/>
        <v>7470416.3689599987</v>
      </c>
      <c r="O29" s="236">
        <f>SUM(N$3:$N29)/SUM($N$3:$N$167)</f>
        <v>0.81055248452776385</v>
      </c>
      <c r="P29" s="125">
        <f t="shared" si="8"/>
        <v>60.489201368097156</v>
      </c>
      <c r="Q29" s="125">
        <f t="shared" si="9"/>
        <v>7470416.3689599987</v>
      </c>
      <c r="R29" s="109">
        <f>INDEX(הכנסות_מבוקר,MATCH(C29,'נתוני דוחות 2014'!$C$10:$C$263,0),11)*1000</f>
        <v>752007000</v>
      </c>
      <c r="S29" s="109">
        <f>INDEX(הכנסות_מבוקר,MATCH(C29,'נתוני דוחות 2014'!$C$10:$C$263,0),6)*1000</f>
        <v>481430000</v>
      </c>
      <c r="T29" s="109">
        <f>INDEX(ארנונה_מבוקר,MATCH(C29,'נתוני דוחות 2014'!$C$10:$C$263,0),7)*1000</f>
        <v>235571000</v>
      </c>
      <c r="U29" s="181">
        <f t="shared" si="10"/>
        <v>1.9114674115234897E-4</v>
      </c>
      <c r="V29" s="181">
        <f t="shared" si="11"/>
        <v>9.3530999231456293E-5</v>
      </c>
      <c r="W29" s="181">
        <f t="shared" si="12"/>
        <v>5.9877938583018512E-5</v>
      </c>
      <c r="X29" s="181">
        <f>INDEX('נתוני דוחות 2014'!$DW$10:$DY$263,MATCH('תשלומי ארנונה של המדינה'!C29,'נתוני דוחות 2014'!$DW$10:$DW$263,0),2)/(INDEX('נתוני דוחות 2014'!$DW$10:$DY$263,MATCH('תשלומי ארנונה של המדינה'!C29,'נתוני דוחות 2014'!$DW$10:$DW$263,0),2)+INDEX('נתוני דוחות 2014'!$DW$10:$DY$263,MATCH('תשלומי ארנונה של המדינה'!C29,'נתוני דוחות 2014'!$DW$10:$DW$263,0),3))</f>
        <v>0.31273521877899207</v>
      </c>
      <c r="Y29" s="162">
        <f>INDEX('נתוני דוחות 2014'!$DW$10:$DY$263,MATCH('תשלומי ארנונה של המדינה'!C29,'נתוני דוחות 2014'!$DW$10:$DW$263,0),2)/(INDEX('נתוני דוחות 2014'!$DW$10:$DY$263,MATCH('תשלומי ארנונה של המדינה'!C29,'נתוני דוחות 2014'!$DW$10:$DW$263,0),2)+INDEX('נתוני דוחות 2014'!$DW$10:$DY$263,MATCH('תשלומי ארנונה של המדינה'!C29,'נתוני דוחות 2014'!$DW$10:$DW$263,0),3)-H29/1000)</f>
        <v>0.31277630770936243</v>
      </c>
      <c r="Z29" s="162">
        <f>INDEX('נתוני דוחות 2014'!$DW$10:$DY$263,MATCH('תשלומי ארנונה של המדינה'!C29,'נתוני דוחות 2014'!$DW$10:$DW$263,0),2)/(INDEX('נתוני דוחות 2014'!$DW$10:$DY$263,MATCH('תשלומי ארנונה של המדינה'!C29,'נתוני דוחות 2014'!$DW$10:$DW$263,0),2)+INDEX('נתוני דוחות 2014'!$DW$10:$DY$263,MATCH('תשלומי ארנונה של המדינה'!C29,'נתוני דוחות 2014'!$DW$10:$DW$263,0),3)-N29/1000)</f>
        <v>0.31970298814898085</v>
      </c>
      <c r="AA29" s="162">
        <f t="shared" si="17"/>
        <v>6.9677693699887744E-3</v>
      </c>
      <c r="AB29" s="162">
        <f t="shared" si="13"/>
        <v>3.171195252794274E-2</v>
      </c>
      <c r="AC29" s="162">
        <f t="shared" si="14"/>
        <v>1.5517139291194979E-2</v>
      </c>
      <c r="AD29" s="162">
        <f t="shared" si="15"/>
        <v>9.9339718499428849E-3</v>
      </c>
      <c r="AE29" s="274">
        <f>INDEX(רשויות!$AC$4:$AL$258,MATCH($C29,רשויות!$AC$4:$AC$258,0),10)</f>
        <v>5</v>
      </c>
      <c r="AF29" s="274" t="str">
        <f>IF(INDEX(רשויות!$AN$4:$AR$258,MATCH($C29,רשויות!$AO$4:$AO$258,0),4)&gt;0,"נתמכת","עצמאית")</f>
        <v>עצמאית</v>
      </c>
      <c r="AN29" t="s">
        <v>1684</v>
      </c>
      <c r="AO29">
        <v>11100</v>
      </c>
      <c r="AQ29" s="176" t="s">
        <v>289</v>
      </c>
      <c r="AR29" s="174">
        <v>7.7</v>
      </c>
    </row>
    <row r="30" spans="1:55" ht="15.75" customHeight="1">
      <c r="A30" s="123"/>
      <c r="B30" s="124" t="s">
        <v>19</v>
      </c>
      <c r="C30" s="124" t="s">
        <v>1293</v>
      </c>
      <c r="D30" s="172">
        <f t="shared" si="1"/>
        <v>22400</v>
      </c>
      <c r="E30" s="124" t="str">
        <f t="shared" si="2"/>
        <v>מועצה אזורית</v>
      </c>
      <c r="F30" s="124" t="str">
        <f>INDEX(רשות_מחוז,MATCH(TRIM(C30),רשויות!$G$3:$G$260,0),2)</f>
        <v>מרכז</v>
      </c>
      <c r="G30" s="125">
        <v>6659009.6200000001</v>
      </c>
      <c r="H30" s="125">
        <f t="shared" si="16"/>
        <v>6882752.3432320002</v>
      </c>
      <c r="I30" s="125">
        <f t="shared" si="3"/>
        <v>16059755.467541335</v>
      </c>
      <c r="J30" s="125">
        <f t="shared" si="4"/>
        <v>22942507.810773335</v>
      </c>
      <c r="K30" s="125">
        <f>INDEX(מילמן,MATCH(C30,'המידע ממילמן'!$A$1:$A$145,0),2)</f>
        <v>337025.57000000007</v>
      </c>
      <c r="L30" s="125">
        <f t="shared" si="20"/>
        <v>275748.19363636361</v>
      </c>
      <c r="M30" s="125">
        <f t="shared" si="21"/>
        <v>612773.76363636367</v>
      </c>
      <c r="N30" s="125">
        <f t="shared" si="7"/>
        <v>7219777.9132320005</v>
      </c>
      <c r="O30" s="236">
        <f>SUM(N$3:$N30)/SUM($N$3:$N$167)</f>
        <v>0.81845733234160511</v>
      </c>
      <c r="P30" s="125">
        <f t="shared" si="8"/>
        <v>322.31151398357144</v>
      </c>
      <c r="Q30" s="125">
        <f t="shared" si="9"/>
        <v>23555281.574409701</v>
      </c>
      <c r="R30" s="109">
        <f>INDEX(הכנסות_מבוקר,MATCH(C30,'נתוני דוחות 2014'!$C$10:$C$263,0),11)*1000</f>
        <v>192041000</v>
      </c>
      <c r="S30" s="109">
        <f>INDEX(הכנסות_מבוקר,MATCH(C30,'נתוני דוחות 2014'!$C$10:$C$263,0),6)*1000</f>
        <v>142953000</v>
      </c>
      <c r="T30" s="109">
        <f>INDEX(ארנונה_מבוקר,MATCH(C30,'נתוני דוחות 2014'!$C$10:$C$263,0),7)*1000</f>
        <v>91525000</v>
      </c>
      <c r="U30" s="181">
        <f t="shared" si="10"/>
        <v>7.5200790420453426E-2</v>
      </c>
      <c r="V30" s="181">
        <f t="shared" si="11"/>
        <v>4.8146959792603167E-2</v>
      </c>
      <c r="W30" s="181">
        <f t="shared" si="12"/>
        <v>3.5840015117771726E-2</v>
      </c>
      <c r="X30" s="181">
        <f>INDEX('נתוני דוחות 2014'!$DW$10:$DY$263,MATCH('תשלומי ארנונה של המדינה'!C30,'נתוני דוחות 2014'!$DW$10:$DW$263,0),2)/(INDEX('נתוני דוחות 2014'!$DW$10:$DY$263,MATCH('תשלומי ארנונה של המדינה'!C30,'נתוני דוחות 2014'!$DW$10:$DW$263,0),2)+INDEX('נתוני דוחות 2014'!$DW$10:$DY$263,MATCH('תשלומי ארנונה של המדינה'!C30,'נתוני דוחות 2014'!$DW$10:$DW$263,0),3))</f>
        <v>0.19932639314145745</v>
      </c>
      <c r="Y30" s="162">
        <f>INDEX('נתוני דוחות 2014'!$DW$10:$DY$263,MATCH('תשלומי ארנונה של המדינה'!C30,'נתוני דוחות 2014'!$DW$10:$DW$263,0),2)/(INDEX('נתוני דוחות 2014'!$DW$10:$DY$263,MATCH('תשלומי ארנונה של המדינה'!C30,'נתוני דוחות 2014'!$DW$10:$DW$263,0),2)+INDEX('נתוני דוחות 2014'!$DW$10:$DY$263,MATCH('תשלומי ארנונה של המדינה'!C30,'נתוני דוחות 2014'!$DW$10:$DW$263,0),3)-H30/1000)</f>
        <v>0.21209702842614461</v>
      </c>
      <c r="Z30" s="162">
        <f>INDEX('נתוני דוחות 2014'!$DW$10:$DY$263,MATCH('תשלומי ארנונה של המדינה'!C30,'נתוני דוחות 2014'!$DW$10:$DW$263,0),2)/(INDEX('נתוני דוחות 2014'!$DW$10:$DY$263,MATCH('תשלומי ארנונה של המדינה'!C30,'נתוני דוחות 2014'!$DW$10:$DW$263,0),2)+INDEX('נתוני דוחות 2014'!$DW$10:$DY$263,MATCH('תשלומי ארנונה של המדינה'!C30,'נתוני דוחות 2014'!$DW$10:$DW$263,0),3)-N30/1000)</f>
        <v>0.212764522810858</v>
      </c>
      <c r="AA30" s="162">
        <f t="shared" si="17"/>
        <v>1.3438129669400556E-2</v>
      </c>
      <c r="AB30" s="162">
        <f t="shared" si="13"/>
        <v>7.8883123881256498E-2</v>
      </c>
      <c r="AC30" s="162">
        <f t="shared" si="14"/>
        <v>5.0504556834987724E-2</v>
      </c>
      <c r="AD30" s="162">
        <f t="shared" si="15"/>
        <v>3.7594981869663251E-2</v>
      </c>
      <c r="AE30" s="274">
        <f>INDEX(רשויות!$AC$4:$AL$258,MATCH($C30,רשויות!$AC$4:$AC$258,0),10)</f>
        <v>7</v>
      </c>
      <c r="AF30" s="274" t="str">
        <f>IF(INDEX(רשויות!$AN$4:$AR$258,MATCH($C30,רשויות!$AO$4:$AO$258,0),4)&gt;0,"נתמכת","עצמאית")</f>
        <v>עצמאית</v>
      </c>
      <c r="AN30" t="s">
        <v>1153</v>
      </c>
      <c r="AO30">
        <v>7100</v>
      </c>
      <c r="AQ30" s="176" t="s">
        <v>1397</v>
      </c>
      <c r="AR30" s="174">
        <v>22.6</v>
      </c>
    </row>
    <row r="31" spans="1:55" ht="15.75" customHeight="1">
      <c r="A31" s="123"/>
      <c r="B31" s="124" t="s">
        <v>93</v>
      </c>
      <c r="C31" s="124" t="s">
        <v>641</v>
      </c>
      <c r="D31" s="172">
        <f t="shared" si="1"/>
        <v>85400</v>
      </c>
      <c r="E31" s="124" t="str">
        <f t="shared" si="2"/>
        <v>עירייה</v>
      </c>
      <c r="F31" s="124" t="str">
        <f>INDEX(רשות_מחוז,MATCH(TRIM(C31),רשויות!$G$3:$G$260,0),2)</f>
        <v>חיפה</v>
      </c>
      <c r="G31" s="125">
        <v>512753.5</v>
      </c>
      <c r="H31" s="125">
        <f t="shared" si="16"/>
        <v>529982.01760000002</v>
      </c>
      <c r="I31" s="125">
        <f t="shared" si="3"/>
        <v>1236624.7077333336</v>
      </c>
      <c r="J31" s="125">
        <f t="shared" si="4"/>
        <v>1766606.7253333335</v>
      </c>
      <c r="K31" s="125">
        <f>INDEX(מילמן,MATCH(C31,'המידע ממילמן'!$A$1:$A$145,0),2)</f>
        <v>6415016.2399999993</v>
      </c>
      <c r="L31" s="125">
        <f t="shared" si="20"/>
        <v>5248649.6509090895</v>
      </c>
      <c r="M31" s="125">
        <f t="shared" si="21"/>
        <v>11663665.890909089</v>
      </c>
      <c r="N31" s="125">
        <f t="shared" si="7"/>
        <v>6944998.2575999992</v>
      </c>
      <c r="O31" s="236">
        <f>SUM(N$3:$N31)/SUM($N$3:$N$167)</f>
        <v>0.82606132722254255</v>
      </c>
      <c r="P31" s="125">
        <f t="shared" si="8"/>
        <v>81.32316460889929</v>
      </c>
      <c r="Q31" s="125">
        <f t="shared" si="9"/>
        <v>13430272.616242422</v>
      </c>
      <c r="R31" s="109">
        <f>INDEX(הכנסות_מבוקר,MATCH(C31,'נתוני דוחות 2014'!$C$10:$C$263,0),11)*1000</f>
        <v>541593000</v>
      </c>
      <c r="S31" s="109">
        <f>INDEX(הכנסות_מבוקר,MATCH(C31,'נתוני דוחות 2014'!$C$10:$C$263,0),6)*1000</f>
        <v>406365000</v>
      </c>
      <c r="T31" s="109">
        <f>INDEX(ארנונה_מבוקר,MATCH(C31,'נתוני דוחות 2014'!$C$10:$C$263,0),7)*1000</f>
        <v>186687000</v>
      </c>
      <c r="U31" s="181">
        <f t="shared" si="10"/>
        <v>2.8388801448413657E-3</v>
      </c>
      <c r="V31" s="181">
        <f t="shared" si="11"/>
        <v>1.3042019307765186E-3</v>
      </c>
      <c r="W31" s="181">
        <f t="shared" si="12"/>
        <v>9.7856142453835258E-4</v>
      </c>
      <c r="X31" s="181">
        <f>INDEX('נתוני דוחות 2014'!$DW$10:$DY$263,MATCH('תשלומי ארנונה של המדינה'!C31,'נתוני דוחות 2014'!$DW$10:$DW$263,0),2)/(INDEX('נתוני דוחות 2014'!$DW$10:$DY$263,MATCH('תשלומי ארנונה של המדינה'!C31,'נתוני דוחות 2014'!$DW$10:$DW$263,0),2)+INDEX('נתוני דוחות 2014'!$DW$10:$DY$263,MATCH('תשלומי ארנונה של המדינה'!C31,'נתוני דוחות 2014'!$DW$10:$DW$263,0),3))</f>
        <v>0.35767591168546981</v>
      </c>
      <c r="Y31" s="162">
        <f>INDEX('נתוני דוחות 2014'!$DW$10:$DY$263,MATCH('תשלומי ארנונה של המדינה'!C31,'נתוני דוחות 2014'!$DW$10:$DW$263,0),2)/(INDEX('נתוני דוחות 2014'!$DW$10:$DY$263,MATCH('תשלומי ארנונה של המדינה'!C31,'נתוני דוחות 2014'!$DW$10:$DW$263,0),2)+INDEX('נתוני דוחות 2014'!$DW$10:$DY$263,MATCH('תשלומי ארנונה של המדינה'!C31,'נתוני דוחות 2014'!$DW$10:$DW$263,0),3)-H31/1000)</f>
        <v>0.35832931842550614</v>
      </c>
      <c r="Z31" s="162">
        <f>INDEX('נתוני דוחות 2014'!$DW$10:$DY$263,MATCH('תשלומי ארנונה של המדינה'!C31,'נתוני דוחות 2014'!$DW$10:$DW$263,0),2)/(INDEX('נתוני דוחות 2014'!$DW$10:$DY$263,MATCH('תשלומי ארנונה של המדינה'!C31,'נתוני דוחות 2014'!$DW$10:$DW$263,0),2)+INDEX('נתוני דוחות 2014'!$DW$10:$DY$263,MATCH('תשלומי ארנונה של המדינה'!C31,'נתוני דוחות 2014'!$DW$10:$DW$263,0),3)-N31/1000)</f>
        <v>0.36643190773826056</v>
      </c>
      <c r="AA31" s="162">
        <f t="shared" si="17"/>
        <v>8.7559960527907599E-3</v>
      </c>
      <c r="AB31" s="162">
        <f t="shared" si="13"/>
        <v>3.7201295524594641E-2</v>
      </c>
      <c r="AC31" s="162">
        <f t="shared" si="14"/>
        <v>1.7090542388247018E-2</v>
      </c>
      <c r="AD31" s="162">
        <f t="shared" si="15"/>
        <v>1.2823279210772663E-2</v>
      </c>
      <c r="AE31" s="274">
        <f>INDEX(רשויות!$AC$4:$AL$258,MATCH($C31,רשויות!$AC$4:$AC$258,0),10)</f>
        <v>5</v>
      </c>
      <c r="AF31" s="274" t="str">
        <f>IF(INDEX(רשויות!$AN$4:$AR$258,MATCH($C31,רשויות!$AO$4:$AO$258,0),4)&gt;0,"נתמכת","עצמאית")</f>
        <v>עצמאית</v>
      </c>
      <c r="AN31" t="s">
        <v>1694</v>
      </c>
      <c r="AO31">
        <v>17300</v>
      </c>
      <c r="AQ31" s="176" t="s">
        <v>326</v>
      </c>
      <c r="AR31" s="174">
        <v>9.8000000000000007</v>
      </c>
    </row>
    <row r="32" spans="1:55" ht="15.75" customHeight="1" thickBot="1">
      <c r="A32" s="123"/>
      <c r="B32" s="124" t="s">
        <v>82</v>
      </c>
      <c r="C32" s="124" t="s">
        <v>1495</v>
      </c>
      <c r="D32" s="172">
        <f t="shared" si="1"/>
        <v>219300</v>
      </c>
      <c r="E32" s="124" t="str">
        <f t="shared" si="2"/>
        <v>עירייה</v>
      </c>
      <c r="F32" s="124" t="str">
        <f>INDEX(רשות_מחוז,MATCH(TRIM(C32),רשויות!$G$3:$G$260,0),2)</f>
        <v>מרכז</v>
      </c>
      <c r="G32" s="125">
        <v>5200474.6500000004</v>
      </c>
      <c r="H32" s="125">
        <f t="shared" si="16"/>
        <v>5375210.5982400011</v>
      </c>
      <c r="I32" s="125">
        <f t="shared" si="3"/>
        <v>12542158.062560005</v>
      </c>
      <c r="J32" s="125">
        <f t="shared" si="4"/>
        <v>17917368.660800006</v>
      </c>
      <c r="K32" s="125">
        <f>INDEX(מילמן,MATCH(C32,'המידע ממילמן'!$A$1:$A$145,0),2)</f>
        <v>1563618</v>
      </c>
      <c r="L32" s="125">
        <f t="shared" si="20"/>
        <v>1279323.8181818179</v>
      </c>
      <c r="M32" s="125">
        <f t="shared" si="21"/>
        <v>2842941.8181818179</v>
      </c>
      <c r="N32" s="125">
        <f t="shared" si="7"/>
        <v>6938828.5982400011</v>
      </c>
      <c r="O32" s="236">
        <f>SUM(N$3:$N32)/SUM($N$3:$N$167)</f>
        <v>0.83365856701781249</v>
      </c>
      <c r="P32" s="125">
        <f t="shared" si="8"/>
        <v>31.640805281532153</v>
      </c>
      <c r="Q32" s="125">
        <f t="shared" si="9"/>
        <v>20760310.478981823</v>
      </c>
      <c r="R32" s="109">
        <f>INDEX(הכנסות_מבוקר,MATCH(C32,'נתוני דוחות 2014'!$C$10:$C$263,0),11)*1000</f>
        <v>1494676000</v>
      </c>
      <c r="S32" s="109">
        <f>INDEX(הכנסות_מבוקר,MATCH(C32,'נתוני דוחות 2014'!$C$10:$C$263,0),6)*1000</f>
        <v>1139024000</v>
      </c>
      <c r="T32" s="109">
        <f>INDEX(ארנונה_מבוקר,MATCH(C32,'נתוני דוחות 2014'!$C$10:$C$263,0),7)*1000</f>
        <v>525640000</v>
      </c>
      <c r="U32" s="181">
        <f t="shared" si="10"/>
        <v>1.0226030359637777E-2</v>
      </c>
      <c r="V32" s="181">
        <f t="shared" si="11"/>
        <v>4.7191372598294687E-3</v>
      </c>
      <c r="W32" s="181">
        <f t="shared" si="12"/>
        <v>3.5962379794952223E-3</v>
      </c>
      <c r="X32" s="181">
        <f>INDEX('נתוני דוחות 2014'!$DW$10:$DY$263,MATCH('תשלומי ארנונה של המדינה'!C32,'נתוני דוחות 2014'!$DW$10:$DW$263,0),2)/(INDEX('נתוני דוחות 2014'!$DW$10:$DY$263,MATCH('תשלומי ארנונה של המדינה'!C32,'נתוני דוחות 2014'!$DW$10:$DW$263,0),2)+INDEX('נתוני דוחות 2014'!$DW$10:$DY$263,MATCH('תשלומי ארנונה של המדינה'!C32,'נתוני דוחות 2014'!$DW$10:$DW$263,0),3))</f>
        <v>0.40207574040959698</v>
      </c>
      <c r="Y32" s="162">
        <f>INDEX('נתוני דוחות 2014'!$DW$10:$DY$263,MATCH('תשלומי ארנונה של המדינה'!C32,'נתוני דוחות 2014'!$DW$10:$DW$263,0),2)/(INDEX('נתוני דוחות 2014'!$DW$10:$DY$263,MATCH('תשלומי ארנונה של המדינה'!C32,'נתוני דוחות 2014'!$DW$10:$DW$263,0),2)+INDEX('נתוני דוחות 2014'!$DW$10:$DY$263,MATCH('תשלומי ארנונה של המדינה'!C32,'נתוני דוחות 2014'!$DW$10:$DW$263,0),3)-H32/1000)</f>
        <v>0.4045493133455797</v>
      </c>
      <c r="Z32" s="162">
        <f>INDEX('נתוני דוחות 2014'!$DW$10:$DY$263,MATCH('תשלומי ארנונה של המדינה'!C32,'נתוני דוחות 2014'!$DW$10:$DW$263,0),2)/(INDEX('נתוני דוחות 2014'!$DW$10:$DY$263,MATCH('תשלומי ארנונה של המדינה'!C32,'נתוני דוחות 2014'!$DW$10:$DW$263,0),2)+INDEX('נתוני דוחות 2014'!$DW$10:$DY$263,MATCH('תשלומי ארנונה של המדינה'!C32,'נתוני דוחות 2014'!$DW$10:$DW$263,0),3)-N32/1000)</f>
        <v>0.40527458615844253</v>
      </c>
      <c r="AA32" s="162">
        <f t="shared" si="17"/>
        <v>3.1988457488455468E-3</v>
      </c>
      <c r="AB32" s="162">
        <f t="shared" si="13"/>
        <v>1.3200724066357205E-2</v>
      </c>
      <c r="AC32" s="162">
        <f t="shared" si="14"/>
        <v>6.0919072804787268E-3</v>
      </c>
      <c r="AD32" s="162">
        <f t="shared" si="15"/>
        <v>4.6423630259935936E-3</v>
      </c>
      <c r="AE32" s="274">
        <f>INDEX(רשויות!$AC$4:$AL$258,MATCH($C32,רשויות!$AC$4:$AC$258,0),10)</f>
        <v>6</v>
      </c>
      <c r="AF32" s="274" t="str">
        <f>IF(INDEX(רשויות!$AN$4:$AR$258,MATCH($C32,רשויות!$AO$4:$AO$258,0),4)&gt;0,"נתמכת","עצמאית")</f>
        <v>עצמאית</v>
      </c>
      <c r="AN32" t="s">
        <v>1067</v>
      </c>
      <c r="AO32">
        <v>94100</v>
      </c>
      <c r="AQ32" s="176" t="s">
        <v>2022</v>
      </c>
      <c r="AR32" s="174">
        <v>6.7</v>
      </c>
      <c r="AX32" s="297"/>
      <c r="AY32" s="297" t="s">
        <v>3480</v>
      </c>
      <c r="AZ32" s="297" t="s">
        <v>3481</v>
      </c>
      <c r="BA32" s="297" t="s">
        <v>3482</v>
      </c>
      <c r="BB32" s="297" t="s">
        <v>3483</v>
      </c>
    </row>
    <row r="33" spans="1:54" ht="15.75" customHeight="1">
      <c r="A33" s="123" t="s">
        <v>75</v>
      </c>
      <c r="B33" s="124" t="s">
        <v>64</v>
      </c>
      <c r="C33" s="124" t="s">
        <v>2381</v>
      </c>
      <c r="D33" s="172">
        <f t="shared" si="1"/>
        <v>2800</v>
      </c>
      <c r="E33" s="124" t="str">
        <f t="shared" si="2"/>
        <v>מועצה מקומית</v>
      </c>
      <c r="F33" s="124" t="str">
        <f>INDEX(רשות_מחוז,MATCH(TRIM(C33),רשויות!$G$3:$G$260,0),2)</f>
        <v>צפון</v>
      </c>
      <c r="G33" s="125">
        <v>5820480.2199999997</v>
      </c>
      <c r="H33" s="125">
        <f t="shared" si="16"/>
        <v>6016048.3553919997</v>
      </c>
      <c r="I33" s="125">
        <f t="shared" si="3"/>
        <v>0</v>
      </c>
      <c r="J33" s="125">
        <f t="shared" si="4"/>
        <v>6016048.3553919997</v>
      </c>
      <c r="K33" s="125">
        <f>INDEX(מילמן,MATCH(C33,'המידע ממילמן'!$A$1:$A$145,0),2)</f>
        <v>162178.19999999998</v>
      </c>
      <c r="L33" s="125">
        <f t="shared" si="20"/>
        <v>0</v>
      </c>
      <c r="M33" s="125">
        <f t="shared" si="21"/>
        <v>162178.19999999998</v>
      </c>
      <c r="N33" s="125">
        <f t="shared" si="7"/>
        <v>6178226.5553919999</v>
      </c>
      <c r="O33" s="236">
        <f>SUM(N$3:$N33)/SUM($N$3:$N$167)</f>
        <v>0.84042303280426001</v>
      </c>
      <c r="P33" s="125">
        <f t="shared" si="8"/>
        <v>2206.5094840685715</v>
      </c>
      <c r="Q33" s="125">
        <f t="shared" si="9"/>
        <v>6178226.5553919999</v>
      </c>
      <c r="R33" s="109">
        <f>INDEX(הכנסות_מבוקר,MATCH(C33,'נתוני דוחות 2014'!$C$10:$C$263,0),11)*1000</f>
        <v>45974000</v>
      </c>
      <c r="S33" s="109">
        <f>INDEX(הכנסות_מבוקר,MATCH(C33,'נתוני דוחות 2014'!$C$10:$C$263,0),6)*1000</f>
        <v>31976000</v>
      </c>
      <c r="T33" s="109">
        <f>INDEX(ארנונה_מבוקר,MATCH(C33,'נתוני דוחות 2014'!$C$10:$C$263,0),7)*1000</f>
        <v>16857000</v>
      </c>
      <c r="U33" s="181">
        <f t="shared" si="10"/>
        <v>0.35688724894061813</v>
      </c>
      <c r="V33" s="181">
        <f t="shared" si="11"/>
        <v>0.18814261806955215</v>
      </c>
      <c r="W33" s="181">
        <f t="shared" si="12"/>
        <v>0.13085762290407621</v>
      </c>
      <c r="X33" s="181">
        <f>INDEX('נתוני דוחות 2014'!$DW$10:$DY$263,MATCH('תשלומי ארנונה של המדינה'!C33,'נתוני דוחות 2014'!$DW$10:$DW$263,0),2)/(INDEX('נתוני דוחות 2014'!$DW$10:$DY$263,MATCH('תשלומי ארנונה של המדינה'!C33,'נתוני דוחות 2014'!$DW$10:$DW$263,0),2)+INDEX('נתוני דוחות 2014'!$DW$10:$DY$263,MATCH('תשלומי ארנונה של המדינה'!C33,'נתוני דוחות 2014'!$DW$10:$DW$263,0),3))</f>
        <v>0.18655600057906674</v>
      </c>
      <c r="Y33" s="162">
        <f>INDEX('נתוני דוחות 2014'!$DW$10:$DY$263,MATCH('תשלומי ארנונה של המדינה'!C33,'נתוני דוחות 2014'!$DW$10:$DW$263,0),2)/(INDEX('נתוני דוחות 2014'!$DW$10:$DY$263,MATCH('תשלומי ארנונה של המדינה'!C33,'נתוני דוחות 2014'!$DW$10:$DW$263,0),2)+INDEX('נתוני דוחות 2014'!$DW$10:$DY$263,MATCH('תשלומי ארנונה של המדינה'!C33,'נתוני דוחות 2014'!$DW$10:$DW$263,0),3)-H33/1000)</f>
        <v>0.26286888632134647</v>
      </c>
      <c r="Z33" s="162">
        <f>INDEX('נתוני דוחות 2014'!$DW$10:$DY$263,MATCH('תשלומי ארנונה של המדינה'!C33,'נתוני דוחות 2014'!$DW$10:$DW$263,0),2)/(INDEX('נתוני דוחות 2014'!$DW$10:$DY$263,MATCH('תשלומי ארנונה של המדינה'!C33,'נתוני דוחות 2014'!$DW$10:$DW$263,0),2)+INDEX('נתוני דוחות 2014'!$DW$10:$DY$263,MATCH('תשלומי ארנונה של המדינה'!C33,'נתוני דוחות 2014'!$DW$10:$DW$263,0),3)-N33/1000)</f>
        <v>0.26579994626407832</v>
      </c>
      <c r="AA33" s="162">
        <f t="shared" si="17"/>
        <v>7.9243945685011585E-2</v>
      </c>
      <c r="AB33" s="162">
        <f t="shared" si="13"/>
        <v>0.36650807115097583</v>
      </c>
      <c r="AC33" s="162">
        <f t="shared" si="14"/>
        <v>0.19321449072404304</v>
      </c>
      <c r="AD33" s="162">
        <f t="shared" si="15"/>
        <v>0.1343852298123287</v>
      </c>
      <c r="AE33" s="274">
        <f>INDEX(רשויות!$AC$4:$AL$258,MATCH($C33,רשויות!$AC$4:$AC$258,0),10)</f>
        <v>7</v>
      </c>
      <c r="AF33" s="274" t="str">
        <f>IF(INDEX(רשויות!$AN$4:$AR$258,MATCH($C33,רשויות!$AO$4:$AO$258,0),4)&gt;0,"נתמכת","עצמאית")</f>
        <v>עצמאית</v>
      </c>
      <c r="AN33" t="s">
        <v>910</v>
      </c>
      <c r="AO33">
        <v>44900</v>
      </c>
      <c r="AQ33" s="176" t="s">
        <v>2082</v>
      </c>
      <c r="AR33" s="174">
        <v>11</v>
      </c>
      <c r="AX33" s="295" t="s">
        <v>3484</v>
      </c>
      <c r="AY33" s="295">
        <f>AU5+AV3</f>
        <v>88</v>
      </c>
      <c r="AZ33" s="295">
        <f>AW3+AV4</f>
        <v>38</v>
      </c>
      <c r="BA33" s="295">
        <f>AW5</f>
        <v>41</v>
      </c>
      <c r="BB33" s="295">
        <f>AW6</f>
        <v>22</v>
      </c>
    </row>
    <row r="34" spans="1:54" ht="15.75" customHeight="1" thickBot="1">
      <c r="A34" s="123"/>
      <c r="B34" s="124" t="s">
        <v>14</v>
      </c>
      <c r="C34" s="124" t="s">
        <v>1792</v>
      </c>
      <c r="D34" s="172">
        <f t="shared" si="1"/>
        <v>10900</v>
      </c>
      <c r="E34" s="124" t="str">
        <f t="shared" si="2"/>
        <v>מועצה אזורית</v>
      </c>
      <c r="F34" s="124" t="str">
        <f>INDEX(רשות_מחוז,MATCH(TRIM(C34),רשויות!$G$3:$G$260,0),2)</f>
        <v>צפון</v>
      </c>
      <c r="G34" s="125">
        <v>5900750.3799999999</v>
      </c>
      <c r="H34" s="125">
        <f t="shared" si="16"/>
        <v>6099015.5927680004</v>
      </c>
      <c r="I34" s="125">
        <f t="shared" si="3"/>
        <v>14231036.383125337</v>
      </c>
      <c r="J34" s="125">
        <f t="shared" si="4"/>
        <v>20330051.975893337</v>
      </c>
      <c r="K34" s="125"/>
      <c r="L34" s="125"/>
      <c r="M34" s="125"/>
      <c r="N34" s="125">
        <f t="shared" si="7"/>
        <v>6099015.5927680004</v>
      </c>
      <c r="O34" s="236">
        <f>SUM(N$3:$N34)/SUM($N$3:$N$167)</f>
        <v>0.84710077146249718</v>
      </c>
      <c r="P34" s="125">
        <f t="shared" si="8"/>
        <v>559.54271493284409</v>
      </c>
      <c r="Q34" s="125">
        <f t="shared" si="9"/>
        <v>20330051.975893337</v>
      </c>
      <c r="R34" s="109">
        <f>INDEX(הכנסות_מבוקר,MATCH(C34,'נתוני דוחות 2014'!$C$10:$C$263,0),11)*1000</f>
        <v>88394000</v>
      </c>
      <c r="S34" s="109">
        <f>INDEX(הכנסות_מבוקר,MATCH(C34,'נתוני דוחות 2014'!$C$10:$C$263,0),6)*1000</f>
        <v>52980000</v>
      </c>
      <c r="T34" s="109">
        <f>INDEX(ארנונה_מבוקר,MATCH(C34,'נתוני דוחות 2014'!$C$10:$C$263,0),7)*1000</f>
        <v>19622000</v>
      </c>
      <c r="U34" s="181">
        <f t="shared" si="10"/>
        <v>0.31082537930730814</v>
      </c>
      <c r="V34" s="181">
        <f t="shared" si="11"/>
        <v>0.11511920711151379</v>
      </c>
      <c r="W34" s="181">
        <f t="shared" si="12"/>
        <v>6.8998072185532958E-2</v>
      </c>
      <c r="X34" s="181">
        <f>INDEX('נתוני דוחות 2014'!$DW$10:$DY$263,MATCH('תשלומי ארנונה של המדינה'!C34,'נתוני דוחות 2014'!$DW$10:$DW$263,0),2)/(INDEX('נתוני דוחות 2014'!$DW$10:$DY$263,MATCH('תשלומי ארנונה של המדינה'!C34,'נתוני דוחות 2014'!$DW$10:$DW$263,0),2)+INDEX('נתוני דוחות 2014'!$DW$10:$DY$263,MATCH('תשלומי ארנונה של המדינה'!C34,'נתוני דוחות 2014'!$DW$10:$DW$263,0),3))</f>
        <v>0.40904710275870376</v>
      </c>
      <c r="Y34" s="162">
        <f>INDEX('נתוני דוחות 2014'!$DW$10:$DY$263,MATCH('תשלומי ארנונה של המדינה'!C34,'נתוני דוחות 2014'!$DW$10:$DW$263,0),2)/(INDEX('נתוני דוחות 2014'!$DW$10:$DY$263,MATCH('תשלומי ארנונה של המדינה'!C34,'נתוני דוחות 2014'!$DW$10:$DW$263,0),2)+INDEX('נתוני דוחות 2014'!$DW$10:$DY$263,MATCH('תשלומי ארנונה של המדינה'!C34,'נתוני דוחות 2014'!$DW$10:$DW$263,0),3)-H34/1000)</f>
        <v>0.50108864834381261</v>
      </c>
      <c r="Z34" s="162">
        <f>INDEX('נתוני דוחות 2014'!$DW$10:$DY$263,MATCH('תשלומי ארנונה של המדינה'!C34,'נתוני דוחות 2014'!$DW$10:$DW$263,0),2)/(INDEX('נתוני דוחות 2014'!$DW$10:$DY$263,MATCH('תשלומי ארנונה של המדינה'!C34,'נתוני דוחות 2014'!$DW$10:$DW$263,0),2)+INDEX('נתוני דוחות 2014'!$DW$10:$DY$263,MATCH('תשלומי ארנונה של המדינה'!C34,'נתוני דוחות 2014'!$DW$10:$DW$263,0),3)-N34/1000)</f>
        <v>0.50108864834381261</v>
      </c>
      <c r="AA34" s="162">
        <f t="shared" si="17"/>
        <v>9.2041545585108853E-2</v>
      </c>
      <c r="AB34" s="162">
        <f t="shared" si="13"/>
        <v>0.31082537930730814</v>
      </c>
      <c r="AC34" s="162">
        <f t="shared" si="14"/>
        <v>0.11511920711151379</v>
      </c>
      <c r="AD34" s="162">
        <f t="shared" si="15"/>
        <v>6.8998072185532958E-2</v>
      </c>
      <c r="AE34" s="274">
        <f>INDEX(רשויות!$AC$4:$AL$258,MATCH($C34,רשויות!$AC$4:$AC$258,0),10)</f>
        <v>7</v>
      </c>
      <c r="AF34" s="274" t="str">
        <f>IF(INDEX(רשויות!$AN$4:$AR$258,MATCH($C34,רשויות!$AO$4:$AO$258,0),4)&gt;0,"נתמכת","עצמאית")</f>
        <v>נתמכת</v>
      </c>
      <c r="AN34" t="s">
        <v>2461</v>
      </c>
      <c r="AO34">
        <v>172500</v>
      </c>
      <c r="AQ34" s="176" t="s">
        <v>955</v>
      </c>
      <c r="AR34" s="174">
        <v>1.2</v>
      </c>
      <c r="AX34" s="297" t="s">
        <v>3486</v>
      </c>
      <c r="AY34" s="297">
        <f>AV10+AU12</f>
        <v>25</v>
      </c>
      <c r="AZ34" s="297">
        <f>AW10+AV11</f>
        <v>17</v>
      </c>
      <c r="BA34" s="297">
        <f>AW12</f>
        <v>17</v>
      </c>
      <c r="BB34" s="297">
        <f>AW13</f>
        <v>7</v>
      </c>
    </row>
    <row r="35" spans="1:54" ht="15.75" customHeight="1">
      <c r="A35" s="123" t="s">
        <v>75</v>
      </c>
      <c r="B35" s="126"/>
      <c r="C35" s="124" t="s">
        <v>1405</v>
      </c>
      <c r="D35" s="172">
        <f t="shared" ref="D35:D66" si="22">VLOOKUP(C35,גודל_אוכלוסיה,2,FALSE)</f>
        <v>71600</v>
      </c>
      <c r="E35" s="124" t="str">
        <f>INDEX(רשויות!$G$3:$P$260,MATCH(TRIM(C35),רשויות!$G$3:$G$260,0),10)</f>
        <v>עירייה</v>
      </c>
      <c r="F35" s="124" t="str">
        <f>INDEX(רשות_מחוז,MATCH(TRIM(C35),רשויות!$G$3:$G$260,0),2)</f>
        <v>מרכז</v>
      </c>
      <c r="G35" s="127"/>
      <c r="H35" s="125">
        <f t="shared" si="16"/>
        <v>0</v>
      </c>
      <c r="I35" s="126"/>
      <c r="J35" s="126"/>
      <c r="K35" s="125">
        <f>INDEX(מילמן,MATCH(C35,'המידע ממילמן'!$A$1:$A$145,0),2)</f>
        <v>5733208.4000000004</v>
      </c>
      <c r="L35" s="125">
        <f>M35-K35</f>
        <v>0</v>
      </c>
      <c r="M35" s="125">
        <f>IF(OR(A35="עיר עולים",A35="בירה"),K35,K35/0.55)</f>
        <v>5733208.4000000004</v>
      </c>
      <c r="N35" s="125">
        <f t="shared" ref="N35:N66" si="23">K35+H35</f>
        <v>5733208.4000000004</v>
      </c>
      <c r="O35" s="236">
        <f>SUM(N$3:$N35)/SUM($N$3:$N$167)</f>
        <v>0.85337799223461763</v>
      </c>
      <c r="P35" s="125">
        <f t="shared" ref="P35:P66" si="24">N35/D35</f>
        <v>80.072743016759787</v>
      </c>
      <c r="Q35" s="125">
        <f t="shared" ref="Q35:Q66" si="25">M35+J35</f>
        <v>5733208.4000000004</v>
      </c>
      <c r="R35" s="109">
        <f>INDEX(הכנסות_מבוקר,MATCH(C35,'נתוני דוחות 2014'!$C$10:$C$263,0),11)*1000</f>
        <v>391895000</v>
      </c>
      <c r="S35" s="109">
        <f>INDEX(הכנסות_מבוקר,MATCH(C35,'נתוני דוחות 2014'!$C$10:$C$263,0),6)*1000</f>
        <v>223756000</v>
      </c>
      <c r="T35" s="109">
        <f>INDEX(ארנונה_מבוקר,MATCH(C35,'נתוני דוחות 2014'!$C$10:$C$263,0),7)*1000</f>
        <v>122827000</v>
      </c>
      <c r="U35" s="181">
        <f t="shared" si="10"/>
        <v>0</v>
      </c>
      <c r="V35" s="181">
        <f t="shared" ref="V35:V66" si="26">H35/S35</f>
        <v>0</v>
      </c>
      <c r="W35" s="181">
        <f t="shared" ref="W35:W66" si="27">H35/R35</f>
        <v>0</v>
      </c>
      <c r="X35" s="181">
        <f>INDEX('נתוני דוחות 2014'!$DW$10:$DY$263,MATCH('תשלומי ארנונה של המדינה'!C35,'נתוני דוחות 2014'!$DW$10:$DW$263,0),2)/(INDEX('נתוני דוחות 2014'!$DW$10:$DY$263,MATCH('תשלומי ארנונה של המדינה'!C35,'נתוני דוחות 2014'!$DW$10:$DW$263,0),2)+INDEX('נתוני דוחות 2014'!$DW$10:$DY$263,MATCH('תשלומי ארנונה של המדינה'!C35,'נתוני דוחות 2014'!$DW$10:$DW$263,0),3))</f>
        <v>0.29177766245747566</v>
      </c>
      <c r="Y35" s="162">
        <f>INDEX('נתוני דוחות 2014'!$DW$10:$DY$263,MATCH('תשלומי ארנונה של המדינה'!C35,'נתוני דוחות 2014'!$DW$10:$DW$263,0),2)/(INDEX('נתוני דוחות 2014'!$DW$10:$DY$263,MATCH('תשלומי ארנונה של המדינה'!C35,'נתוני דוחות 2014'!$DW$10:$DW$263,0),2)+INDEX('נתוני דוחות 2014'!$DW$10:$DY$263,MATCH('תשלומי ארנונה של המדינה'!C35,'נתוני דוחות 2014'!$DW$10:$DW$263,0),3)-H35/1000)</f>
        <v>0.29177766245747566</v>
      </c>
      <c r="Z35" s="162">
        <f>INDEX('נתוני דוחות 2014'!$DW$10:$DY$263,MATCH('תשלומי ארנונה של המדינה'!C35,'נתוני דוחות 2014'!$DW$10:$DW$263,0),2)/(INDEX('נתוני דוחות 2014'!$DW$10:$DY$263,MATCH('תשלומי ארנונה של המדינה'!C35,'נתוני דוחות 2014'!$DW$10:$DW$263,0),2)+INDEX('נתוני דוחות 2014'!$DW$10:$DY$263,MATCH('תשלומי ארנונה של המדינה'!C35,'נתוני דוחות 2014'!$DW$10:$DW$263,0),3)-N35/1000)</f>
        <v>0.30175294063288449</v>
      </c>
      <c r="AA35" s="162">
        <f t="shared" si="17"/>
        <v>9.9752781754088304E-3</v>
      </c>
      <c r="AB35" s="162">
        <f t="shared" ref="AB35:AB66" si="28">N35/T35</f>
        <v>4.6677101940127176E-2</v>
      </c>
      <c r="AC35" s="162">
        <f t="shared" ref="AC35:AC66" si="29">N35/S35</f>
        <v>2.5622590679132629E-2</v>
      </c>
      <c r="AD35" s="162">
        <f t="shared" ref="AD35:AD66" si="30">N35/R35</f>
        <v>1.4629450235394685E-2</v>
      </c>
      <c r="AE35" s="274">
        <f>INDEX(רשויות!$AC$4:$AL$258,MATCH($C35,רשויות!$AC$4:$AC$258,0),10)</f>
        <v>4</v>
      </c>
      <c r="AF35" s="274" t="str">
        <f>IF(INDEX(רשויות!$AN$4:$AR$258,MATCH($C35,רשויות!$AO$4:$AO$258,0),4)&gt;0,"נתמכת","עצמאית")</f>
        <v>נתמכת</v>
      </c>
      <c r="AN35" t="s">
        <v>1163</v>
      </c>
      <c r="AO35">
        <v>6900</v>
      </c>
      <c r="AQ35" s="176" t="s">
        <v>2099</v>
      </c>
      <c r="AR35" s="174">
        <v>25</v>
      </c>
      <c r="AX35" s="295" t="s">
        <v>3485</v>
      </c>
      <c r="AY35" s="296">
        <f>AZ5+BA3</f>
        <v>167627524.49612799</v>
      </c>
      <c r="AZ35" s="296">
        <f>BA4+BB3</f>
        <v>438481371.53191131</v>
      </c>
      <c r="BA35" s="296">
        <f>BB5</f>
        <v>386916424.55719113</v>
      </c>
      <c r="BB35" s="296">
        <f>BB6</f>
        <v>352962347.87878799</v>
      </c>
    </row>
    <row r="36" spans="1:54" ht="15.75" customHeight="1">
      <c r="A36" s="123" t="s">
        <v>75</v>
      </c>
      <c r="B36" s="124" t="s">
        <v>26</v>
      </c>
      <c r="C36" s="124" t="s">
        <v>326</v>
      </c>
      <c r="D36" s="172">
        <f t="shared" si="22"/>
        <v>9800</v>
      </c>
      <c r="E36" s="124" t="str">
        <f t="shared" ref="E36:E62" si="31">IF(LEFT(B36,3)="עיר","עירייה",IF(LEFT(B36,7)="מועצה א","מועצה אזורית","מועצה מקומית"))</f>
        <v>מועצה אזורית</v>
      </c>
      <c r="F36" s="124" t="str">
        <f>INDEX(רשות_מחוז,MATCH(TRIM(C36),רשויות!$G$3:$G$260,0),2)</f>
        <v>דרום</v>
      </c>
      <c r="G36" s="125">
        <v>5685066.1200000001</v>
      </c>
      <c r="H36" s="125">
        <f t="shared" si="16"/>
        <v>5876084.3416320002</v>
      </c>
      <c r="I36" s="125">
        <f t="shared" ref="I36:I62" si="32">J36-H36</f>
        <v>0</v>
      </c>
      <c r="J36" s="125">
        <f t="shared" ref="J36:J62" si="33">IF(OR(A36="עיר עולים",A36="בירה"),H36,H36/0.3)</f>
        <v>5876084.3416320002</v>
      </c>
      <c r="K36" s="125"/>
      <c r="L36" s="125"/>
      <c r="M36" s="125"/>
      <c r="N36" s="125">
        <f t="shared" si="23"/>
        <v>5876084.3416320002</v>
      </c>
      <c r="O36" s="236">
        <f>SUM(N$3:$N36)/SUM($N$3:$N$167)</f>
        <v>0.85981164615308059</v>
      </c>
      <c r="P36" s="125">
        <f t="shared" si="24"/>
        <v>599.60044302367351</v>
      </c>
      <c r="Q36" s="125">
        <f t="shared" si="25"/>
        <v>5876084.3416320002</v>
      </c>
      <c r="R36" s="109">
        <f>INDEX(הכנסות_מבוקר,MATCH(C36,'נתוני דוחות 2014'!$C$10:$C$263,0),11)*1000</f>
        <v>77205980</v>
      </c>
      <c r="S36" s="109">
        <f>INDEX(הכנסות_מבוקר,MATCH(C36,'נתוני דוחות 2014'!$C$10:$C$263,0),6)*1000</f>
        <v>31303970</v>
      </c>
      <c r="T36" s="109">
        <f>INDEX(ארנונה_מבוקר,MATCH(C36,'נתוני דוחות 2014'!$C$10:$C$263,0),7)*1000</f>
        <v>11157000</v>
      </c>
      <c r="U36" s="181">
        <f t="shared" si="10"/>
        <v>0.52667243359612803</v>
      </c>
      <c r="V36" s="181">
        <f t="shared" si="26"/>
        <v>0.18771051536377015</v>
      </c>
      <c r="W36" s="181">
        <f t="shared" si="27"/>
        <v>7.6109186641138415E-2</v>
      </c>
      <c r="X36" s="181">
        <f>INDEX('נתוני דוחות 2014'!$DW$10:$DY$263,MATCH('תשלומי ארנונה של המדינה'!C36,'נתוני דוחות 2014'!$DW$10:$DW$263,0),2)/(INDEX('נתוני דוחות 2014'!$DW$10:$DY$263,MATCH('תשלומי ארנונה של המדינה'!C36,'נתוני דוחות 2014'!$DW$10:$DW$263,0),2)+INDEX('נתוני דוחות 2014'!$DW$10:$DY$263,MATCH('תשלומי ארנונה של המדינה'!C36,'נתוני דוחות 2014'!$DW$10:$DW$263,0),3))</f>
        <v>0.44865586084206366</v>
      </c>
      <c r="Y36" s="162">
        <f>INDEX('נתוני דוחות 2014'!$DW$10:$DY$263,MATCH('תשלומי ארנונה של המדינה'!C36,'נתוני דוחות 2014'!$DW$10:$DW$263,0),2)/(INDEX('נתוני דוחות 2014'!$DW$10:$DY$263,MATCH('תשלומי ארנונה של המדינה'!C36,'נתוני דוחות 2014'!$DW$10:$DW$263,0),2)+INDEX('נתוני דוחות 2014'!$DW$10:$DY$263,MATCH('תשלומי ארנונה של המדינה'!C36,'נתוני דוחות 2014'!$DW$10:$DW$263,0),3)-H36/1000)</f>
        <v>0.63224605324957917</v>
      </c>
      <c r="Z36" s="162">
        <f>INDEX('נתוני דוחות 2014'!$DW$10:$DY$263,MATCH('תשלומי ארנונה של המדינה'!C36,'נתוני דוחות 2014'!$DW$10:$DW$263,0),2)/(INDEX('נתוני דוחות 2014'!$DW$10:$DY$263,MATCH('תשלומי ארנונה של המדינה'!C36,'נתוני דוחות 2014'!$DW$10:$DW$263,0),2)+INDEX('נתוני דוחות 2014'!$DW$10:$DY$263,MATCH('תשלומי ארנונה של המדינה'!C36,'נתוני דוחות 2014'!$DW$10:$DW$263,0),3)-N36/1000)</f>
        <v>0.63224605324957917</v>
      </c>
      <c r="AA36" s="162">
        <f t="shared" si="17"/>
        <v>0.18359019240751551</v>
      </c>
      <c r="AB36" s="162">
        <f t="shared" si="28"/>
        <v>0.52667243359612803</v>
      </c>
      <c r="AC36" s="162">
        <f t="shared" si="29"/>
        <v>0.18771051536377015</v>
      </c>
      <c r="AD36" s="162">
        <f t="shared" si="30"/>
        <v>7.6109186641138415E-2</v>
      </c>
      <c r="AE36" s="274">
        <f>INDEX(רשויות!$AC$4:$AL$258,MATCH($C36,רשויות!$AC$4:$AC$258,0),10)</f>
        <v>5</v>
      </c>
      <c r="AF36" s="274" t="str">
        <f>IF(INDEX(רשויות!$AN$4:$AR$258,MATCH($C36,רשויות!$AO$4:$AO$258,0),4)&gt;0,"נתמכת","עצמאית")</f>
        <v>נתמכת</v>
      </c>
      <c r="AN36" t="s">
        <v>580</v>
      </c>
      <c r="AO36">
        <v>8500</v>
      </c>
      <c r="AQ36" s="176" t="s">
        <v>899</v>
      </c>
      <c r="AR36" s="174">
        <v>54.8</v>
      </c>
      <c r="AX36" s="294" t="s">
        <v>3487</v>
      </c>
      <c r="AY36" s="293">
        <f>AZ12+BA10</f>
        <v>144571689.29707199</v>
      </c>
      <c r="AZ36" s="293">
        <f>BA11+BB10</f>
        <v>310557471.32235521</v>
      </c>
      <c r="BA36" s="293">
        <f>BB12</f>
        <v>298667738.77577114</v>
      </c>
      <c r="BB36" s="293">
        <f>BB13</f>
        <v>231877546.36248001</v>
      </c>
    </row>
    <row r="37" spans="1:54" ht="15.75" customHeight="1">
      <c r="A37" s="123" t="s">
        <v>75</v>
      </c>
      <c r="B37" s="124" t="s">
        <v>112</v>
      </c>
      <c r="C37" s="124" t="s">
        <v>426</v>
      </c>
      <c r="D37" s="172">
        <f t="shared" si="22"/>
        <v>21300</v>
      </c>
      <c r="E37" s="124" t="str">
        <f t="shared" si="31"/>
        <v>עירייה</v>
      </c>
      <c r="F37" s="124" t="str">
        <f>INDEX(רשות_מחוז,MATCH(TRIM(C37),רשויות!$G$3:$G$260,0),2)</f>
        <v>דרום</v>
      </c>
      <c r="G37" s="125">
        <v>5246102.5999999996</v>
      </c>
      <c r="H37" s="125">
        <f t="shared" si="16"/>
        <v>5422371.6473599998</v>
      </c>
      <c r="I37" s="125">
        <f t="shared" si="32"/>
        <v>0</v>
      </c>
      <c r="J37" s="125">
        <f t="shared" si="33"/>
        <v>5422371.6473599998</v>
      </c>
      <c r="K37" s="125">
        <f>INDEX(מילמן,MATCH(C37,'המידע ממילמן'!$A$1:$A$145,0),2)</f>
        <v>315934.68999999994</v>
      </c>
      <c r="L37" s="125">
        <f>M37-K37</f>
        <v>0</v>
      </c>
      <c r="M37" s="125">
        <f>IF(OR(A37="עיר עולים",A37="בירה"),K37,K37/0.55)</f>
        <v>315934.68999999994</v>
      </c>
      <c r="N37" s="125">
        <f t="shared" si="23"/>
        <v>5738306.3373600002</v>
      </c>
      <c r="O37" s="236">
        <f>SUM(N$3:$N37)/SUM($N$3:$N$167)</f>
        <v>0.86609444859536877</v>
      </c>
      <c r="P37" s="125">
        <f t="shared" si="24"/>
        <v>269.40405339718313</v>
      </c>
      <c r="Q37" s="125">
        <f t="shared" si="25"/>
        <v>5738306.3373600002</v>
      </c>
      <c r="R37" s="109">
        <f>INDEX(הכנסות_מבוקר,MATCH(C37,'נתוני דוחות 2014'!$C$10:$C$263,0),11)*1000</f>
        <v>173358000</v>
      </c>
      <c r="S37" s="109">
        <f>INDEX(הכנסות_מבוקר,MATCH(C37,'נתוני דוחות 2014'!$C$10:$C$263,0),6)*1000</f>
        <v>92011000</v>
      </c>
      <c r="T37" s="109">
        <f>INDEX(ארנונה_מבוקר,MATCH(C37,'נתוני דוחות 2014'!$C$10:$C$263,0),7)*1000</f>
        <v>44206000</v>
      </c>
      <c r="U37" s="181">
        <f t="shared" si="10"/>
        <v>0.12266144069492829</v>
      </c>
      <c r="V37" s="181">
        <f t="shared" si="26"/>
        <v>5.8931776063296776E-2</v>
      </c>
      <c r="W37" s="181">
        <f t="shared" si="27"/>
        <v>3.1278462184381454E-2</v>
      </c>
      <c r="X37" s="181">
        <f>INDEX('נתוני דוחות 2014'!$DW$10:$DY$263,MATCH('תשלומי ארנונה של המדינה'!C37,'נתוני דוחות 2014'!$DW$10:$DW$263,0),2)/(INDEX('נתוני דוחות 2014'!$DW$10:$DY$263,MATCH('תשלומי ארנונה של המדינה'!C37,'נתוני דוחות 2014'!$DW$10:$DW$263,0),2)+INDEX('נתוני דוחות 2014'!$DW$10:$DY$263,MATCH('תשלומי ארנונה של המדינה'!C37,'נתוני דוחות 2014'!$DW$10:$DW$263,0),3))</f>
        <v>0.19801890386604015</v>
      </c>
      <c r="Y37" s="162">
        <f>INDEX('נתוני דוחות 2014'!$DW$10:$DY$263,MATCH('תשלומי ארנונה של המדינה'!C37,'נתוני דוחות 2014'!$DW$10:$DW$263,0),2)/(INDEX('נתוני דוחות 2014'!$DW$10:$DY$263,MATCH('תשלומי ארנונה של המדינה'!C37,'נתוני דוחות 2014'!$DW$10:$DW$263,0),2)+INDEX('נתוני דוחות 2014'!$DW$10:$DY$263,MATCH('תשלומי ארנונה של המדינה'!C37,'נתוני דוחות 2014'!$DW$10:$DW$263,0),3)-H37/1000)</f>
        <v>0.21962376753241306</v>
      </c>
      <c r="Z37" s="162">
        <f>INDEX('נתוני דוחות 2014'!$DW$10:$DY$263,MATCH('תשלומי ארנונה של המדינה'!C37,'נתוני דוחות 2014'!$DW$10:$DW$263,0),2)/(INDEX('נתוני דוחות 2014'!$DW$10:$DY$263,MATCH('תשלומי ארנונה של המדינה'!C37,'נתוני דוחות 2014'!$DW$10:$DW$263,0),2)+INDEX('נתוני דוחות 2014'!$DW$10:$DY$263,MATCH('תשלומי ארנונה של המדינה'!C37,'נתוני דוחות 2014'!$DW$10:$DW$263,0),3)-N37/1000)</f>
        <v>0.22102885019934906</v>
      </c>
      <c r="AA37" s="162">
        <f t="shared" si="17"/>
        <v>2.3009946333308912E-2</v>
      </c>
      <c r="AB37" s="162">
        <f t="shared" si="28"/>
        <v>0.12980831419626296</v>
      </c>
      <c r="AC37" s="162">
        <f t="shared" si="29"/>
        <v>6.2365438234124181E-2</v>
      </c>
      <c r="AD37" s="162">
        <f t="shared" si="30"/>
        <v>3.3100902971654036E-2</v>
      </c>
      <c r="AE37" s="274">
        <f>INDEX(רשויות!$AC$4:$AL$258,MATCH($C37,רשויות!$AC$4:$AC$258,0),10)</f>
        <v>4</v>
      </c>
      <c r="AF37" s="274" t="str">
        <f>IF(INDEX(רשויות!$AN$4:$AR$258,MATCH($C37,רשויות!$AO$4:$AO$258,0),4)&gt;0,"נתמכת","עצמאית")</f>
        <v>נתמכת</v>
      </c>
      <c r="AN37" t="s">
        <v>1704</v>
      </c>
      <c r="AO37">
        <v>7200</v>
      </c>
      <c r="AQ37" s="177" t="s">
        <v>1095</v>
      </c>
      <c r="AR37" s="174">
        <v>49.5</v>
      </c>
    </row>
    <row r="38" spans="1:54" ht="26.25" customHeight="1">
      <c r="A38" s="123"/>
      <c r="B38" s="124" t="s">
        <v>83</v>
      </c>
      <c r="C38" s="124" t="s">
        <v>2518</v>
      </c>
      <c r="D38" s="172">
        <f t="shared" si="22"/>
        <v>35500</v>
      </c>
      <c r="E38" s="124" t="str">
        <f t="shared" si="31"/>
        <v>עירייה</v>
      </c>
      <c r="F38" s="124" t="str">
        <f>INDEX(רשות_מחוז,MATCH(TRIM(C38),רשויות!$G$3:$G$260,0),2)</f>
        <v>תל אביב</v>
      </c>
      <c r="G38" s="125">
        <v>4957731.33</v>
      </c>
      <c r="H38" s="125">
        <f t="shared" si="16"/>
        <v>5124311.1026880005</v>
      </c>
      <c r="I38" s="125">
        <f t="shared" si="32"/>
        <v>11956725.906272002</v>
      </c>
      <c r="J38" s="125">
        <f t="shared" si="33"/>
        <v>17081037.008960001</v>
      </c>
      <c r="K38" s="125"/>
      <c r="L38" s="125"/>
      <c r="M38" s="125"/>
      <c r="N38" s="125">
        <f t="shared" si="23"/>
        <v>5124311.1026880005</v>
      </c>
      <c r="O38" s="236">
        <f>SUM(N$3:$N38)/SUM($N$3:$N$167)</f>
        <v>0.87170499505598587</v>
      </c>
      <c r="P38" s="125">
        <f t="shared" si="24"/>
        <v>144.34679162501411</v>
      </c>
      <c r="Q38" s="125">
        <f t="shared" si="25"/>
        <v>17081037.008960001</v>
      </c>
      <c r="R38" s="109">
        <f>INDEX(הכנסות_מבוקר,MATCH(C38,'נתוני דוחות 2014'!$C$10:$C$263,0),11)*1000</f>
        <v>247145000</v>
      </c>
      <c r="S38" s="109">
        <f>INDEX(הכנסות_מבוקר,MATCH(C38,'נתוני דוחות 2014'!$C$10:$C$263,0),6)*1000</f>
        <v>161021000</v>
      </c>
      <c r="T38" s="109">
        <f>INDEX(ארנונה_מבוקר,MATCH(C38,'נתוני דוחות 2014'!$C$10:$C$263,0),7)*1000</f>
        <v>22096000</v>
      </c>
      <c r="U38" s="181">
        <f t="shared" si="10"/>
        <v>0.23191125555249822</v>
      </c>
      <c r="V38" s="181">
        <f t="shared" si="26"/>
        <v>3.1823868332006386E-2</v>
      </c>
      <c r="W38" s="181">
        <f t="shared" si="27"/>
        <v>2.0734026999081515E-2</v>
      </c>
      <c r="X38" s="181">
        <f>INDEX('נתוני דוחות 2014'!$DW$10:$DY$263,MATCH('תשלומי ארנונה של המדינה'!C38,'נתוני דוחות 2014'!$DW$10:$DW$263,0),2)/(INDEX('נתוני דוחות 2014'!$DW$10:$DY$263,MATCH('תשלומי ארנונה של המדינה'!C38,'נתוני דוחות 2014'!$DW$10:$DW$263,0),2)+INDEX('נתוני דוחות 2014'!$DW$10:$DY$263,MATCH('תשלומי ארנונה של המדינה'!C38,'נתוני דוחות 2014'!$DW$10:$DW$263,0),3))</f>
        <v>0.76465576005453306</v>
      </c>
      <c r="Y38" s="162">
        <f>INDEX('נתוני דוחות 2014'!$DW$10:$DY$263,MATCH('תשלומי ארנונה של המדינה'!C38,'נתוני דוחות 2014'!$DW$10:$DW$263,0),2)/(INDEX('נתוני דוחות 2014'!$DW$10:$DY$263,MATCH('תשלומי ארנונה של המדינה'!C38,'נתוני דוחות 2014'!$DW$10:$DW$263,0),2)+INDEX('נתוני דוחות 2014'!$DW$10:$DY$263,MATCH('תשלומי ארנונה של המדינה'!C38,'נתוני דוחות 2014'!$DW$10:$DW$263,0),3)-H38/1000)</f>
        <v>0.80879919358752628</v>
      </c>
      <c r="Z38" s="162">
        <f>INDEX('נתוני דוחות 2014'!$DW$10:$DY$263,MATCH('תשלומי ארנונה של המדינה'!C38,'נתוני דוחות 2014'!$DW$10:$DW$263,0),2)/(INDEX('נתוני דוחות 2014'!$DW$10:$DY$263,MATCH('תשלומי ארנונה של המדינה'!C38,'נתוני דוחות 2014'!$DW$10:$DW$263,0),2)+INDEX('נתוני דוחות 2014'!$DW$10:$DY$263,MATCH('תשלומי ארנונה של המדינה'!C38,'נתוני דוחות 2014'!$DW$10:$DW$263,0),3)-N38/1000)</f>
        <v>0.80879919358752628</v>
      </c>
      <c r="AA38" s="162">
        <f t="shared" si="17"/>
        <v>4.4143433532993215E-2</v>
      </c>
      <c r="AB38" s="162">
        <f t="shared" si="28"/>
        <v>0.23191125555249822</v>
      </c>
      <c r="AC38" s="162">
        <f t="shared" si="29"/>
        <v>3.1823868332006386E-2</v>
      </c>
      <c r="AD38" s="162">
        <f t="shared" si="30"/>
        <v>2.0734026999081515E-2</v>
      </c>
      <c r="AE38" s="274">
        <f>INDEX(רשויות!$AC$4:$AL$258,MATCH($C38,רשויות!$AC$4:$AC$258,0),10)</f>
        <v>8</v>
      </c>
      <c r="AF38" s="274" t="str">
        <f>IF(INDEX(רשויות!$AN$4:$AR$258,MATCH($C38,רשויות!$AO$4:$AO$258,0),4)&gt;0,"נתמכת","עצמאית")</f>
        <v>עצמאית</v>
      </c>
      <c r="AN38" t="s">
        <v>2471</v>
      </c>
      <c r="AO38">
        <v>128900</v>
      </c>
      <c r="AQ38" s="176" t="s">
        <v>705</v>
      </c>
      <c r="AR38" s="174">
        <v>17.899999999999999</v>
      </c>
    </row>
    <row r="39" spans="1:54" ht="15.75" customHeight="1">
      <c r="A39" s="123" t="s">
        <v>75</v>
      </c>
      <c r="B39" s="124" t="s">
        <v>100</v>
      </c>
      <c r="C39" s="124" t="s">
        <v>2271</v>
      </c>
      <c r="D39" s="172">
        <f t="shared" si="22"/>
        <v>47400</v>
      </c>
      <c r="E39" s="124" t="str">
        <f t="shared" si="31"/>
        <v>עירייה</v>
      </c>
      <c r="F39" s="124" t="str">
        <f>INDEX(רשות_מחוז,MATCH(TRIM(C39),רשויות!$G$3:$G$260,0),2)</f>
        <v>צפון</v>
      </c>
      <c r="G39" s="125">
        <v>158832.91</v>
      </c>
      <c r="H39" s="125">
        <f t="shared" si="16"/>
        <v>164169.69577600001</v>
      </c>
      <c r="I39" s="125">
        <f t="shared" si="32"/>
        <v>0</v>
      </c>
      <c r="J39" s="125">
        <f t="shared" si="33"/>
        <v>164169.69577600001</v>
      </c>
      <c r="K39" s="125">
        <f>INDEX(מילמן,MATCH(C39,'המידע ממילמן'!$A$1:$A$145,0),2)</f>
        <v>4541423.3999999994</v>
      </c>
      <c r="L39" s="125">
        <f>M39-K39</f>
        <v>0</v>
      </c>
      <c r="M39" s="125">
        <f>IF(OR(A39="עיר עולים",A39="בירה"),K39,K39/0.55)</f>
        <v>4541423.3999999994</v>
      </c>
      <c r="N39" s="125">
        <f t="shared" si="23"/>
        <v>4705593.0957759991</v>
      </c>
      <c r="O39" s="236">
        <f>SUM(N$3:$N39)/SUM($N$3:$N$167)</f>
        <v>0.87685709221783892</v>
      </c>
      <c r="P39" s="125">
        <f t="shared" si="24"/>
        <v>99.274115944641338</v>
      </c>
      <c r="Q39" s="125">
        <f t="shared" si="25"/>
        <v>4705593.0957759991</v>
      </c>
      <c r="R39" s="109">
        <f>INDEX(הכנסות_מבוקר,MATCH(C39,'נתוני דוחות 2014'!$C$10:$C$263,0),11)*1000</f>
        <v>341401000</v>
      </c>
      <c r="S39" s="109">
        <f>INDEX(הכנסות_מבוקר,MATCH(C39,'נתוני דוחות 2014'!$C$10:$C$263,0),6)*1000</f>
        <v>208849000</v>
      </c>
      <c r="T39" s="109">
        <f>INDEX(ארנונה_מבוקר,MATCH(C39,'נתוני דוחות 2014'!$C$10:$C$263,0),7)*1000</f>
        <v>72850000</v>
      </c>
      <c r="U39" s="181">
        <f t="shared" si="10"/>
        <v>2.2535304842278654E-3</v>
      </c>
      <c r="V39" s="181">
        <f t="shared" si="26"/>
        <v>7.8606886207738605E-4</v>
      </c>
      <c r="W39" s="181">
        <f t="shared" si="27"/>
        <v>4.8087057675870898E-4</v>
      </c>
      <c r="X39" s="181">
        <f>INDEX('נתוני דוחות 2014'!$DW$10:$DY$263,MATCH('תשלומי ארנונה של המדינה'!C39,'נתוני דוחות 2014'!$DW$10:$DW$263,0),2)/(INDEX('נתוני דוחות 2014'!$DW$10:$DY$263,MATCH('תשלומי ארנונה של המדינה'!C39,'נתוני דוחות 2014'!$DW$10:$DW$263,0),2)+INDEX('נתוני דוחות 2014'!$DW$10:$DY$263,MATCH('תשלומי ארנונה של המדינה'!C39,'נתוני דוחות 2014'!$DW$10:$DW$263,0),3))</f>
        <v>0.3612674697950094</v>
      </c>
      <c r="Y39" s="162">
        <f>INDEX('נתוני דוחות 2014'!$DW$10:$DY$263,MATCH('תשלומי ארנונה של המדינה'!C39,'נתוני דוחות 2014'!$DW$10:$DW$263,0),2)/(INDEX('נתוני דוחות 2014'!$DW$10:$DY$263,MATCH('תשלומי ארנונה של המדינה'!C39,'נתוני דוחות 2014'!$DW$10:$DW$263,0),2)+INDEX('נתוני דוחות 2014'!$DW$10:$DY$263,MATCH('תשלומי ארנונה של המדינה'!C39,'נתוני דוחות 2014'!$DW$10:$DW$263,0),3)-H39/1000)</f>
        <v>0.3617882289396282</v>
      </c>
      <c r="Z39" s="162">
        <f>INDEX('נתוני דוחות 2014'!$DW$10:$DY$263,MATCH('תשלומי ארנונה של המדינה'!C39,'נתוני דוחות 2014'!$DW$10:$DW$263,0),2)/(INDEX('נתוני דוחות 2014'!$DW$10:$DY$263,MATCH('תשלומי ארנונה של המדינה'!C39,'נתוני דוחות 2014'!$DW$10:$DW$263,0),2)+INDEX('נתוני דוחות 2014'!$DW$10:$DY$263,MATCH('תשלומי ארנונה של המדינה'!C39,'נתוני דוחות 2014'!$DW$10:$DW$263,0),3)-N39/1000)</f>
        <v>0.37681390306938561</v>
      </c>
      <c r="AA39" s="162">
        <f t="shared" si="17"/>
        <v>1.5546433274376215E-2</v>
      </c>
      <c r="AB39" s="162">
        <f t="shared" si="28"/>
        <v>6.4592904540507881E-2</v>
      </c>
      <c r="AC39" s="162">
        <f t="shared" si="29"/>
        <v>2.2531077935618551E-2</v>
      </c>
      <c r="AD39" s="162">
        <f t="shared" si="30"/>
        <v>1.3783184864063078E-2</v>
      </c>
      <c r="AE39" s="274">
        <f>INDEX(רשויות!$AC$4:$AL$258,MATCH($C39,רשויות!$AC$4:$AC$258,0),10)</f>
        <v>4</v>
      </c>
      <c r="AF39" s="274" t="str">
        <f>IF(INDEX(רשויות!$AN$4:$AR$258,MATCH($C39,רשויות!$AO$4:$AO$258,0),4)&gt;0,"נתמכת","עצמאית")</f>
        <v>נתמכת</v>
      </c>
      <c r="AN39" t="s">
        <v>1714</v>
      </c>
      <c r="AO39">
        <v>19600</v>
      </c>
      <c r="AQ39" s="176" t="s">
        <v>2132</v>
      </c>
      <c r="AR39" s="174">
        <v>9.6</v>
      </c>
    </row>
    <row r="40" spans="1:54" ht="15.75" customHeight="1">
      <c r="A40" s="123"/>
      <c r="B40" s="124" t="s">
        <v>67</v>
      </c>
      <c r="C40" s="124" t="s">
        <v>2499</v>
      </c>
      <c r="D40" s="172">
        <f t="shared" si="22"/>
        <v>186400</v>
      </c>
      <c r="E40" s="124" t="str">
        <f t="shared" si="31"/>
        <v>עירייה</v>
      </c>
      <c r="F40" s="124" t="str">
        <f>INDEX(רשות_מחוז,MATCH(TRIM(C40),רשויות!$G$3:$G$260,0),2)</f>
        <v>תל אביב</v>
      </c>
      <c r="G40" s="125">
        <v>18427.72</v>
      </c>
      <c r="H40" s="125">
        <f t="shared" si="16"/>
        <v>19046.891392000001</v>
      </c>
      <c r="I40" s="125">
        <f t="shared" si="32"/>
        <v>44442.74658133334</v>
      </c>
      <c r="J40" s="125">
        <f t="shared" si="33"/>
        <v>63489.637973333338</v>
      </c>
      <c r="K40" s="125">
        <f>INDEX(מילמן,MATCH(C40,'המידע ממילמן'!$A$1:$A$145,0),2)</f>
        <v>4659607.8000000007</v>
      </c>
      <c r="L40" s="125">
        <f>M40-K40</f>
        <v>3812406.3818181809</v>
      </c>
      <c r="M40" s="125">
        <f>IF(OR(A40="עיר עולים",A40="בירה"),K40,K40/0.55)</f>
        <v>8472014.1818181816</v>
      </c>
      <c r="N40" s="125">
        <f t="shared" si="23"/>
        <v>4678654.6913920008</v>
      </c>
      <c r="O40" s="236">
        <f>SUM(N$3:$N40)/SUM($N$3:$N$167)</f>
        <v>0.88197969484543304</v>
      </c>
      <c r="P40" s="125">
        <f t="shared" si="24"/>
        <v>25.100078816480689</v>
      </c>
      <c r="Q40" s="125">
        <f t="shared" si="25"/>
        <v>8535503.8197915144</v>
      </c>
      <c r="R40" s="109">
        <f>INDEX(הכנסות_מבוקר,MATCH(C40,'נתוני דוחות 2014'!$C$10:$C$263,0),11)*1000</f>
        <v>1060312000</v>
      </c>
      <c r="S40" s="109">
        <f>INDEX(הכנסות_מבוקר,MATCH(C40,'נתוני דוחות 2014'!$C$10:$C$263,0),6)*1000</f>
        <v>722881000</v>
      </c>
      <c r="T40" s="109">
        <f>INDEX(ארנונה_מבוקר,MATCH(C40,'נתוני דוחות 2014'!$C$10:$C$263,0),7)*1000</f>
        <v>254410000</v>
      </c>
      <c r="U40" s="181">
        <f t="shared" si="10"/>
        <v>7.486691321882002E-5</v>
      </c>
      <c r="V40" s="181">
        <f t="shared" si="26"/>
        <v>2.6348584887415772E-5</v>
      </c>
      <c r="W40" s="181">
        <f t="shared" si="27"/>
        <v>1.796347810078543E-5</v>
      </c>
      <c r="X40" s="181">
        <f>INDEX('נתוני דוחות 2014'!$DW$10:$DY$263,MATCH('תשלומי ארנונה של המדינה'!C40,'נתוני דוחות 2014'!$DW$10:$DW$263,0),2)/(INDEX('נתוני דוחות 2014'!$DW$10:$DY$263,MATCH('תשלומי ארנונה של המדינה'!C40,'נתוני דוחות 2014'!$DW$10:$DW$263,0),2)+INDEX('נתוני דוחות 2014'!$DW$10:$DY$263,MATCH('תשלומי ארנונה של המדינה'!C40,'נתוני דוחות 2014'!$DW$10:$DW$263,0),3))</f>
        <v>0.47862422867495014</v>
      </c>
      <c r="Y40" s="162">
        <f>INDEX('נתוני דוחות 2014'!$DW$10:$DY$263,MATCH('תשלומי ארנונה של המדינה'!C40,'נתוני דוחות 2014'!$DW$10:$DW$263,0),2)/(INDEX('נתוני דוחות 2014'!$DW$10:$DY$263,MATCH('תשלומי ארנונה של המדינה'!C40,'נתוני דוחות 2014'!$DW$10:$DW$263,0),2)+INDEX('נתוני דוחות 2014'!$DW$10:$DY$263,MATCH('תשלומי ארנונה של המדינה'!C40,'נתוני דוחות 2014'!$DW$10:$DW$263,0),3)-H40/1000)</f>
        <v>0.47864291192407343</v>
      </c>
      <c r="Z40" s="162">
        <f>INDEX('נתוני דוחות 2014'!$DW$10:$DY$263,MATCH('תשלומי ארנונה של המדינה'!C40,'נתוני דוחות 2014'!$DW$10:$DW$263,0),2)/(INDEX('נתוני דוחות 2014'!$DW$10:$DY$263,MATCH('תשלומי ארנונה של המדינה'!C40,'נתוני דוחות 2014'!$DW$10:$DW$263,0),2)+INDEX('נתוני דוחות 2014'!$DW$10:$DY$263,MATCH('תשלומי ארנונה של המדינה'!C40,'נתוני דוחות 2014'!$DW$10:$DW$263,0),3)-N40/1000)</f>
        <v>0.48325780733098667</v>
      </c>
      <c r="AA40" s="162">
        <f t="shared" si="17"/>
        <v>4.63357865603653E-3</v>
      </c>
      <c r="AB40" s="162">
        <f t="shared" si="28"/>
        <v>1.8390215366502892E-2</v>
      </c>
      <c r="AC40" s="162">
        <f t="shared" si="29"/>
        <v>6.4722335922399411E-3</v>
      </c>
      <c r="AD40" s="162">
        <f t="shared" si="30"/>
        <v>4.4125263992032537E-3</v>
      </c>
      <c r="AE40" s="274">
        <f>INDEX(רשויות!$AC$4:$AL$258,MATCH($C40,רשויות!$AC$4:$AC$258,0),10)</f>
        <v>5</v>
      </c>
      <c r="AF40" s="274" t="str">
        <f>IF(INDEX(רשויות!$AN$4:$AR$258,MATCH($C40,רשויות!$AO$4:$AO$258,0),4)&gt;0,"נתמכת","עצמאית")</f>
        <v>עצמאית</v>
      </c>
      <c r="AN40" t="s">
        <v>1723</v>
      </c>
      <c r="AO40">
        <v>6000</v>
      </c>
      <c r="AQ40" s="176" t="s">
        <v>2149</v>
      </c>
      <c r="AR40" s="174">
        <v>14.1</v>
      </c>
    </row>
    <row r="41" spans="1:54" ht="15.75" customHeight="1">
      <c r="A41" s="123"/>
      <c r="B41" s="124" t="s">
        <v>20</v>
      </c>
      <c r="C41" s="124" t="s">
        <v>270</v>
      </c>
      <c r="D41" s="172">
        <f t="shared" si="22"/>
        <v>15000</v>
      </c>
      <c r="E41" s="124" t="str">
        <f t="shared" si="31"/>
        <v>מועצה אזורית</v>
      </c>
      <c r="F41" s="124" t="str">
        <f>INDEX(רשות_מחוז,MATCH(TRIM(C41),רשויות!$G$3:$G$260,0),2)</f>
        <v>דרום</v>
      </c>
      <c r="G41" s="125">
        <v>4510623.6100000003</v>
      </c>
      <c r="H41" s="125">
        <f t="shared" si="16"/>
        <v>4662180.5632960005</v>
      </c>
      <c r="I41" s="125">
        <f t="shared" si="32"/>
        <v>10878421.314357337</v>
      </c>
      <c r="J41" s="125">
        <f t="shared" si="33"/>
        <v>15540601.877653336</v>
      </c>
      <c r="K41" s="125">
        <f>INDEX(מילמן,MATCH(C41,'המידע ממילמן'!$A$1:$A$145,0),2)</f>
        <v>34639.11</v>
      </c>
      <c r="L41" s="125">
        <f>M41-K41</f>
        <v>28341.089999999997</v>
      </c>
      <c r="M41" s="125">
        <f>IF(OR(A41="עיר עולים",A41="בירה"),K41,K41/0.55)</f>
        <v>62980.2</v>
      </c>
      <c r="N41" s="125">
        <f t="shared" si="23"/>
        <v>4696819.6732960008</v>
      </c>
      <c r="O41" s="236">
        <f>SUM(N$3:$N41)/SUM($N$3:$N$167)</f>
        <v>0.88712218609276283</v>
      </c>
      <c r="P41" s="125">
        <f t="shared" si="24"/>
        <v>313.12131155306673</v>
      </c>
      <c r="Q41" s="125">
        <f t="shared" si="25"/>
        <v>15603582.077653335</v>
      </c>
      <c r="R41" s="109">
        <f>INDEX(הכנסות_מבוקר,MATCH(C41,'נתוני דוחות 2014'!$C$10:$C$263,0),11)*1000</f>
        <v>138034000</v>
      </c>
      <c r="S41" s="109">
        <f>INDEX(הכנסות_מבוקר,MATCH(C41,'נתוני דוחות 2014'!$C$10:$C$263,0),6)*1000</f>
        <v>66505000</v>
      </c>
      <c r="T41" s="109">
        <f>INDEX(ארנונה_מבוקר,MATCH(C41,'נתוני דוחות 2014'!$C$10:$C$263,0),7)*1000</f>
        <v>21064000</v>
      </c>
      <c r="U41" s="181">
        <f t="shared" si="10"/>
        <v>0.22133405636612233</v>
      </c>
      <c r="V41" s="181">
        <f t="shared" si="26"/>
        <v>7.0102707515164286E-2</v>
      </c>
      <c r="W41" s="181">
        <f t="shared" si="27"/>
        <v>3.3775595601779278E-2</v>
      </c>
      <c r="X41" s="181">
        <f>INDEX('נתוני דוחות 2014'!$DW$10:$DY$263,MATCH('תשלומי ארנונה של המדינה'!C41,'נתוני דוחות 2014'!$DW$10:$DW$263,0),2)/(INDEX('נתוני דוחות 2014'!$DW$10:$DY$263,MATCH('תשלומי ארנונה של המדינה'!C41,'נתוני דוחות 2014'!$DW$10:$DW$263,0),2)+INDEX('נתוני דוחות 2014'!$DW$10:$DY$263,MATCH('תשלומי ארנונה של המדינה'!C41,'נתוני דוחות 2014'!$DW$10:$DW$263,0),3))</f>
        <v>0.41257181103240559</v>
      </c>
      <c r="Y41" s="162">
        <f>INDEX('נתוני דוחות 2014'!$DW$10:$DY$263,MATCH('תשלומי ארנונה של המדינה'!C41,'נתוני דוחות 2014'!$DW$10:$DW$263,0),2)/(INDEX('נתוני דוחות 2014'!$DW$10:$DY$263,MATCH('תשלומי ארנונה של המדינה'!C41,'נתוני דוחות 2014'!$DW$10:$DW$263,0),2)+INDEX('נתוני דוחות 2014'!$DW$10:$DY$263,MATCH('תשלומי ארנונה של המדינה'!C41,'נתוני דוחות 2014'!$DW$10:$DW$263,0),3)-H41/1000)</f>
        <v>0.47423020991696907</v>
      </c>
      <c r="Z41" s="162">
        <f>INDEX('נתוני דוחות 2014'!$DW$10:$DY$263,MATCH('תשלומי ארנונה של המדינה'!C41,'נתוני דוחות 2014'!$DW$10:$DW$263,0),2)/(INDEX('נתוני דוחות 2014'!$DW$10:$DY$263,MATCH('תשלומי ארנונה של המדינה'!C41,'נתוני דוחות 2014'!$DW$10:$DW$263,0),2)+INDEX('נתוני דוחות 2014'!$DW$10:$DY$263,MATCH('תשלומי ארנונה של המדינה'!C41,'נתוני דוחות 2014'!$DW$10:$DW$263,0),3)-N41/1000)</f>
        <v>0.47475736942230262</v>
      </c>
      <c r="AA41" s="162">
        <f t="shared" si="17"/>
        <v>6.2185558389897033E-2</v>
      </c>
      <c r="AB41" s="162">
        <f t="shared" si="28"/>
        <v>0.2229785260774782</v>
      </c>
      <c r="AC41" s="162">
        <f t="shared" si="29"/>
        <v>7.0623557225712369E-2</v>
      </c>
      <c r="AD41" s="162">
        <f t="shared" si="30"/>
        <v>3.4026541817928919E-2</v>
      </c>
      <c r="AE41" s="274">
        <f>INDEX(רשויות!$AC$4:$AL$258,MATCH($C41,רשויות!$AC$4:$AC$258,0),10)</f>
        <v>6</v>
      </c>
      <c r="AF41" s="274" t="str">
        <f>IF(INDEX(רשויות!$AN$4:$AR$258,MATCH($C41,רשויות!$AO$4:$AO$258,0),4)&gt;0,"נתמכת","עצמאית")</f>
        <v>נתמכת</v>
      </c>
      <c r="AN41" t="s">
        <v>1182</v>
      </c>
      <c r="AO41">
        <v>9100</v>
      </c>
      <c r="AQ41" s="176" t="s">
        <v>362</v>
      </c>
      <c r="AR41" s="174">
        <v>11.9</v>
      </c>
    </row>
    <row r="42" spans="1:54" ht="26.25" customHeight="1">
      <c r="A42" s="123" t="s">
        <v>75</v>
      </c>
      <c r="B42" s="124" t="s">
        <v>22</v>
      </c>
      <c r="C42" s="124" t="s">
        <v>661</v>
      </c>
      <c r="D42" s="172">
        <f t="shared" si="22"/>
        <v>27800</v>
      </c>
      <c r="E42" s="124" t="str">
        <f t="shared" si="31"/>
        <v>מועצה אזורית</v>
      </c>
      <c r="F42" s="124" t="str">
        <f>INDEX(רשות_מחוז,MATCH(TRIM(C42),רשויות!$G$3:$G$260,0),2)</f>
        <v>חיפה</v>
      </c>
      <c r="G42" s="125">
        <v>4395812.22</v>
      </c>
      <c r="H42" s="125">
        <f t="shared" si="16"/>
        <v>4543511.5105919996</v>
      </c>
      <c r="I42" s="125">
        <f t="shared" si="32"/>
        <v>0</v>
      </c>
      <c r="J42" s="125">
        <f t="shared" si="33"/>
        <v>4543511.5105919996</v>
      </c>
      <c r="K42" s="125"/>
      <c r="L42" s="125"/>
      <c r="M42" s="125"/>
      <c r="N42" s="125">
        <f t="shared" si="23"/>
        <v>4543511.5105919996</v>
      </c>
      <c r="O42" s="236">
        <f>SUM(N$3:$N42)/SUM($N$3:$N$167)</f>
        <v>0.892096822080643</v>
      </c>
      <c r="P42" s="125">
        <f t="shared" si="24"/>
        <v>163.43566584863308</v>
      </c>
      <c r="Q42" s="125">
        <f t="shared" si="25"/>
        <v>4543511.5105919996</v>
      </c>
      <c r="R42" s="109">
        <f>INDEX(הכנסות_מבוקר,MATCH(C42,'נתוני דוחות 2014'!$C$10:$C$263,0),11)*1000</f>
        <v>208453000</v>
      </c>
      <c r="S42" s="109">
        <f>INDEX(הכנסות_מבוקר,MATCH(C42,'נתוני דוחות 2014'!$C$10:$C$263,0),6)*1000</f>
        <v>140266000</v>
      </c>
      <c r="T42" s="109">
        <f>INDEX(ארנונה_מבוקר,MATCH(C42,'נתוני דוחות 2014'!$C$10:$C$263,0),7)*1000</f>
        <v>32408000</v>
      </c>
      <c r="U42" s="181">
        <f t="shared" si="10"/>
        <v>0.14019722014909897</v>
      </c>
      <c r="V42" s="181">
        <f t="shared" si="26"/>
        <v>3.2392108640668445E-2</v>
      </c>
      <c r="W42" s="181">
        <f t="shared" si="27"/>
        <v>2.1796335435767294E-2</v>
      </c>
      <c r="X42" s="181">
        <f>INDEX('נתוני דוחות 2014'!$DW$10:$DY$263,MATCH('תשלומי ארנונה של המדינה'!C42,'נתוני דוחות 2014'!$DW$10:$DW$263,0),2)/(INDEX('נתוני דוחות 2014'!$DW$10:$DY$263,MATCH('תשלומי ארנונה של המדינה'!C42,'נתוני דוחות 2014'!$DW$10:$DW$263,0),2)+INDEX('נתוני דוחות 2014'!$DW$10:$DY$263,MATCH('תשלומי ארנונה של המדינה'!C42,'נתוני דוחות 2014'!$DW$10:$DW$263,0),3))</f>
        <v>0.57847090346244889</v>
      </c>
      <c r="Y42" s="162">
        <f>INDEX('נתוני דוחות 2014'!$DW$10:$DY$263,MATCH('תשלומי ארנונה של המדינה'!C42,'נתוני דוחות 2014'!$DW$10:$DW$263,0),2)/(INDEX('נתוני דוחות 2014'!$DW$10:$DY$263,MATCH('תשלומי ארנונה של המדינה'!C42,'נתוני דוחות 2014'!$DW$10:$DW$263,0),2)+INDEX('נתוני דוחות 2014'!$DW$10:$DY$263,MATCH('תשלומי ארנונה של המדינה'!C42,'נתוני דוחות 2014'!$DW$10:$DW$263,0),3)-H42/1000)</f>
        <v>0.61480410952341091</v>
      </c>
      <c r="Z42" s="162">
        <f>INDEX('נתוני דוחות 2014'!$DW$10:$DY$263,MATCH('תשלומי ארנונה של המדינה'!C42,'נתוני דוחות 2014'!$DW$10:$DW$263,0),2)/(INDEX('נתוני דוחות 2014'!$DW$10:$DY$263,MATCH('תשלומי ארנונה של המדינה'!C42,'נתוני דוחות 2014'!$DW$10:$DW$263,0),2)+INDEX('נתוני דוחות 2014'!$DW$10:$DY$263,MATCH('תשלומי ארנונה של המדינה'!C42,'נתוני דוחות 2014'!$DW$10:$DW$263,0),3)-N42/1000)</f>
        <v>0.61480410952341091</v>
      </c>
      <c r="AA42" s="162">
        <f t="shared" si="17"/>
        <v>3.633320606096202E-2</v>
      </c>
      <c r="AB42" s="162">
        <f t="shared" si="28"/>
        <v>0.14019722014909897</v>
      </c>
      <c r="AC42" s="162">
        <f t="shared" si="29"/>
        <v>3.2392108640668445E-2</v>
      </c>
      <c r="AD42" s="162">
        <f t="shared" si="30"/>
        <v>2.1796335435767294E-2</v>
      </c>
      <c r="AE42" s="274">
        <f>INDEX(רשויות!$AC$4:$AL$258,MATCH($C42,רשויות!$AC$4:$AC$258,0),10)</f>
        <v>8</v>
      </c>
      <c r="AF42" s="274" t="str">
        <f>IF(INDEX(רשויות!$AN$4:$AR$258,MATCH($C42,רשויות!$AO$4:$AO$258,0),4)&gt;0,"נתמכת","עצמאית")</f>
        <v>עצמאית</v>
      </c>
      <c r="AN42" t="s">
        <v>590</v>
      </c>
      <c r="AO42">
        <v>13400</v>
      </c>
      <c r="AQ42" s="176" t="s">
        <v>2157</v>
      </c>
      <c r="AR42" s="174">
        <v>25.3</v>
      </c>
    </row>
    <row r="43" spans="1:54" ht="15.75" customHeight="1">
      <c r="A43" s="123" t="s">
        <v>75</v>
      </c>
      <c r="B43" s="124" t="s">
        <v>89</v>
      </c>
      <c r="C43" s="124" t="s">
        <v>242</v>
      </c>
      <c r="D43" s="172">
        <f t="shared" si="22"/>
        <v>33200</v>
      </c>
      <c r="E43" s="124" t="str">
        <f t="shared" si="31"/>
        <v>עירייה</v>
      </c>
      <c r="F43" s="124" t="str">
        <f>INDEX(רשות_מחוז,MATCH(TRIM(C43),רשויות!$G$3:$G$260,0),2)</f>
        <v>דרום</v>
      </c>
      <c r="G43" s="125">
        <v>2839354.74</v>
      </c>
      <c r="H43" s="125">
        <f t="shared" si="16"/>
        <v>2934757.0592640005</v>
      </c>
      <c r="I43" s="125">
        <f t="shared" si="32"/>
        <v>0</v>
      </c>
      <c r="J43" s="125">
        <f t="shared" si="33"/>
        <v>2934757.0592640005</v>
      </c>
      <c r="K43" s="125">
        <f>INDEX(מילמן,MATCH(C43,'המידע ממילמן'!$A$1:$A$145,0),2)</f>
        <v>1442637.6</v>
      </c>
      <c r="L43" s="125">
        <f t="shared" ref="L43:L48" si="34">M43-K43</f>
        <v>0</v>
      </c>
      <c r="M43" s="125">
        <f t="shared" ref="M43:M48" si="35">IF(OR(A43="עיר עולים",A43="בירה"),K43,K43/0.55)</f>
        <v>1442637.6</v>
      </c>
      <c r="N43" s="125">
        <f t="shared" si="23"/>
        <v>4377394.6592640001</v>
      </c>
      <c r="O43" s="236">
        <f>SUM(N$3:$N43)/SUM($N$3:$N$167)</f>
        <v>0.89688957873028807</v>
      </c>
      <c r="P43" s="125">
        <f t="shared" si="24"/>
        <v>131.84923672481929</v>
      </c>
      <c r="Q43" s="125">
        <f t="shared" si="25"/>
        <v>4377394.6592640001</v>
      </c>
      <c r="R43" s="109">
        <f>INDEX(הכנסות_מבוקר,MATCH(C43,'נתוני דוחות 2014'!$C$10:$C$263,0),11)*1000</f>
        <v>226229000</v>
      </c>
      <c r="S43" s="109">
        <f>INDEX(הכנסות_מבוקר,MATCH(C43,'נתוני דוחות 2014'!$C$10:$C$263,0),6)*1000</f>
        <v>94597000</v>
      </c>
      <c r="T43" s="109">
        <f>INDEX(ארנונה_מבוקר,MATCH(C43,'נתוני דוחות 2014'!$C$10:$C$263,0),7)*1000</f>
        <v>37430000</v>
      </c>
      <c r="U43" s="181"/>
      <c r="V43" s="181">
        <f t="shared" si="26"/>
        <v>3.1023785735953577E-2</v>
      </c>
      <c r="W43" s="181">
        <f t="shared" si="27"/>
        <v>1.2972505997303619E-2</v>
      </c>
      <c r="X43" s="181">
        <f>INDEX('נתוני דוחות 2014'!$DW$10:$DY$263,MATCH('תשלומי ארנונה של המדינה'!C43,'נתוני דוחות 2014'!$DW$10:$DW$263,0),2)/(INDEX('נתוני דוחות 2014'!$DW$10:$DY$263,MATCH('תשלומי ארנונה של המדינה'!C43,'נתוני דוחות 2014'!$DW$10:$DW$263,0),2)+INDEX('נתוני דוחות 2014'!$DW$10:$DY$263,MATCH('תשלומי ארנונה של המדינה'!C43,'נתוני דוחות 2014'!$DW$10:$DW$263,0),3))</f>
        <v>0.43351393891697187</v>
      </c>
      <c r="Y43" s="162">
        <f>INDEX('נתוני דוחות 2014'!$DW$10:$DY$263,MATCH('תשלומי ארנונה של המדינה'!C43,'נתוני דוחות 2014'!$DW$10:$DW$263,0),2)/(INDEX('נתוני דוחות 2014'!$DW$10:$DY$263,MATCH('תשלומי ארנונה של המדינה'!C43,'נתוני דוחות 2014'!$DW$10:$DW$263,0),2)+INDEX('נתוני דוחות 2014'!$DW$10:$DY$263,MATCH('תשלומי ארנונה של המדינה'!C43,'נתוני דוחות 2014'!$DW$10:$DW$263,0),3)-H43/1000)</f>
        <v>0.45366397609306053</v>
      </c>
      <c r="Z43" s="162">
        <f>INDEX('נתוני דוחות 2014'!$DW$10:$DY$263,MATCH('תשלומי ארנונה של המדינה'!C43,'נתוני דוחות 2014'!$DW$10:$DW$263,0),2)/(INDEX('נתוני דוחות 2014'!$DW$10:$DY$263,MATCH('תשלומי ארנונה של המדינה'!C43,'נתוני דוחות 2014'!$DW$10:$DW$263,0),2)+INDEX('נתוני דוחות 2014'!$DW$10:$DY$263,MATCH('תשלומי ארנונה של המדינה'!C43,'נתוני דוחות 2014'!$DW$10:$DW$263,0),3)-N43/1000)</f>
        <v>0.46427189699993787</v>
      </c>
      <c r="AA43" s="162">
        <f t="shared" si="17"/>
        <v>3.0757958082965997E-2</v>
      </c>
      <c r="AB43" s="162">
        <f t="shared" si="28"/>
        <v>0.11694882872733102</v>
      </c>
      <c r="AC43" s="162">
        <f t="shared" si="29"/>
        <v>4.6274138284131634E-2</v>
      </c>
      <c r="AD43" s="162">
        <f t="shared" si="30"/>
        <v>1.9349396670029041E-2</v>
      </c>
      <c r="AE43" s="274">
        <f>INDEX(רשויות!$AC$4:$AL$258,MATCH($C43,רשויות!$AC$4:$AC$258,0),10)</f>
        <v>4</v>
      </c>
      <c r="AF43" s="274" t="str">
        <f>IF(INDEX(רשויות!$AN$4:$AR$258,MATCH($C43,רשויות!$AO$4:$AO$258,0),4)&gt;0,"נתמכת","עצמאית")</f>
        <v>נתמכת</v>
      </c>
      <c r="AN43" t="s">
        <v>2668</v>
      </c>
      <c r="AO43">
        <v>3000</v>
      </c>
      <c r="AQ43" s="176" t="s">
        <v>371</v>
      </c>
      <c r="AR43" s="174">
        <v>6.9</v>
      </c>
    </row>
    <row r="44" spans="1:54" ht="15.75" customHeight="1">
      <c r="A44" s="123"/>
      <c r="B44" s="124" t="s">
        <v>11</v>
      </c>
      <c r="C44" s="124" t="s">
        <v>1220</v>
      </c>
      <c r="D44" s="172">
        <f t="shared" si="22"/>
        <v>24400</v>
      </c>
      <c r="E44" s="124" t="str">
        <f t="shared" si="31"/>
        <v>מועצה אזורית</v>
      </c>
      <c r="F44" s="124" t="str">
        <f>INDEX(רשות_מחוז,MATCH(TRIM(C44),רשויות!$G$3:$G$260,0),2)</f>
        <v>מרכז</v>
      </c>
      <c r="G44" s="125">
        <v>4270769.42</v>
      </c>
      <c r="H44" s="125">
        <f t="shared" si="16"/>
        <v>4414267.2725120001</v>
      </c>
      <c r="I44" s="125">
        <f t="shared" si="32"/>
        <v>10299956.969194667</v>
      </c>
      <c r="J44" s="125">
        <f t="shared" si="33"/>
        <v>14714224.241706667</v>
      </c>
      <c r="K44" s="125">
        <f>INDEX(מילמן,MATCH(C44,'המידע ממילמן'!$A$1:$A$145,0),2)</f>
        <v>5286</v>
      </c>
      <c r="L44" s="125">
        <f t="shared" si="34"/>
        <v>4324.9090909090901</v>
      </c>
      <c r="M44" s="125">
        <f t="shared" si="35"/>
        <v>9610.9090909090901</v>
      </c>
      <c r="N44" s="125">
        <f t="shared" si="23"/>
        <v>4419553.2725120001</v>
      </c>
      <c r="O44" s="236">
        <f>SUM(N$3:$N44)/SUM($N$3:$N$167)</f>
        <v>0.90172849433742097</v>
      </c>
      <c r="P44" s="125">
        <f t="shared" si="24"/>
        <v>181.12923248000001</v>
      </c>
      <c r="Q44" s="125">
        <f t="shared" si="25"/>
        <v>14723835.150797576</v>
      </c>
      <c r="R44" s="109">
        <f>INDEX(הכנסות_מבוקר,MATCH(C44,'נתוני דוחות 2014'!$C$10:$C$263,0),11)*1000</f>
        <v>159270000</v>
      </c>
      <c r="S44" s="109">
        <f>INDEX(הכנסות_מבוקר,MATCH(C44,'נתוני דוחות 2014'!$C$10:$C$263,0),6)*1000</f>
        <v>115366000</v>
      </c>
      <c r="T44" s="109">
        <f>INDEX(ארנונה_מבוקר,MATCH(C44,'נתוני דוחות 2014'!$C$10:$C$263,0),7)*1000</f>
        <v>54714000</v>
      </c>
      <c r="U44" s="181">
        <f t="shared" ref="U44:U75" si="36">H44/T44</f>
        <v>8.0678935418942138E-2</v>
      </c>
      <c r="V44" s="181">
        <f t="shared" si="26"/>
        <v>3.8263156150963019E-2</v>
      </c>
      <c r="W44" s="181">
        <f t="shared" si="27"/>
        <v>2.7715622983060212E-2</v>
      </c>
      <c r="X44" s="181">
        <f>INDEX('נתוני דוחות 2014'!$DW$10:$DY$263,MATCH('תשלומי ארנונה של המדינה'!C44,'נתוני דוחות 2014'!$DW$10:$DW$263,0),2)/(INDEX('נתוני דוחות 2014'!$DW$10:$DY$263,MATCH('תשלומי ארנונה של המדינה'!C44,'נתוני דוחות 2014'!$DW$10:$DW$263,0),2)+INDEX('נתוני דוחות 2014'!$DW$10:$DY$263,MATCH('תשלומי ארנונה של המדינה'!C44,'נתוני דוחות 2014'!$DW$10:$DW$263,0),3))</f>
        <v>0.36387206287567869</v>
      </c>
      <c r="Y44" s="162">
        <f>INDEX('נתוני דוחות 2014'!$DW$10:$DY$263,MATCH('תשלומי ארנונה של המדינה'!C44,'נתוני דוחות 2014'!$DW$10:$DW$263,0),2)/(INDEX('נתוני דוחות 2014'!$DW$10:$DY$263,MATCH('תשלומי ארנונה של המדינה'!C44,'נתוני דוחות 2014'!$DW$10:$DW$263,0),2)+INDEX('נתוני דוחות 2014'!$DW$10:$DY$263,MATCH('תשלומי ארנונה של המדינה'!C44,'נתוני דוחות 2014'!$DW$10:$DW$263,0),3)-H44/1000)</f>
        <v>0.38355702432993111</v>
      </c>
      <c r="Z44" s="162">
        <f>INDEX('נתוני דוחות 2014'!$DW$10:$DY$263,MATCH('תשלומי ארנונה של המדינה'!C44,'נתוני דוחות 2014'!$DW$10:$DW$263,0),2)/(INDEX('נתוני דוחות 2014'!$DW$10:$DY$263,MATCH('תשלומי ארנונה של המדינה'!C44,'נתוני דוחות 2014'!$DW$10:$DW$263,0),2)+INDEX('נתוני דוחות 2014'!$DW$10:$DY$263,MATCH('תשלומי ארנונה של המדינה'!C44,'נתוני דוחות 2014'!$DW$10:$DW$263,0),3)-N44/1000)</f>
        <v>0.38358187353302686</v>
      </c>
      <c r="AA44" s="162">
        <f t="shared" si="17"/>
        <v>1.970981065734817E-2</v>
      </c>
      <c r="AB44" s="162">
        <f t="shared" si="28"/>
        <v>8.0775546889498118E-2</v>
      </c>
      <c r="AC44" s="162">
        <f t="shared" si="29"/>
        <v>3.8308975543158298E-2</v>
      </c>
      <c r="AD44" s="162">
        <f t="shared" si="30"/>
        <v>2.7748811907528096E-2</v>
      </c>
      <c r="AE44" s="274">
        <f>INDEX(רשויות!$AC$4:$AL$258,MATCH($C44,רשויות!$AC$4:$AC$258,0),10)</f>
        <v>7</v>
      </c>
      <c r="AF44" s="274" t="str">
        <f>IF(INDEX(רשויות!$AN$4:$AR$258,MATCH($C44,רשויות!$AO$4:$AO$258,0),4)&gt;0,"נתמכת","עצמאית")</f>
        <v>עצמאית</v>
      </c>
      <c r="AN44" t="s">
        <v>919</v>
      </c>
      <c r="AO44">
        <v>14300</v>
      </c>
      <c r="AQ44" s="176" t="s">
        <v>1432</v>
      </c>
      <c r="AR44" s="174">
        <v>7.7</v>
      </c>
    </row>
    <row r="45" spans="1:54" ht="26.25" customHeight="1">
      <c r="A45" s="123"/>
      <c r="B45" s="124" t="s">
        <v>6</v>
      </c>
      <c r="C45" s="124" t="s">
        <v>196</v>
      </c>
      <c r="D45" s="172">
        <f t="shared" si="22"/>
        <v>12000</v>
      </c>
      <c r="E45" s="124" t="str">
        <f t="shared" si="31"/>
        <v>מועצה אזורית</v>
      </c>
      <c r="F45" s="124" t="str">
        <f>INDEX(רשות_מחוז,MATCH(TRIM(C45),רשויות!$G$3:$G$260,0),2)</f>
        <v>דרום</v>
      </c>
      <c r="G45" s="125">
        <v>4208696.82</v>
      </c>
      <c r="H45" s="125">
        <f t="shared" si="16"/>
        <v>4350109.033152001</v>
      </c>
      <c r="I45" s="125">
        <f t="shared" si="32"/>
        <v>10150254.410688004</v>
      </c>
      <c r="J45" s="125">
        <f t="shared" si="33"/>
        <v>14500363.443840005</v>
      </c>
      <c r="K45" s="125">
        <f>INDEX(מילמן,MATCH(C45,'המידע ממילמן'!$A$1:$A$145,0),2)</f>
        <v>0</v>
      </c>
      <c r="L45" s="125">
        <f t="shared" si="34"/>
        <v>0</v>
      </c>
      <c r="M45" s="125">
        <f t="shared" si="35"/>
        <v>0</v>
      </c>
      <c r="N45" s="125">
        <f t="shared" si="23"/>
        <v>4350109.033152001</v>
      </c>
      <c r="O45" s="236">
        <f>SUM(N$3:$N45)/SUM($N$3:$N$167)</f>
        <v>0.9064913762839224</v>
      </c>
      <c r="P45" s="125">
        <f t="shared" si="24"/>
        <v>362.50908609600009</v>
      </c>
      <c r="Q45" s="125">
        <f t="shared" si="25"/>
        <v>14500363.443840005</v>
      </c>
      <c r="R45" s="109">
        <f>INDEX(הכנסות_מבוקר,MATCH(C45,'נתוני דוחות 2014'!$C$10:$C$263,0),11)*1000</f>
        <v>150647000</v>
      </c>
      <c r="S45" s="109">
        <f>INDEX(הכנסות_מבוקר,MATCH(C45,'נתוני דוחות 2014'!$C$10:$C$263,0),6)*1000</f>
        <v>51718000</v>
      </c>
      <c r="T45" s="109">
        <f>INDEX(ארנונה_מבוקר,MATCH(C45,'נתוני דוחות 2014'!$C$10:$C$263,0),7)*1000</f>
        <v>16034000</v>
      </c>
      <c r="U45" s="181">
        <f t="shared" si="36"/>
        <v>0.27130529082898847</v>
      </c>
      <c r="V45" s="181">
        <f t="shared" si="26"/>
        <v>8.4112089275532709E-2</v>
      </c>
      <c r="W45" s="181">
        <f t="shared" si="27"/>
        <v>2.8876174322435898E-2</v>
      </c>
      <c r="X45" s="181">
        <f>INDEX('נתוני דוחות 2014'!$DW$10:$DY$263,MATCH('תשלומי ארנונה של המדינה'!C45,'נתוני דוחות 2014'!$DW$10:$DW$263,0),2)/(INDEX('נתוני דוחות 2014'!$DW$10:$DY$263,MATCH('תשלומי ארנונה של המדינה'!C45,'נתוני דוחות 2014'!$DW$10:$DW$263,0),2)+INDEX('נתוני דוחות 2014'!$DW$10:$DY$263,MATCH('תשלומי ארנונה של המדינה'!C45,'נתוני דוחות 2014'!$DW$10:$DW$263,0),3))</f>
        <v>0.41605360914851774</v>
      </c>
      <c r="Y45" s="162">
        <f>INDEX('נתוני דוחות 2014'!$DW$10:$DY$263,MATCH('תשלומי ארנונה של המדינה'!C45,'נתוני דוחות 2014'!$DW$10:$DW$263,0),2)/(INDEX('נתוני דוחות 2014'!$DW$10:$DY$263,MATCH('תשלומי ארנונה של המדינה'!C45,'נתוני דוחות 2014'!$DW$10:$DW$263,0),2)+INDEX('נתוני דוחות 2014'!$DW$10:$DY$263,MATCH('תשלומי ארנונה של המדינה'!C45,'נתוני דוחות 2014'!$DW$10:$DW$263,0),3)-H45/1000)</f>
        <v>0.4943765753607533</v>
      </c>
      <c r="Z45" s="162">
        <f>INDEX('נתוני דוחות 2014'!$DW$10:$DY$263,MATCH('תשלומי ארנונה של המדינה'!C45,'נתוני דוחות 2014'!$DW$10:$DW$263,0),2)/(INDEX('נתוני דוחות 2014'!$DW$10:$DY$263,MATCH('תשלומי ארנונה של המדינה'!C45,'נתוני דוחות 2014'!$DW$10:$DW$263,0),2)+INDEX('נתוני דוחות 2014'!$DW$10:$DY$263,MATCH('תשלומי ארנונה של המדינה'!C45,'נתוני דוחות 2014'!$DW$10:$DW$263,0),3)-N45/1000)</f>
        <v>0.4943765753607533</v>
      </c>
      <c r="AA45" s="162">
        <f t="shared" si="17"/>
        <v>7.8322966212235556E-2</v>
      </c>
      <c r="AB45" s="162">
        <f t="shared" si="28"/>
        <v>0.27130529082898847</v>
      </c>
      <c r="AC45" s="162">
        <f t="shared" si="29"/>
        <v>8.4112089275532709E-2</v>
      </c>
      <c r="AD45" s="162">
        <f t="shared" si="30"/>
        <v>2.8876174322435898E-2</v>
      </c>
      <c r="AE45" s="274">
        <f>INDEX(רשויות!$AC$4:$AL$258,MATCH($C45,רשויות!$AC$4:$AC$258,0),10)</f>
        <v>6</v>
      </c>
      <c r="AF45" s="274" t="str">
        <f>IF(INDEX(רשויות!$AN$4:$AR$258,MATCH($C45,רשויות!$AO$4:$AO$258,0),4)&gt;0,"נתמכת","עצמאית")</f>
        <v>נתמכת</v>
      </c>
      <c r="AN45" t="s">
        <v>1192</v>
      </c>
      <c r="AO45">
        <v>24100</v>
      </c>
      <c r="AQ45" s="176" t="s">
        <v>2280</v>
      </c>
      <c r="AR45" s="174">
        <v>12.1</v>
      </c>
    </row>
    <row r="46" spans="1:54" ht="15.75" customHeight="1">
      <c r="A46" s="123"/>
      <c r="B46" s="124" t="s">
        <v>41</v>
      </c>
      <c r="C46" s="124" t="s">
        <v>2296</v>
      </c>
      <c r="D46" s="172">
        <f t="shared" si="22"/>
        <v>35200</v>
      </c>
      <c r="E46" s="124" t="str">
        <f t="shared" si="31"/>
        <v>מועצה אזורית</v>
      </c>
      <c r="F46" s="124" t="str">
        <f>INDEX(רשות_מחוז,MATCH(TRIM(C46),רשויות!$G$3:$G$260,0),2)</f>
        <v>צפון</v>
      </c>
      <c r="G46" s="125">
        <v>3629940.62</v>
      </c>
      <c r="H46" s="125">
        <f t="shared" si="16"/>
        <v>3751906.6248320006</v>
      </c>
      <c r="I46" s="125">
        <f t="shared" si="32"/>
        <v>8754448.7912746686</v>
      </c>
      <c r="J46" s="125">
        <f t="shared" si="33"/>
        <v>12506355.416106669</v>
      </c>
      <c r="K46" s="125">
        <f>INDEX(מילמן,MATCH(C46,'המידע ממילמן'!$A$1:$A$145,0),2)</f>
        <v>342084</v>
      </c>
      <c r="L46" s="125">
        <f t="shared" si="34"/>
        <v>279886.90909090906</v>
      </c>
      <c r="M46" s="125">
        <f t="shared" si="35"/>
        <v>621970.90909090906</v>
      </c>
      <c r="N46" s="125">
        <f t="shared" si="23"/>
        <v>4093990.6248320006</v>
      </c>
      <c r="O46" s="236">
        <f>SUM(N$3:$N46)/SUM($N$3:$N$167)</f>
        <v>0.91097383727226933</v>
      </c>
      <c r="P46" s="125">
        <f t="shared" si="24"/>
        <v>116.30655184181821</v>
      </c>
      <c r="Q46" s="125">
        <f t="shared" si="25"/>
        <v>13128326.325197577</v>
      </c>
      <c r="R46" s="109">
        <f>INDEX(הכנסות_מבוקר,MATCH(C46,'נתוני דוחות 2014'!$C$10:$C$263,0),11)*1000</f>
        <v>285521000</v>
      </c>
      <c r="S46" s="109">
        <f>INDEX(הכנסות_מבוקר,MATCH(C46,'נתוני דוחות 2014'!$C$10:$C$263,0),6)*1000</f>
        <v>184435000</v>
      </c>
      <c r="T46" s="109">
        <f>INDEX(ארנונה_מבוקר,MATCH(C46,'נתוני דוחות 2014'!$C$10:$C$263,0),7)*1000</f>
        <v>74534000</v>
      </c>
      <c r="U46" s="181">
        <f t="shared" si="36"/>
        <v>5.0338189615906845E-2</v>
      </c>
      <c r="V46" s="181">
        <f t="shared" si="26"/>
        <v>2.034270406827338E-2</v>
      </c>
      <c r="W46" s="181">
        <f t="shared" si="27"/>
        <v>1.3140562777631069E-2</v>
      </c>
      <c r="X46" s="181">
        <f>INDEX('נתוני דוחות 2014'!$DW$10:$DY$263,MATCH('תשלומי ארנונה של המדינה'!C46,'נתוני דוחות 2014'!$DW$10:$DW$263,0),2)/(INDEX('נתוני דוחות 2014'!$DW$10:$DY$263,MATCH('תשלומי ארנונה של המדינה'!C46,'נתוני דוחות 2014'!$DW$10:$DW$263,0),2)+INDEX('נתוני דוחות 2014'!$DW$10:$DY$263,MATCH('תשלומי ארנונה של המדינה'!C46,'נתוני דוחות 2014'!$DW$10:$DW$263,0),3))</f>
        <v>0.36318586490319715</v>
      </c>
      <c r="Y46" s="162">
        <f>INDEX('נתוני דוחות 2014'!$DW$10:$DY$263,MATCH('תשלומי ארנונה של המדינה'!C46,'נתוני דוחות 2014'!$DW$10:$DW$263,0),2)/(INDEX('נתוני דוחות 2014'!$DW$10:$DY$263,MATCH('תשלומי ארנונה של המדינה'!C46,'נתוני דוחות 2014'!$DW$10:$DW$263,0),2)+INDEX('נתוני דוחות 2014'!$DW$10:$DY$263,MATCH('תשלומי ארנונה של המדינה'!C46,'נתוני דוחות 2014'!$DW$10:$DW$263,0),3)-H46/1000)</f>
        <v>0.37521374317551148</v>
      </c>
      <c r="Z46" s="162">
        <f>INDEX('נתוני דוחות 2014'!$DW$10:$DY$263,MATCH('תשלומי ארנונה של המדינה'!C46,'נתוני דוחות 2014'!$DW$10:$DW$263,0),2)/(INDEX('נתוני דוחות 2014'!$DW$10:$DY$263,MATCH('תשלומי ארנונה של המדינה'!C46,'נתוני דוחות 2014'!$DW$10:$DW$263,0),2)+INDEX('נתוני דוחות 2014'!$DW$10:$DY$263,MATCH('תשלומי ארנונה של המדינה'!C46,'נתוני דוחות 2014'!$DW$10:$DW$263,0),3)-N46/1000)</f>
        <v>0.3763501476046866</v>
      </c>
      <c r="AA46" s="162">
        <f t="shared" si="17"/>
        <v>1.3164282701489449E-2</v>
      </c>
      <c r="AB46" s="162">
        <f t="shared" si="28"/>
        <v>5.492782656012022E-2</v>
      </c>
      <c r="AC46" s="162">
        <f t="shared" si="29"/>
        <v>2.2197471330452467E-2</v>
      </c>
      <c r="AD46" s="162">
        <f t="shared" si="30"/>
        <v>1.4338667295337297E-2</v>
      </c>
      <c r="AE46" s="274">
        <f>INDEX(רשויות!$AC$4:$AL$258,MATCH($C46,רשויות!$AC$4:$AC$258,0),10)</f>
        <v>7</v>
      </c>
      <c r="AF46" s="274" t="str">
        <f>IF(INDEX(רשויות!$AN$4:$AR$258,MATCH($C46,רשויות!$AO$4:$AO$258,0),4)&gt;0,"נתמכת","עצמאית")</f>
        <v>עצמאית</v>
      </c>
      <c r="AN46" t="s">
        <v>2480</v>
      </c>
      <c r="AO46">
        <v>56200</v>
      </c>
      <c r="AQ46" s="177" t="s">
        <v>2288</v>
      </c>
      <c r="AR46" s="174">
        <v>11.8</v>
      </c>
    </row>
    <row r="47" spans="1:54" ht="15.75" customHeight="1">
      <c r="A47" s="123"/>
      <c r="B47" s="124" t="s">
        <v>23</v>
      </c>
      <c r="C47" s="124" t="s">
        <v>1300</v>
      </c>
      <c r="D47" s="172">
        <f t="shared" si="22"/>
        <v>13200</v>
      </c>
      <c r="E47" s="124" t="str">
        <f t="shared" si="31"/>
        <v>מועצה אזורית</v>
      </c>
      <c r="F47" s="124" t="str">
        <f>INDEX(רשות_מחוז,MATCH(TRIM(C47),רשויות!$G$3:$G$260,0),2)</f>
        <v>מרכז</v>
      </c>
      <c r="G47" s="125">
        <v>1207253.29</v>
      </c>
      <c r="H47" s="125">
        <f t="shared" si="16"/>
        <v>1247817.0005440002</v>
      </c>
      <c r="I47" s="125">
        <f t="shared" si="32"/>
        <v>2911573.001269334</v>
      </c>
      <c r="J47" s="125">
        <f t="shared" si="33"/>
        <v>4159390.0018133339</v>
      </c>
      <c r="K47" s="125">
        <f>INDEX(מילמן,MATCH(C47,'המידע ממילמן'!$A$1:$A$145,0),2)</f>
        <v>2692788</v>
      </c>
      <c r="L47" s="125">
        <f t="shared" si="34"/>
        <v>2203190.1818181816</v>
      </c>
      <c r="M47" s="125">
        <f t="shared" si="35"/>
        <v>4895978.1818181816</v>
      </c>
      <c r="N47" s="125">
        <f t="shared" si="23"/>
        <v>3940605.0005440004</v>
      </c>
      <c r="O47" s="236">
        <f>SUM(N$3:$N47)/SUM($N$3:$N$167)</f>
        <v>0.91528835818941168</v>
      </c>
      <c r="P47" s="125">
        <f t="shared" si="24"/>
        <v>298.53068185939395</v>
      </c>
      <c r="Q47" s="125">
        <f t="shared" si="25"/>
        <v>9055368.1836315151</v>
      </c>
      <c r="R47" s="109">
        <f>INDEX(הכנסות_מבוקר,MATCH(C47,'נתוני דוחות 2014'!$C$10:$C$263,0),11)*1000</f>
        <v>116139000</v>
      </c>
      <c r="S47" s="109">
        <f>INDEX(הכנסות_מבוקר,MATCH(C47,'נתוני דוחות 2014'!$C$10:$C$263,0),6)*1000</f>
        <v>98165000</v>
      </c>
      <c r="T47" s="109">
        <f>INDEX(ארנונה_מבוקר,MATCH(C47,'נתוני דוחות 2014'!$C$10:$C$263,0),7)*1000</f>
        <v>39362000</v>
      </c>
      <c r="U47" s="181">
        <f t="shared" si="36"/>
        <v>3.1701056870687472E-2</v>
      </c>
      <c r="V47" s="181">
        <f t="shared" si="26"/>
        <v>1.271142464772577E-2</v>
      </c>
      <c r="W47" s="181">
        <f t="shared" si="27"/>
        <v>1.0744168630210353E-2</v>
      </c>
      <c r="X47" s="181">
        <f>INDEX('נתוני דוחות 2014'!$DW$10:$DY$263,MATCH('תשלומי ארנונה של המדינה'!C47,'נתוני דוחות 2014'!$DW$10:$DW$263,0),2)/(INDEX('נתוני דוחות 2014'!$DW$10:$DY$263,MATCH('תשלומי ארנונה של המדינה'!C47,'נתוני דוחות 2014'!$DW$10:$DW$263,0),2)+INDEX('נתוני דוחות 2014'!$DW$10:$DY$263,MATCH('תשלומי ארנונה של המדינה'!C47,'נתוני דוחות 2014'!$DW$10:$DW$263,0),3))</f>
        <v>0.36956243193029664</v>
      </c>
      <c r="Y47" s="162">
        <f>INDEX('נתוני דוחות 2014'!$DW$10:$DY$263,MATCH('תשלומי ארנונה של המדינה'!C47,'נתוני דוחות 2014'!$DW$10:$DW$263,0),2)/(INDEX('נתוני דוחות 2014'!$DW$10:$DY$263,MATCH('תשלומי ארנונה של המדינה'!C47,'נתוני דוחות 2014'!$DW$10:$DW$263,0),2)+INDEX('נתוני דוחות 2014'!$DW$10:$DY$263,MATCH('תשלומי ארנונה של המדינה'!C47,'נתוני דוחות 2014'!$DW$10:$DW$263,0),3)-H47/1000)</f>
        <v>0.37709895716637215</v>
      </c>
      <c r="Z47" s="162">
        <f>INDEX('נתוני דוחות 2014'!$DW$10:$DY$263,MATCH('תשלומי ארנונה של המדינה'!C47,'נתוני דוחות 2014'!$DW$10:$DW$263,0),2)/(INDEX('נתוני דוחות 2014'!$DW$10:$DY$263,MATCH('תשלומי ארנונה של המדינה'!C47,'נתוני דוחות 2014'!$DW$10:$DW$263,0),2)+INDEX('נתוני דוחות 2014'!$DW$10:$DY$263,MATCH('תשלומי ארנונה של המדינה'!C47,'נתוני דוחות 2014'!$DW$10:$DW$263,0),3)-N47/1000)</f>
        <v>0.39445840138723032</v>
      </c>
      <c r="AA47" s="162">
        <f t="shared" si="17"/>
        <v>2.4895969456933675E-2</v>
      </c>
      <c r="AB47" s="162">
        <f t="shared" si="28"/>
        <v>0.10011190997774505</v>
      </c>
      <c r="AC47" s="162">
        <f t="shared" si="29"/>
        <v>4.014266796255285E-2</v>
      </c>
      <c r="AD47" s="162">
        <f t="shared" si="30"/>
        <v>3.3930075173232079E-2</v>
      </c>
      <c r="AE47" s="274">
        <f>INDEX(רשויות!$AC$4:$AL$258,MATCH($C47,רשויות!$AC$4:$AC$258,0),10)</f>
        <v>8</v>
      </c>
      <c r="AF47" s="274" t="str">
        <f>IF(INDEX(רשויות!$AN$4:$AR$258,MATCH($C47,רשויות!$AO$4:$AO$258,0),4)&gt;0,"נתמכת","עצמאית")</f>
        <v>עצמאית</v>
      </c>
      <c r="AN47" t="s">
        <v>1202</v>
      </c>
      <c r="AO47">
        <v>25200</v>
      </c>
      <c r="AQ47" s="176" t="s">
        <v>1470</v>
      </c>
      <c r="AR47" s="174">
        <v>40.200000000000003</v>
      </c>
    </row>
    <row r="48" spans="1:54" ht="15.75" customHeight="1">
      <c r="A48" s="123"/>
      <c r="B48" s="124" t="s">
        <v>49</v>
      </c>
      <c r="C48" s="124" t="s">
        <v>234</v>
      </c>
      <c r="D48" s="172">
        <f t="shared" si="22"/>
        <v>8000</v>
      </c>
      <c r="E48" s="124" t="str">
        <f t="shared" si="31"/>
        <v>מועצה אזורית</v>
      </c>
      <c r="F48" s="124" t="str">
        <f>INDEX(רשות_מחוז,MATCH(TRIM(C48),רשויות!$G$3:$G$260,0),2)</f>
        <v>דרום</v>
      </c>
      <c r="G48" s="125">
        <v>2973191.3</v>
      </c>
      <c r="H48" s="125">
        <f t="shared" si="16"/>
        <v>3073090.5276799998</v>
      </c>
      <c r="I48" s="125">
        <f t="shared" si="32"/>
        <v>7170544.5645866655</v>
      </c>
      <c r="J48" s="125">
        <f t="shared" si="33"/>
        <v>10243635.092266666</v>
      </c>
      <c r="K48" s="125">
        <f>INDEX(מילמן,MATCH(C48,'המידע ממילמן'!$A$1:$A$145,0),2)</f>
        <v>571081.00000000012</v>
      </c>
      <c r="L48" s="125">
        <f t="shared" si="34"/>
        <v>467248.09090909094</v>
      </c>
      <c r="M48" s="125">
        <f t="shared" si="35"/>
        <v>1038329.0909090911</v>
      </c>
      <c r="N48" s="125">
        <f t="shared" si="23"/>
        <v>3644171.5276799998</v>
      </c>
      <c r="O48" s="236">
        <f>SUM(N$3:$N48)/SUM($N$3:$N$167)</f>
        <v>0.91927831767016654</v>
      </c>
      <c r="P48" s="125">
        <f t="shared" si="24"/>
        <v>455.52144095999995</v>
      </c>
      <c r="Q48" s="125">
        <f t="shared" si="25"/>
        <v>11281964.183175758</v>
      </c>
      <c r="R48" s="109">
        <f>INDEX(הכנסות_מבוקר,MATCH(C48,'נתוני דוחות 2014'!$C$10:$C$263,0),11)*1000</f>
        <v>163106000</v>
      </c>
      <c r="S48" s="109">
        <f>INDEX(הכנסות_מבוקר,MATCH(C48,'נתוני דוחות 2014'!$C$10:$C$263,0),6)*1000</f>
        <v>121515000</v>
      </c>
      <c r="T48" s="109">
        <f>INDEX(ארנונה_מבוקר,MATCH(C48,'נתוני דוחות 2014'!$C$10:$C$263,0),7)*1000</f>
        <v>22626000</v>
      </c>
      <c r="U48" s="181">
        <f t="shared" si="36"/>
        <v>0.13582120249624324</v>
      </c>
      <c r="V48" s="181">
        <f t="shared" si="26"/>
        <v>2.528980395572563E-2</v>
      </c>
      <c r="W48" s="181">
        <f t="shared" si="27"/>
        <v>1.8841063649896385E-2</v>
      </c>
      <c r="X48" s="181">
        <f>INDEX('נתוני דוחות 2014'!$DW$10:$DY$263,MATCH('תשלומי ארנונה של המדינה'!C48,'נתוני דוחות 2014'!$DW$10:$DW$263,0),2)/(INDEX('נתוני דוחות 2014'!$DW$10:$DY$263,MATCH('תשלומי ארנונה של המדינה'!C48,'נתוני דוחות 2014'!$DW$10:$DW$263,0),2)+INDEX('נתוני דוחות 2014'!$DW$10:$DY$263,MATCH('תשלומי ארנונה של המדינה'!C48,'נתוני דוחות 2014'!$DW$10:$DW$263,0),3))</f>
        <v>0.2795873531378355</v>
      </c>
      <c r="Y48" s="162">
        <f>INDEX('נתוני דוחות 2014'!$DW$10:$DY$263,MATCH('תשלומי ארנונה של המדינה'!C48,'נתוני דוחות 2014'!$DW$10:$DW$263,0),2)/(INDEX('נתוני דוחות 2014'!$DW$10:$DY$263,MATCH('תשלומי ארנונה של המדינה'!C48,'נתוני דוחות 2014'!$DW$10:$DW$263,0),2)+INDEX('נתוני דוחות 2014'!$DW$10:$DY$263,MATCH('תשלומי ארנונה של המדינה'!C48,'נתוני דוחות 2014'!$DW$10:$DW$263,0),3)-H48/1000)</f>
        <v>0.30991134522323316</v>
      </c>
      <c r="Z48" s="162">
        <f>INDEX('נתוני דוחות 2014'!$DW$10:$DY$263,MATCH('תשלומי ארנונה של המדינה'!C48,'נתוני דוחות 2014'!$DW$10:$DW$263,0),2)/(INDEX('נתוני דוחות 2014'!$DW$10:$DY$263,MATCH('תשלומי ארנונה של המדינה'!C48,'נתוני דוחות 2014'!$DW$10:$DW$263,0),2)+INDEX('נתוני דוחות 2014'!$DW$10:$DY$263,MATCH('תשלומי ארנונה של המדינה'!C48,'נתוני דוחות 2014'!$DW$10:$DW$263,0),3)-N48/1000)</f>
        <v>0.31628621733390033</v>
      </c>
      <c r="AA48" s="162">
        <f t="shared" si="17"/>
        <v>3.6698864196064829E-2</v>
      </c>
      <c r="AB48" s="162">
        <f t="shared" si="28"/>
        <v>0.16106123608591885</v>
      </c>
      <c r="AC48" s="162">
        <f t="shared" si="29"/>
        <v>2.9989478892976176E-2</v>
      </c>
      <c r="AD48" s="162">
        <f t="shared" si="30"/>
        <v>2.2342351156180641E-2</v>
      </c>
      <c r="AE48" s="274">
        <f>INDEX(רשויות!$AC$4:$AL$258,MATCH($C48,רשויות!$AC$4:$AC$258,0),10)</f>
        <v>7</v>
      </c>
      <c r="AF48" s="274" t="str">
        <f>IF(INDEX(רשויות!$AN$4:$AR$258,MATCH($C48,רשויות!$AO$4:$AO$258,0),4)&gt;0,"נתמכת","עצמאית")</f>
        <v>עצמאית</v>
      </c>
      <c r="AN48" t="s">
        <v>1228</v>
      </c>
      <c r="AO48">
        <v>21200</v>
      </c>
      <c r="AQ48" s="176" t="s">
        <v>2296</v>
      </c>
      <c r="AR48" s="174">
        <v>35.200000000000003</v>
      </c>
    </row>
    <row r="49" spans="1:44" ht="26.25" customHeight="1">
      <c r="A49" s="123" t="s">
        <v>75</v>
      </c>
      <c r="B49" s="124" t="s">
        <v>2560</v>
      </c>
      <c r="C49" s="124" t="s">
        <v>252</v>
      </c>
      <c r="D49" s="172">
        <f t="shared" si="22"/>
        <v>3000</v>
      </c>
      <c r="E49" s="124" t="str">
        <f t="shared" si="31"/>
        <v>מועצה אזורית</v>
      </c>
      <c r="F49" s="124" t="str">
        <f>INDEX(רשות_מחוז,MATCH(TRIM(C49),רשויות!$G$3:$G$260,0),2)</f>
        <v>דרום</v>
      </c>
      <c r="G49" s="125">
        <v>3091597.54</v>
      </c>
      <c r="H49" s="125">
        <f t="shared" si="16"/>
        <v>3195475.2173440005</v>
      </c>
      <c r="I49" s="125">
        <f t="shared" si="32"/>
        <v>0</v>
      </c>
      <c r="J49" s="125">
        <f t="shared" si="33"/>
        <v>3195475.2173440005</v>
      </c>
      <c r="K49" s="125"/>
      <c r="L49" s="125"/>
      <c r="M49" s="125"/>
      <c r="N49" s="125">
        <f t="shared" si="23"/>
        <v>3195475.2173440005</v>
      </c>
      <c r="O49" s="236">
        <f>SUM(N$3:$N49)/SUM($N$3:$N$167)</f>
        <v>0.92277700496908077</v>
      </c>
      <c r="P49" s="125">
        <f t="shared" si="24"/>
        <v>1065.1584057813334</v>
      </c>
      <c r="Q49" s="125">
        <f t="shared" si="25"/>
        <v>3195475.2173440005</v>
      </c>
      <c r="R49" s="109">
        <f>INDEX(הכנסות_מבוקר,MATCH(C49,'נתוני דוחות 2014'!$C$10:$C$263,0),11)*1000</f>
        <v>38380000</v>
      </c>
      <c r="S49" s="109">
        <f>INDEX(הכנסות_מבוקר,MATCH(C49,'נתוני דוחות 2014'!$C$10:$C$263,0),6)*1000</f>
        <v>27139000</v>
      </c>
      <c r="T49" s="109">
        <f>INDEX(ארנונה_מבוקר,MATCH(C49,'נתוני דוחות 2014'!$C$10:$C$263,0),7)*1000</f>
        <v>15545000</v>
      </c>
      <c r="U49" s="181">
        <f t="shared" si="36"/>
        <v>0.20556289593721458</v>
      </c>
      <c r="V49" s="181">
        <f t="shared" si="26"/>
        <v>0.1177447664742253</v>
      </c>
      <c r="W49" s="181">
        <f t="shared" si="27"/>
        <v>8.3258864443564368E-2</v>
      </c>
      <c r="X49" s="181">
        <f>INDEX('נתוני דוחות 2014'!$DW$10:$DY$263,MATCH('תשלומי ארנונה של המדינה'!C49,'נתוני דוחות 2014'!$DW$10:$DW$263,0),2)/(INDEX('נתוני דוחות 2014'!$DW$10:$DY$263,MATCH('תשלומי ארנונה של המדינה'!C49,'נתוני דוחות 2014'!$DW$10:$DW$263,0),2)+INDEX('נתוני דוחות 2014'!$DW$10:$DY$263,MATCH('תשלומי ארנונה של המדינה'!C49,'נתוני דוחות 2014'!$DW$10:$DW$263,0),3))</f>
        <v>0.21974602218541384</v>
      </c>
      <c r="Y49" s="162">
        <f>INDEX('נתוני דוחות 2014'!$DW$10:$DY$263,MATCH('תשלומי ארנונה של המדינה'!C49,'נתוני דוחות 2014'!$DW$10:$DW$263,0),2)/(INDEX('נתוני דוחות 2014'!$DW$10:$DY$263,MATCH('תשלומי ארנונה של המדינה'!C49,'נתוני דוחות 2014'!$DW$10:$DW$263,0),2)+INDEX('נתוני דוחות 2014'!$DW$10:$DY$263,MATCH('תשלומי ארנונה של המדינה'!C49,'נתוני דוחות 2014'!$DW$10:$DW$263,0),3)-H49/1000)</f>
        <v>0.26172431706927413</v>
      </c>
      <c r="Z49" s="162">
        <f>INDEX('נתוני דוחות 2014'!$DW$10:$DY$263,MATCH('תשלומי ארנונה של המדינה'!C49,'נתוני דוחות 2014'!$DW$10:$DW$263,0),2)/(INDEX('נתוני דוחות 2014'!$DW$10:$DY$263,MATCH('תשלומי ארנונה של המדינה'!C49,'נתוני דוחות 2014'!$DW$10:$DW$263,0),2)+INDEX('נתוני דוחות 2014'!$DW$10:$DY$263,MATCH('תשלומי ארנונה של המדינה'!C49,'נתוני דוחות 2014'!$DW$10:$DW$263,0),3)-N49/1000)</f>
        <v>0.26172431706927413</v>
      </c>
      <c r="AA49" s="162">
        <f t="shared" si="17"/>
        <v>4.197829488386029E-2</v>
      </c>
      <c r="AB49" s="162">
        <f t="shared" si="28"/>
        <v>0.20556289593721458</v>
      </c>
      <c r="AC49" s="162">
        <f t="shared" si="29"/>
        <v>0.1177447664742253</v>
      </c>
      <c r="AD49" s="162">
        <f t="shared" si="30"/>
        <v>8.3258864443564368E-2</v>
      </c>
      <c r="AE49" s="274">
        <f>INDEX(רשויות!$AC$4:$AL$258,MATCH($C49,רשויות!$AC$4:$AC$258,0),10)</f>
        <v>7</v>
      </c>
      <c r="AF49" s="274" t="str">
        <f>IF(INDEX(רשויות!$AN$4:$AR$258,MATCH($C49,רשויות!$AO$4:$AO$258,0),4)&gt;0,"נתמכת","עצמאית")</f>
        <v>נתמכת</v>
      </c>
      <c r="AN49" s="124" t="s">
        <v>1250</v>
      </c>
      <c r="AO49">
        <v>15000</v>
      </c>
      <c r="AQ49" s="176" t="s">
        <v>1478</v>
      </c>
      <c r="AR49" s="174">
        <v>14.1</v>
      </c>
    </row>
    <row r="50" spans="1:44" ht="15.75" customHeight="1">
      <c r="A50" s="123"/>
      <c r="B50" s="124" t="s">
        <v>35</v>
      </c>
      <c r="C50" s="124" t="s">
        <v>2149</v>
      </c>
      <c r="D50" s="172">
        <f t="shared" si="22"/>
        <v>14100</v>
      </c>
      <c r="E50" s="124" t="str">
        <f t="shared" si="31"/>
        <v>מועצה אזורית</v>
      </c>
      <c r="F50" s="124" t="str">
        <f>INDEX(רשות_מחוז,MATCH(TRIM(C50),רשויות!$G$3:$G$260,0),2)</f>
        <v>צפון</v>
      </c>
      <c r="G50" s="125">
        <v>1569548.95</v>
      </c>
      <c r="H50" s="125">
        <f t="shared" si="16"/>
        <v>1622285.7947200001</v>
      </c>
      <c r="I50" s="125">
        <f t="shared" si="32"/>
        <v>3785333.5210133339</v>
      </c>
      <c r="J50" s="125">
        <f t="shared" si="33"/>
        <v>5407619.315733334</v>
      </c>
      <c r="K50" s="125">
        <f>INDEX(מילמן,MATCH(C50,'המידע ממילמן'!$A$1:$A$145,0),2)</f>
        <v>1452050.8204480002</v>
      </c>
      <c r="L50" s="125">
        <f>M50-K50</f>
        <v>1188041.5803665456</v>
      </c>
      <c r="M50" s="125">
        <f>IF(OR(A50="עיר עולים",A50="בירה"),K50,K50/0.55)</f>
        <v>2640092.4008145458</v>
      </c>
      <c r="N50" s="125">
        <f t="shared" si="23"/>
        <v>3074336.6151680006</v>
      </c>
      <c r="O50" s="236">
        <f>SUM(N$3:$N50)/SUM($N$3:$N$167)</f>
        <v>0.92614305907261252</v>
      </c>
      <c r="P50" s="125">
        <f t="shared" si="24"/>
        <v>218.03805781333338</v>
      </c>
      <c r="Q50" s="125">
        <f t="shared" si="25"/>
        <v>8047711.7165478803</v>
      </c>
      <c r="R50" s="109">
        <f>INDEX(הכנסות_מבוקר,MATCH(C50,'נתוני דוחות 2014'!$C$10:$C$263,0),11)*1000</f>
        <v>124986000</v>
      </c>
      <c r="S50" s="109">
        <f>INDEX(הכנסות_מבוקר,MATCH(C50,'נתוני דוחות 2014'!$C$10:$C$263,0),6)*1000</f>
        <v>43482000</v>
      </c>
      <c r="T50" s="109">
        <f>INDEX(ארנונה_מבוקר,MATCH(C50,'נתוני דוחות 2014'!$C$10:$C$263,0),7)*1000</f>
        <v>9282000</v>
      </c>
      <c r="U50" s="181">
        <f t="shared" si="36"/>
        <v>0.17477761201465203</v>
      </c>
      <c r="V50" s="181">
        <f t="shared" si="26"/>
        <v>3.7309364673198106E-2</v>
      </c>
      <c r="W50" s="181">
        <f t="shared" si="27"/>
        <v>1.2979740088649929E-2</v>
      </c>
      <c r="X50" s="181">
        <f>INDEX('נתוני דוחות 2014'!$DW$10:$DY$263,MATCH('תשלומי ארנונה של המדינה'!C50,'נתוני דוחות 2014'!$DW$10:$DW$263,0),2)/(INDEX('נתוני דוחות 2014'!$DW$10:$DY$263,MATCH('תשלומי ארנונה של המדינה'!C50,'נתוני דוחות 2014'!$DW$10:$DW$263,0),2)+INDEX('נתוני דוחות 2014'!$DW$10:$DY$263,MATCH('תשלומי ארנונה של המדינה'!C50,'נתוני דוחות 2014'!$DW$10:$DW$263,0),3))</f>
        <v>0.52429274292742922</v>
      </c>
      <c r="Y50" s="162">
        <f>INDEX('נתוני דוחות 2014'!$DW$10:$DY$263,MATCH('תשלומי ארנונה של המדינה'!C50,'נתוני דוחות 2014'!$DW$10:$DW$263,0),2)/(INDEX('נתוני דוחות 2014'!$DW$10:$DY$263,MATCH('תשלומי ארנונה של המדינה'!C50,'נתוני דוחות 2014'!$DW$10:$DW$263,0),2)+INDEX('נתוני דוחות 2014'!$DW$10:$DY$263,MATCH('תשלומי ארנונה של המדינה'!C50,'נתוני דוחות 2014'!$DW$10:$DW$263,0),3)-H50/1000)</f>
        <v>0.57183697193892014</v>
      </c>
      <c r="Z50" s="162">
        <f>INDEX('נתוני דוחות 2014'!$DW$10:$DY$263,MATCH('תשלומי ארנונה של המדינה'!C50,'נתוני דוחות 2014'!$DW$10:$DW$263,0),2)/(INDEX('נתוני דוחות 2014'!$DW$10:$DY$263,MATCH('תשלומי ארנונה של המדינה'!C50,'נתוני דוחות 2014'!$DW$10:$DW$263,0),2)+INDEX('נתוני דוחות 2014'!$DW$10:$DY$263,MATCH('תשלומי ארנונה של המדינה'!C50,'נתוני דוחות 2014'!$DW$10:$DW$263,0),3)-N50/1000)</f>
        <v>0.62235122842580071</v>
      </c>
      <c r="AA50" s="162">
        <f t="shared" si="17"/>
        <v>9.8058485498371484E-2</v>
      </c>
      <c r="AB50" s="162">
        <f t="shared" si="28"/>
        <v>0.33121489066666671</v>
      </c>
      <c r="AC50" s="162">
        <f t="shared" si="29"/>
        <v>7.0703661633963494E-2</v>
      </c>
      <c r="AD50" s="162">
        <f t="shared" si="30"/>
        <v>2.4597447835501579E-2</v>
      </c>
      <c r="AE50" s="274">
        <f>INDEX(רשויות!$AC$4:$AL$258,MATCH($C50,רשויות!$AC$4:$AC$258,0),10)</f>
        <v>5</v>
      </c>
      <c r="AF50" s="274" t="str">
        <f>IF(INDEX(רשויות!$AN$4:$AR$258,MATCH($C50,רשויות!$AO$4:$AO$258,0),4)&gt;0,"נתמכת","עצמאית")</f>
        <v>נתמכת</v>
      </c>
      <c r="AN50" t="s">
        <v>2669</v>
      </c>
      <c r="AO50">
        <v>9600</v>
      </c>
      <c r="AQ50" s="176" t="s">
        <v>1009</v>
      </c>
      <c r="AR50" s="174">
        <v>3.9</v>
      </c>
    </row>
    <row r="51" spans="1:44" ht="15.75" customHeight="1">
      <c r="A51" s="123" t="s">
        <v>75</v>
      </c>
      <c r="B51" s="124" t="s">
        <v>114</v>
      </c>
      <c r="C51" s="124" t="s">
        <v>397</v>
      </c>
      <c r="D51" s="172">
        <f t="shared" si="22"/>
        <v>24200</v>
      </c>
      <c r="E51" s="124" t="str">
        <f t="shared" si="31"/>
        <v>עירייה</v>
      </c>
      <c r="F51" s="124" t="str">
        <f>INDEX(רשות_מחוז,MATCH(TRIM(C51),רשויות!$G$3:$G$260,0),2)</f>
        <v>דרום</v>
      </c>
      <c r="G51" s="125">
        <v>2823162.61</v>
      </c>
      <c r="H51" s="125">
        <f t="shared" si="16"/>
        <v>2918020.8736959998</v>
      </c>
      <c r="I51" s="125">
        <f t="shared" si="32"/>
        <v>0</v>
      </c>
      <c r="J51" s="125">
        <f t="shared" si="33"/>
        <v>2918020.8736959998</v>
      </c>
      <c r="K51" s="125">
        <f>INDEX(מילמן,MATCH(C51,'המידע ממילמן'!$A$1:$A$145,0),2)</f>
        <v>146391.29999999999</v>
      </c>
      <c r="L51" s="125">
        <f>M51-K51</f>
        <v>0</v>
      </c>
      <c r="M51" s="125">
        <f>IF(OR(A51="עיר עולים",A51="בירה"),K51,K51/0.55)</f>
        <v>146391.29999999999</v>
      </c>
      <c r="N51" s="125">
        <f t="shared" si="23"/>
        <v>3064412.1736959997</v>
      </c>
      <c r="O51" s="236">
        <f>SUM(N$3:$N51)/SUM($N$3:$N$167)</f>
        <v>0.92949824702480066</v>
      </c>
      <c r="P51" s="125">
        <f t="shared" si="24"/>
        <v>126.62860221884296</v>
      </c>
      <c r="Q51" s="125">
        <f t="shared" si="25"/>
        <v>3064412.1736959997</v>
      </c>
      <c r="R51" s="109">
        <f>INDEX(הכנסות_מבוקר,MATCH(C51,'נתוני דוחות 2014'!$C$10:$C$263,0),11)*1000</f>
        <v>147019000</v>
      </c>
      <c r="S51" s="109">
        <f>INDEX(הכנסות_מבוקר,MATCH(C51,'נתוני דוחות 2014'!$C$10:$C$263,0),6)*1000</f>
        <v>84064000</v>
      </c>
      <c r="T51" s="109">
        <f>INDEX(ארנונה_מבוקר,MATCH(C51,'נתוני דוחות 2014'!$C$10:$C$263,0),7)*1000</f>
        <v>22353000</v>
      </c>
      <c r="U51" s="181">
        <f t="shared" si="36"/>
        <v>0.13054269555299064</v>
      </c>
      <c r="V51" s="181">
        <f t="shared" si="26"/>
        <v>3.4711896575180812E-2</v>
      </c>
      <c r="W51" s="181">
        <f t="shared" si="27"/>
        <v>1.9847916756990592E-2</v>
      </c>
      <c r="X51" s="181">
        <f>INDEX('נתוני דוחות 2014'!$DW$10:$DY$263,MATCH('תשלומי ארנונה של המדינה'!C51,'נתוני דוחות 2014'!$DW$10:$DW$263,0),2)/(INDEX('נתוני דוחות 2014'!$DW$10:$DY$263,MATCH('תשלומי ארנונה של המדינה'!C51,'נתוני דוחות 2014'!$DW$10:$DW$263,0),2)+INDEX('נתוני דוחות 2014'!$DW$10:$DY$263,MATCH('תשלומי ארנונה של המדינה'!C51,'נתוני דוחות 2014'!$DW$10:$DW$263,0),3))</f>
        <v>0.5547388550256962</v>
      </c>
      <c r="Y51" s="162">
        <f>INDEX('נתוני דוחות 2014'!$DW$10:$DY$263,MATCH('תשלומי ארנונה של המדינה'!C51,'נתוני דוחות 2014'!$DW$10:$DW$263,0),2)/(INDEX('נתוני דוחות 2014'!$DW$10:$DY$263,MATCH('תשלומי ארנונה של המדינה'!C51,'נתוני דוחות 2014'!$DW$10:$DW$263,0),2)+INDEX('נתוני דוחות 2014'!$DW$10:$DY$263,MATCH('תשלומי ארנונה של המדינה'!C51,'נתוני דוחות 2014'!$DW$10:$DW$263,0),3)-H51/1000)</f>
        <v>0.5889732741318221</v>
      </c>
      <c r="Z51" s="162">
        <f>INDEX('נתוני דוחות 2014'!$DW$10:$DY$263,MATCH('תשלומי ארנונה של המדינה'!C51,'נתוני דוחות 2014'!$DW$10:$DW$263,0),2)/(INDEX('נתוני דוחות 2014'!$DW$10:$DY$263,MATCH('תשלומי ארנונה של המדינה'!C51,'נתוני דוחות 2014'!$DW$10:$DW$263,0),2)+INDEX('נתוני דוחות 2014'!$DW$10:$DY$263,MATCH('תשלומי ארנונה של המדינה'!C51,'נתוני דוחות 2014'!$DW$10:$DW$263,0),3)-N51/1000)</f>
        <v>0.59080239961832615</v>
      </c>
      <c r="AA51" s="162">
        <f t="shared" si="17"/>
        <v>3.6063544592629948E-2</v>
      </c>
      <c r="AB51" s="162">
        <f t="shared" si="28"/>
        <v>0.13709176279228738</v>
      </c>
      <c r="AC51" s="162">
        <f t="shared" si="29"/>
        <v>3.6453323345260746E-2</v>
      </c>
      <c r="AD51" s="162">
        <f t="shared" si="30"/>
        <v>2.0843647240805608E-2</v>
      </c>
      <c r="AE51" s="274">
        <f>INDEX(רשויות!$AC$4:$AL$258,MATCH($C51,רשויות!$AC$4:$AC$258,0),10)</f>
        <v>5</v>
      </c>
      <c r="AF51" s="274" t="str">
        <f>IF(INDEX(רשויות!$AN$4:$AR$258,MATCH($C51,רשויות!$AO$4:$AO$258,0),4)&gt;0,"נתמכת","עצמאית")</f>
        <v>נתמכת</v>
      </c>
      <c r="AN51" t="s">
        <v>1766</v>
      </c>
      <c r="AO51">
        <v>9500</v>
      </c>
      <c r="AQ51" s="176" t="s">
        <v>454</v>
      </c>
      <c r="AR51" s="174">
        <v>5.9</v>
      </c>
    </row>
    <row r="52" spans="1:44" ht="26.25" customHeight="1">
      <c r="A52" s="123"/>
      <c r="B52" s="124" t="s">
        <v>32</v>
      </c>
      <c r="C52" s="124" t="s">
        <v>705</v>
      </c>
      <c r="D52" s="172">
        <f t="shared" si="22"/>
        <v>17900</v>
      </c>
      <c r="E52" s="124" t="str">
        <f t="shared" si="31"/>
        <v>מועצה אזורית</v>
      </c>
      <c r="F52" s="124" t="str">
        <f>INDEX(רשות_מחוז,MATCH(TRIM(C52),רשויות!$G$3:$G$260,0),2)</f>
        <v>חיפה</v>
      </c>
      <c r="G52" s="125">
        <v>2495822.12</v>
      </c>
      <c r="H52" s="125">
        <f t="shared" si="16"/>
        <v>2579681.7432320002</v>
      </c>
      <c r="I52" s="125">
        <f t="shared" si="32"/>
        <v>6019257.4008746669</v>
      </c>
      <c r="J52" s="125">
        <f t="shared" si="33"/>
        <v>8598939.1441066675</v>
      </c>
      <c r="K52" s="125">
        <f>INDEX(מילמן,MATCH(C52,'המידע ממילמן'!$A$1:$A$145,0),2)</f>
        <v>334528.99999999988</v>
      </c>
      <c r="L52" s="125">
        <f>M52-K52</f>
        <v>273705.5454545453</v>
      </c>
      <c r="M52" s="125">
        <f>IF(OR(A52="עיר עולים",A52="בירה"),K52,K52/0.55)</f>
        <v>608234.54545454518</v>
      </c>
      <c r="N52" s="125">
        <f t="shared" si="23"/>
        <v>2914210.7432320002</v>
      </c>
      <c r="O52" s="236">
        <f>SUM(N$3:$N52)/SUM($N$3:$N$167)</f>
        <v>0.93268898124122179</v>
      </c>
      <c r="P52" s="125">
        <f t="shared" si="24"/>
        <v>162.80506945430167</v>
      </c>
      <c r="Q52" s="125">
        <f t="shared" si="25"/>
        <v>9207173.6895612124</v>
      </c>
      <c r="R52" s="109">
        <f>INDEX(הכנסות_מבוקר,MATCH(C52,'נתוני דוחות 2014'!$C$10:$C$263,0),11)*1000</f>
        <v>153780000</v>
      </c>
      <c r="S52" s="109">
        <f>INDEX(הכנסות_מבוקר,MATCH(C52,'נתוני דוחות 2014'!$C$10:$C$263,0),6)*1000</f>
        <v>84043000</v>
      </c>
      <c r="T52" s="109">
        <f>INDEX(ארנונה_מבוקר,MATCH(C52,'נתוני דוחות 2014'!$C$10:$C$263,0),7)*1000</f>
        <v>27564000</v>
      </c>
      <c r="U52" s="181">
        <f t="shared" si="36"/>
        <v>9.3588802177913225E-2</v>
      </c>
      <c r="V52" s="181">
        <f t="shared" si="26"/>
        <v>3.0694784137072689E-2</v>
      </c>
      <c r="W52" s="181">
        <f t="shared" si="27"/>
        <v>1.6775144643204579E-2</v>
      </c>
      <c r="X52" s="181">
        <f>INDEX('נתוני דוחות 2014'!$DW$10:$DY$263,MATCH('תשלומי ארנונה של המדינה'!C52,'נתוני דוחות 2014'!$DW$10:$DW$263,0),2)/(INDEX('נתוני דוחות 2014'!$DW$10:$DY$263,MATCH('תשלומי ארנונה של המדינה'!C52,'נתוני דוחות 2014'!$DW$10:$DW$263,0),2)+INDEX('נתוני דוחות 2014'!$DW$10:$DY$263,MATCH('תשלומי ארנונה של המדינה'!C52,'נתוני דוחות 2014'!$DW$10:$DW$263,0),3))</f>
        <v>0.43461940803642851</v>
      </c>
      <c r="Y52" s="162">
        <f>INDEX('נתוני דוחות 2014'!$DW$10:$DY$263,MATCH('תשלומי ארנונה של המדינה'!C52,'נתוני דוחות 2014'!$DW$10:$DW$263,0),2)/(INDEX('נתוני דוחות 2014'!$DW$10:$DY$263,MATCH('תשלומי ארנונה של המדינה'!C52,'נתוני דוחות 2014'!$DW$10:$DW$263,0),2)+INDEX('נתוני דוחות 2014'!$DW$10:$DY$263,MATCH('תשלומי ארנונה של המדינה'!C52,'נתוני דוחות 2014'!$DW$10:$DW$263,0),3)-H52/1000)</f>
        <v>0.45890139153891452</v>
      </c>
      <c r="Z52" s="162">
        <f>INDEX('נתוני דוחות 2014'!$DW$10:$DY$263,MATCH('תשלומי ארנונה של המדינה'!C52,'נתוני דוחות 2014'!$DW$10:$DW$263,0),2)/(INDEX('נתוני דוחות 2014'!$DW$10:$DY$263,MATCH('תשלומי ארנונה של המדינה'!C52,'נתוני דוחות 2014'!$DW$10:$DW$263,0),2)+INDEX('נתוני דוחות 2014'!$DW$10:$DY$263,MATCH('תשלומי ארנונה של המדינה'!C52,'נתוני דוחות 2014'!$DW$10:$DW$263,0),3)-N52/1000)</f>
        <v>0.46225042902658009</v>
      </c>
      <c r="AA52" s="162">
        <f t="shared" si="17"/>
        <v>2.7631020990151578E-2</v>
      </c>
      <c r="AB52" s="162">
        <f t="shared" si="28"/>
        <v>0.10572524826701495</v>
      </c>
      <c r="AC52" s="162">
        <f t="shared" si="29"/>
        <v>3.4675234620753663E-2</v>
      </c>
      <c r="AD52" s="162">
        <f t="shared" si="30"/>
        <v>1.8950518553986214E-2</v>
      </c>
      <c r="AE52" s="274">
        <f>INDEX(רשויות!$AC$4:$AL$258,MATCH($C52,רשויות!$AC$4:$AC$258,0),10)</f>
        <v>6</v>
      </c>
      <c r="AF52" s="274" t="str">
        <f>IF(INDEX(רשויות!$AN$4:$AR$258,MATCH($C52,רשויות!$AO$4:$AO$258,0),4)&gt;0,"נתמכת","עצמאית")</f>
        <v>נתמכת</v>
      </c>
      <c r="AN52" t="s">
        <v>242</v>
      </c>
      <c r="AO52">
        <v>33200</v>
      </c>
      <c r="AQ52" s="176" t="s">
        <v>472</v>
      </c>
      <c r="AR52" s="174">
        <v>8.9</v>
      </c>
    </row>
    <row r="53" spans="1:44" ht="26.25" customHeight="1">
      <c r="A53" s="123"/>
      <c r="B53" s="124" t="s">
        <v>38</v>
      </c>
      <c r="C53" s="124" t="s">
        <v>1432</v>
      </c>
      <c r="D53" s="172">
        <f t="shared" si="22"/>
        <v>7700</v>
      </c>
      <c r="E53" s="124" t="str">
        <f t="shared" si="31"/>
        <v>מועצה אזורית</v>
      </c>
      <c r="F53" s="124" t="str">
        <f>INDEX(רשות_מחוז,MATCH(TRIM(C53),רשויות!$G$3:$G$260,0),2)</f>
        <v>מרכז</v>
      </c>
      <c r="G53" s="125">
        <v>2787992.49</v>
      </c>
      <c r="H53" s="125">
        <f t="shared" si="16"/>
        <v>2881669.0376640004</v>
      </c>
      <c r="I53" s="125">
        <f t="shared" si="32"/>
        <v>6723894.4212160017</v>
      </c>
      <c r="J53" s="125">
        <f t="shared" si="33"/>
        <v>9605563.4588800017</v>
      </c>
      <c r="K53" s="125"/>
      <c r="L53" s="125"/>
      <c r="M53" s="125"/>
      <c r="N53" s="125">
        <f t="shared" si="23"/>
        <v>2881669.0376640004</v>
      </c>
      <c r="O53" s="236">
        <f>SUM(N$3:$N53)/SUM($N$3:$N$167)</f>
        <v>0.93584408593645685</v>
      </c>
      <c r="P53" s="125">
        <f t="shared" si="24"/>
        <v>374.24273216415588</v>
      </c>
      <c r="Q53" s="125">
        <f t="shared" si="25"/>
        <v>9605563.4588800017</v>
      </c>
      <c r="R53" s="109">
        <f>INDEX(הכנסות_מבוקר,MATCH(C53,'נתוני דוחות 2014'!$C$10:$C$263,0),11)*1000</f>
        <v>67805000</v>
      </c>
      <c r="S53" s="109">
        <f>INDEX(הכנסות_מבוקר,MATCH(C53,'נתוני דוחות 2014'!$C$10:$C$263,0),6)*1000</f>
        <v>27517000</v>
      </c>
      <c r="T53" s="109">
        <f>INDEX(ארנונה_מבוקר,MATCH(C53,'נתוני דוחות 2014'!$C$10:$C$263,0),7)*1000</f>
        <v>9045000</v>
      </c>
      <c r="U53" s="181">
        <f t="shared" si="36"/>
        <v>0.31859248619834168</v>
      </c>
      <c r="V53" s="181">
        <f t="shared" si="26"/>
        <v>0.10472322701108407</v>
      </c>
      <c r="W53" s="181">
        <f t="shared" si="27"/>
        <v>4.2499359009866532E-2</v>
      </c>
      <c r="X53" s="181">
        <f>INDEX('נתוני דוחות 2014'!$DW$10:$DY$263,MATCH('תשלומי ארנונה של המדינה'!C53,'נתוני דוחות 2014'!$DW$10:$DW$263,0),2)/(INDEX('נתוני דוחות 2014'!$DW$10:$DY$263,MATCH('תשלומי ארנונה של המדינה'!C53,'נתוני דוחות 2014'!$DW$10:$DW$263,0),2)+INDEX('נתוני דוחות 2014'!$DW$10:$DY$263,MATCH('תשלומי ארנונה של המדינה'!C53,'נתוני דוחות 2014'!$DW$10:$DW$263,0),3))</f>
        <v>0.41802856775189806</v>
      </c>
      <c r="Y53" s="162">
        <f>INDEX('נתוני דוחות 2014'!$DW$10:$DY$263,MATCH('תשלומי ארנונה של המדינה'!C53,'נתוני דוחות 2014'!$DW$10:$DW$263,0),2)/(INDEX('נתוני דוחות 2014'!$DW$10:$DY$263,MATCH('תשלומי ארנונה של המדינה'!C53,'נתוני דוחות 2014'!$DW$10:$DW$263,0),2)+INDEX('נתוני דוחות 2014'!$DW$10:$DY$263,MATCH('תשלומי ארנונה של המדינה'!C53,'נתוני דוחות 2014'!$DW$10:$DW$263,0),3)-H53/1000)</f>
        <v>0.51317773755902008</v>
      </c>
      <c r="Z53" s="162">
        <f>INDEX('נתוני דוחות 2014'!$DW$10:$DY$263,MATCH('תשלומי ארנונה של המדינה'!C53,'נתוני דוחות 2014'!$DW$10:$DW$263,0),2)/(INDEX('נתוני דוחות 2014'!$DW$10:$DY$263,MATCH('תשלומי ארנונה של המדינה'!C53,'נתוני דוחות 2014'!$DW$10:$DW$263,0),2)+INDEX('נתוני דוחות 2014'!$DW$10:$DY$263,MATCH('תשלומי ארנונה של המדינה'!C53,'נתוני דוחות 2014'!$DW$10:$DW$263,0),3)-N53/1000)</f>
        <v>0.51317773755902008</v>
      </c>
      <c r="AA53" s="162">
        <f t="shared" si="17"/>
        <v>9.5149169807122014E-2</v>
      </c>
      <c r="AB53" s="162">
        <f t="shared" si="28"/>
        <v>0.31859248619834168</v>
      </c>
      <c r="AC53" s="162">
        <f t="shared" si="29"/>
        <v>0.10472322701108407</v>
      </c>
      <c r="AD53" s="162">
        <f t="shared" si="30"/>
        <v>4.2499359009866532E-2</v>
      </c>
      <c r="AE53" s="274">
        <f>INDEX(רשויות!$AC$4:$AL$258,MATCH($C53,רשויות!$AC$4:$AC$258,0),10)</f>
        <v>4</v>
      </c>
      <c r="AF53" s="274" t="str">
        <f>IF(INDEX(רשויות!$AN$4:$AR$258,MATCH($C53,רשויות!$AO$4:$AO$258,0),4)&gt;0,"נתמכת","עצמאית")</f>
        <v>נתמכת</v>
      </c>
      <c r="AN53" t="s">
        <v>1266</v>
      </c>
      <c r="AO53">
        <v>52400</v>
      </c>
      <c r="AQ53" s="176" t="s">
        <v>548</v>
      </c>
      <c r="AR53" s="174">
        <v>31.4</v>
      </c>
    </row>
    <row r="54" spans="1:44" ht="26.25" customHeight="1">
      <c r="A54" s="123"/>
      <c r="B54" s="124" t="s">
        <v>101</v>
      </c>
      <c r="C54" s="124" t="s">
        <v>1377</v>
      </c>
      <c r="D54" s="172">
        <f t="shared" si="22"/>
        <v>91700</v>
      </c>
      <c r="E54" s="124" t="str">
        <f t="shared" si="31"/>
        <v>עירייה</v>
      </c>
      <c r="F54" s="124" t="str">
        <f>INDEX(רשות_מחוז,MATCH(TRIM(C54),רשויות!$G$3:$G$260,0),2)</f>
        <v>מרכז</v>
      </c>
      <c r="G54" s="125">
        <v>21848.91</v>
      </c>
      <c r="H54" s="125">
        <f t="shared" si="16"/>
        <v>22583.033376000003</v>
      </c>
      <c r="I54" s="125">
        <f t="shared" si="32"/>
        <v>52693.744544000001</v>
      </c>
      <c r="J54" s="125">
        <f t="shared" si="33"/>
        <v>75276.777920000008</v>
      </c>
      <c r="K54" s="125">
        <f>INDEX(מילמן,MATCH(C54,'המידע ממילמן'!$A$1:$A$145,0),2)</f>
        <v>2678571.1369999996</v>
      </c>
      <c r="L54" s="125">
        <f t="shared" ref="L54:L61" si="37">M54-K54</f>
        <v>2191558.2029999993</v>
      </c>
      <c r="M54" s="125">
        <f t="shared" ref="M54:M61" si="38">IF(OR(A54="עיר עולים",A54="בירה"),K54,K54/0.55)</f>
        <v>4870129.3399999989</v>
      </c>
      <c r="N54" s="125">
        <f t="shared" si="23"/>
        <v>2701154.1703759995</v>
      </c>
      <c r="O54" s="236">
        <f>SUM(N$3:$N54)/SUM($N$3:$N$167)</f>
        <v>0.93880154707932828</v>
      </c>
      <c r="P54" s="125">
        <f t="shared" si="24"/>
        <v>29.456424976837507</v>
      </c>
      <c r="Q54" s="125">
        <f t="shared" si="25"/>
        <v>4945406.1179199992</v>
      </c>
      <c r="R54" s="109">
        <f>INDEX(הכנסות_מבוקר,MATCH(C54,'נתוני דוחות 2014'!$C$10:$C$263,0),11)*1000</f>
        <v>642946000</v>
      </c>
      <c r="S54" s="109">
        <f>INDEX(הכנסות_מבוקר,MATCH(C54,'נתוני דוחות 2014'!$C$10:$C$263,0),6)*1000</f>
        <v>446747000</v>
      </c>
      <c r="T54" s="109">
        <f>INDEX(ארנונה_מבוקר,MATCH(C54,'נתוני דוחות 2014'!$C$10:$C$263,0),7)*1000</f>
        <v>127062000</v>
      </c>
      <c r="U54" s="181">
        <f t="shared" si="36"/>
        <v>1.7773239344571944E-4</v>
      </c>
      <c r="V54" s="181">
        <f t="shared" si="26"/>
        <v>5.0549938502105226E-5</v>
      </c>
      <c r="W54" s="181">
        <f t="shared" si="27"/>
        <v>3.5124308069417962E-5</v>
      </c>
      <c r="X54" s="181">
        <f>INDEX('נתוני דוחות 2014'!$DW$10:$DY$263,MATCH('תשלומי ארנונה של המדינה'!C54,'נתוני דוחות 2014'!$DW$10:$DW$263,0),2)/(INDEX('נתוני דוחות 2014'!$DW$10:$DY$263,MATCH('תשלומי ארנונה של המדינה'!C54,'נתוני דוחות 2014'!$DW$10:$DW$263,0),2)+INDEX('נתוני דוחות 2014'!$DW$10:$DY$263,MATCH('תשלומי ארנונה של המדינה'!C54,'נתוני דוחות 2014'!$DW$10:$DW$263,0),3))</f>
        <v>0.56769281019066675</v>
      </c>
      <c r="Y54" s="162">
        <f>INDEX('נתוני דוחות 2014'!$DW$10:$DY$263,MATCH('תשלומי ארנונה של המדינה'!C54,'נתוני דוחות 2014'!$DW$10:$DW$263,0),2)/(INDEX('נתוני דוחות 2014'!$DW$10:$DY$263,MATCH('תשלומי ארנונה של המדינה'!C54,'נתוני דוחות 2014'!$DW$10:$DW$263,0),2)+INDEX('נתוני דוחות 2014'!$DW$10:$DY$263,MATCH('תשלומי ארנונה של המדינה'!C54,'נתוני דוחות 2014'!$DW$10:$DW$263,0),3)-H54/1000)</f>
        <v>0.56773643221463777</v>
      </c>
      <c r="Z54" s="162">
        <f>INDEX('נתוני דוחות 2014'!$DW$10:$DY$263,MATCH('תשלומי ארנונה של המדינה'!C54,'נתוני דוחות 2014'!$DW$10:$DW$263,0),2)/(INDEX('נתוני דוחות 2014'!$DW$10:$DY$263,MATCH('תשלומי ארנונה של המדינה'!C54,'נתוני דוחות 2014'!$DW$10:$DW$263,0),2)+INDEX('נתוני דוחות 2014'!$DW$10:$DY$263,MATCH('תשלומי ארנונה של המדינה'!C54,'נתוני דוחות 2014'!$DW$10:$DW$263,0),3)-N54/1000)</f>
        <v>0.5729584270494863</v>
      </c>
      <c r="AA54" s="162">
        <f t="shared" si="17"/>
        <v>5.265616858819544E-3</v>
      </c>
      <c r="AB54" s="162">
        <f t="shared" si="28"/>
        <v>2.1258552284522513E-2</v>
      </c>
      <c r="AC54" s="162">
        <f t="shared" si="29"/>
        <v>6.0462726562819664E-3</v>
      </c>
      <c r="AD54" s="162">
        <f t="shared" si="30"/>
        <v>4.2012146749120446E-3</v>
      </c>
      <c r="AE54" s="274">
        <f>INDEX(רשויות!$AC$4:$AL$258,MATCH($C54,רשויות!$AC$4:$AC$258,0),10)</f>
        <v>8</v>
      </c>
      <c r="AF54" s="274" t="str">
        <f>IF(INDEX(רשויות!$AN$4:$AR$258,MATCH($C54,רשויות!$AO$4:$AO$258,0),4)&gt;0,"נתמכת","עצמאית")</f>
        <v>עצמאית</v>
      </c>
      <c r="AN54" t="s">
        <v>937</v>
      </c>
      <c r="AO54">
        <v>3800</v>
      </c>
      <c r="AQ54" s="176" t="s">
        <v>490</v>
      </c>
      <c r="AR54" s="174">
        <v>7.1</v>
      </c>
    </row>
    <row r="55" spans="1:44" ht="15.75" customHeight="1">
      <c r="A55" s="123" t="s">
        <v>75</v>
      </c>
      <c r="B55" s="124" t="s">
        <v>97</v>
      </c>
      <c r="C55" s="124" t="s">
        <v>1829</v>
      </c>
      <c r="D55" s="172">
        <f t="shared" si="22"/>
        <v>42000</v>
      </c>
      <c r="E55" s="124" t="str">
        <f t="shared" si="31"/>
        <v>עירייה</v>
      </c>
      <c r="F55" s="124" t="str">
        <f>INDEX(רשות_מחוז,MATCH(TRIM(C55),רשויות!$G$3:$G$260,0),2)</f>
        <v>צפון</v>
      </c>
      <c r="G55" s="125">
        <v>410823.09</v>
      </c>
      <c r="H55" s="125">
        <f t="shared" si="16"/>
        <v>424626.74582400004</v>
      </c>
      <c r="I55" s="125">
        <f t="shared" si="32"/>
        <v>0</v>
      </c>
      <c r="J55" s="125">
        <f t="shared" si="33"/>
        <v>424626.74582400004</v>
      </c>
      <c r="K55" s="125">
        <f>INDEX(מילמן,MATCH(C55,'המידע ממילמן'!$A$1:$A$145,0),2)</f>
        <v>2152987.1</v>
      </c>
      <c r="L55" s="125">
        <f t="shared" si="37"/>
        <v>0</v>
      </c>
      <c r="M55" s="125">
        <f t="shared" si="38"/>
        <v>2152987.1</v>
      </c>
      <c r="N55" s="125">
        <f t="shared" si="23"/>
        <v>2577613.845824</v>
      </c>
      <c r="O55" s="236">
        <f>SUM(N$3:$N55)/SUM($N$3:$N$167)</f>
        <v>0.94162374540993699</v>
      </c>
      <c r="P55" s="125">
        <f t="shared" si="24"/>
        <v>61.371758233904764</v>
      </c>
      <c r="Q55" s="125">
        <f t="shared" si="25"/>
        <v>2577613.845824</v>
      </c>
      <c r="R55" s="109">
        <f>INDEX(הכנסות_מבוקר,MATCH(C55,'נתוני דוחות 2014'!$C$10:$C$263,0),11)*1000</f>
        <v>286879000</v>
      </c>
      <c r="S55" s="109">
        <f>INDEX(הכנסות_מבוקר,MATCH(C55,'נתוני דוחות 2014'!$C$10:$C$263,0),6)*1000</f>
        <v>172328000</v>
      </c>
      <c r="T55" s="109">
        <f>INDEX(ארנונה_מבוקר,MATCH(C55,'נתוני דוחות 2014'!$C$10:$C$263,0),7)*1000</f>
        <v>75533000</v>
      </c>
      <c r="U55" s="181">
        <f t="shared" si="36"/>
        <v>5.6217381253756641E-3</v>
      </c>
      <c r="V55" s="181">
        <f t="shared" si="26"/>
        <v>2.4640612426535449E-3</v>
      </c>
      <c r="W55" s="181">
        <f t="shared" si="27"/>
        <v>1.4801597392071224E-3</v>
      </c>
      <c r="X55" s="181">
        <f>INDEX('נתוני דוחות 2014'!$DW$10:$DY$263,MATCH('תשלומי ארנונה של המדינה'!C55,'נתוני דוחות 2014'!$DW$10:$DW$263,0),2)/(INDEX('נתוני דוחות 2014'!$DW$10:$DY$263,MATCH('תשלומי ארנונה של המדינה'!C55,'נתוני דוחות 2014'!$DW$10:$DW$263,0),2)+INDEX('נתוני דוחות 2014'!$DW$10:$DY$263,MATCH('תשלומי ארנונה של המדינה'!C55,'נתוני דוחות 2014'!$DW$10:$DW$263,0),3))</f>
        <v>0.35931429928579911</v>
      </c>
      <c r="Y55" s="162">
        <f>INDEX('נתוני דוחות 2014'!$DW$10:$DY$263,MATCH('תשלומי ארנונה של המדינה'!C55,'נתוני דוחות 2014'!$DW$10:$DW$263,0),2)/(INDEX('נתוני דוחות 2014'!$DW$10:$DY$263,MATCH('תשלומי ארנונה של המדינה'!C55,'נתוני דוחות 2014'!$DW$10:$DW$263,0),2)+INDEX('נתוני דוחות 2014'!$DW$10:$DY$263,MATCH('תשלומי ארנונה של המדינה'!C55,'נתוני דוחות 2014'!$DW$10:$DW$263,0),3)-H55/1000)</f>
        <v>0.36061314389020188</v>
      </c>
      <c r="Z55" s="162">
        <f>INDEX('נתוני דוחות 2014'!$DW$10:$DY$263,MATCH('תשלומי ארנונה של המדינה'!C55,'נתוני דוחות 2014'!$DW$10:$DW$263,0),2)/(INDEX('נתוני דוחות 2014'!$DW$10:$DY$263,MATCH('תשלומי ארנונה של המדינה'!C55,'נתוני דוחות 2014'!$DW$10:$DW$263,0),2)+INDEX('נתוני דוחות 2014'!$DW$10:$DY$263,MATCH('תשלומי ארנונה של המדינה'!C55,'נתוני דוחות 2014'!$DW$10:$DW$263,0),3)-N55/1000)</f>
        <v>0.36734588563471005</v>
      </c>
      <c r="AA55" s="162">
        <f t="shared" si="17"/>
        <v>8.0315863489109351E-3</v>
      </c>
      <c r="AB55" s="162">
        <f t="shared" si="28"/>
        <v>3.4125664885864458E-2</v>
      </c>
      <c r="AC55" s="162">
        <f t="shared" si="29"/>
        <v>1.4957603209136066E-2</v>
      </c>
      <c r="AD55" s="162">
        <f t="shared" si="30"/>
        <v>8.9850210221870536E-3</v>
      </c>
      <c r="AE55" s="274">
        <f>INDEX(רשויות!$AC$4:$AL$258,MATCH($C55,רשויות!$AC$4:$AC$258,0),10)</f>
        <v>4</v>
      </c>
      <c r="AF55" s="274" t="str">
        <f>IF(INDEX(רשויות!$AN$4:$AR$258,MATCH($C55,רשויות!$AO$4:$AO$258,0),4)&gt;0,"נתמכת","עצמאית")</f>
        <v>נתמכת</v>
      </c>
      <c r="AN55" s="124" t="s">
        <v>2490</v>
      </c>
      <c r="AO55">
        <v>89800</v>
      </c>
      <c r="AQ55" s="178" t="s">
        <v>498</v>
      </c>
      <c r="AR55" s="174">
        <v>10.1</v>
      </c>
    </row>
    <row r="56" spans="1:44" ht="15.75" customHeight="1">
      <c r="A56" s="123"/>
      <c r="B56" s="124" t="s">
        <v>12</v>
      </c>
      <c r="C56" s="124" t="s">
        <v>1776</v>
      </c>
      <c r="D56" s="172">
        <f t="shared" si="22"/>
        <v>27900</v>
      </c>
      <c r="E56" s="124" t="str">
        <f t="shared" si="31"/>
        <v>מועצה אזורית</v>
      </c>
      <c r="F56" s="124" t="str">
        <f>INDEX(רשות_מחוז,MATCH(TRIM(C56),רשויות!$G$3:$G$260,0),2)</f>
        <v>צפון</v>
      </c>
      <c r="G56" s="125">
        <v>803635.21</v>
      </c>
      <c r="H56" s="125">
        <f t="shared" si="16"/>
        <v>830637.35305599996</v>
      </c>
      <c r="I56" s="125">
        <f t="shared" si="32"/>
        <v>1938153.8237973331</v>
      </c>
      <c r="J56" s="125">
        <f t="shared" si="33"/>
        <v>2768791.1768533331</v>
      </c>
      <c r="K56" s="125">
        <f>INDEX(מילמן,MATCH(C56,'המידע ממילמן'!$A$1:$A$145,0),2)</f>
        <v>1740294.6662879998</v>
      </c>
      <c r="L56" s="125">
        <f t="shared" si="37"/>
        <v>1423877.4542356359</v>
      </c>
      <c r="M56" s="125">
        <f t="shared" si="38"/>
        <v>3164172.1205236358</v>
      </c>
      <c r="N56" s="125">
        <f t="shared" si="23"/>
        <v>2570932.0193439997</v>
      </c>
      <c r="O56" s="236">
        <f>SUM(N$3:$N56)/SUM($N$3:$N$167)</f>
        <v>0.94443862788927191</v>
      </c>
      <c r="P56" s="125">
        <f t="shared" si="24"/>
        <v>92.148101051756257</v>
      </c>
      <c r="Q56" s="125">
        <f t="shared" si="25"/>
        <v>5932963.2973769689</v>
      </c>
      <c r="R56" s="109">
        <f>INDEX(הכנסות_מבוקר,MATCH(C56,'נתוני דוחות 2014'!$C$10:$C$263,0),11)*1000</f>
        <v>160863000</v>
      </c>
      <c r="S56" s="109">
        <f>INDEX(הכנסות_מבוקר,MATCH(C56,'נתוני דוחות 2014'!$C$10:$C$263,0),6)*1000</f>
        <v>74130000</v>
      </c>
      <c r="T56" s="109">
        <f>INDEX(ארנונה_מבוקר,MATCH(C56,'נתוני דוחות 2014'!$C$10:$C$263,0),7)*1000</f>
        <v>22339000</v>
      </c>
      <c r="U56" s="181">
        <f t="shared" si="36"/>
        <v>3.7183282736738439E-2</v>
      </c>
      <c r="V56" s="181">
        <f t="shared" si="26"/>
        <v>1.1205144382247402E-2</v>
      </c>
      <c r="W56" s="181">
        <f t="shared" si="27"/>
        <v>5.1636321158749993E-3</v>
      </c>
      <c r="X56" s="181">
        <f>INDEX('נתוני דוחות 2014'!$DW$10:$DY$263,MATCH('תשלומי ארנונה של המדינה'!C56,'נתוני דוחות 2014'!$DW$10:$DW$263,0),2)/(INDEX('נתוני דוחות 2014'!$DW$10:$DY$263,MATCH('תשלומי ארנונה של המדינה'!C56,'נתוני דוחות 2014'!$DW$10:$DW$263,0),2)+INDEX('נתוני דוחות 2014'!$DW$10:$DY$263,MATCH('תשלומי ארנונה של המדינה'!C56,'נתוני דוחות 2014'!$DW$10:$DW$263,0),3))</f>
        <v>0.47569648179876545</v>
      </c>
      <c r="Y56" s="162">
        <f>INDEX('נתוני דוחות 2014'!$DW$10:$DY$263,MATCH('תשלומי ארנונה של המדינה'!C56,'נתוני דוחות 2014'!$DW$10:$DW$263,0),2)/(INDEX('נתוני דוחות 2014'!$DW$10:$DY$263,MATCH('תשלומי ארנונה של המדינה'!C56,'נתוני דוחות 2014'!$DW$10:$DW$263,0),2)+INDEX('נתוני דוחות 2014'!$DW$10:$DY$263,MATCH('תשלומי ארנונה של המדינה'!C56,'נתוני דוחות 2014'!$DW$10:$DW$263,0),3)-H56/1000)</f>
        <v>0.48515473142759674</v>
      </c>
      <c r="Z56" s="162">
        <f>INDEX('נתוני דוחות 2014'!$DW$10:$DY$263,MATCH('תשלומי ארנונה של המדינה'!C56,'נתוני דוחות 2014'!$DW$10:$DW$263,0),2)/(INDEX('נתוני דוחות 2014'!$DW$10:$DY$263,MATCH('תשלומי ארנונה של המדינה'!C56,'נתוני דוחות 2014'!$DW$10:$DW$263,0),2)+INDEX('נתוני דוחות 2014'!$DW$10:$DY$263,MATCH('תשלומי ארנונה של המדינה'!C56,'נתוני דוחות 2014'!$DW$10:$DW$263,0),3)-N56/1000)</f>
        <v>0.50624352046241838</v>
      </c>
      <c r="AA56" s="162">
        <f t="shared" si="17"/>
        <v>3.0547038663652937E-2</v>
      </c>
      <c r="AB56" s="162">
        <f t="shared" si="28"/>
        <v>0.11508715785594699</v>
      </c>
      <c r="AC56" s="162">
        <f t="shared" si="29"/>
        <v>3.4681397805800616E-2</v>
      </c>
      <c r="AD56" s="162">
        <f t="shared" si="30"/>
        <v>1.598212155277472E-2</v>
      </c>
      <c r="AE56" s="274">
        <f>INDEX(רשויות!$AC$4:$AL$258,MATCH($C56,רשויות!$AC$4:$AC$258,0),10)</f>
        <v>5</v>
      </c>
      <c r="AF56" s="274" t="str">
        <f>IF(INDEX(רשויות!$AN$4:$AR$258,MATCH($C56,רשויות!$AO$4:$AO$258,0),4)&gt;0,"נתמכת","עצמאית")</f>
        <v>נתמכת</v>
      </c>
      <c r="AN56" s="124" t="s">
        <v>630</v>
      </c>
      <c r="AO56">
        <v>21400</v>
      </c>
      <c r="AQ56" s="179" t="s">
        <v>516</v>
      </c>
      <c r="AR56" s="174">
        <v>1.3</v>
      </c>
    </row>
    <row r="57" spans="1:44" ht="15.75" customHeight="1">
      <c r="A57" s="123"/>
      <c r="B57" s="124" t="s">
        <v>13</v>
      </c>
      <c r="C57" s="124" t="s">
        <v>1784</v>
      </c>
      <c r="D57" s="172">
        <f t="shared" si="22"/>
        <v>16900</v>
      </c>
      <c r="E57" s="124" t="str">
        <f t="shared" si="31"/>
        <v>מועצה אזורית</v>
      </c>
      <c r="F57" s="124" t="str">
        <f>INDEX(רשות_מחוז,MATCH(TRIM(C57),רשויות!$G$3:$G$260,0),2)</f>
        <v>צפון</v>
      </c>
      <c r="G57" s="125">
        <v>2415310.5099999998</v>
      </c>
      <c r="H57" s="125">
        <f t="shared" si="16"/>
        <v>2496464.9431360001</v>
      </c>
      <c r="I57" s="125">
        <f t="shared" si="32"/>
        <v>5825084.8673173338</v>
      </c>
      <c r="J57" s="125">
        <f t="shared" si="33"/>
        <v>8321549.8104533339</v>
      </c>
      <c r="K57" s="125">
        <f>INDEX(מילמן,MATCH(C57,'המידע ממילמן'!$A$1:$A$145,0),2)</f>
        <v>34185.599999999999</v>
      </c>
      <c r="L57" s="125">
        <f t="shared" si="37"/>
        <v>27970.036363636355</v>
      </c>
      <c r="M57" s="125">
        <f t="shared" si="38"/>
        <v>62155.636363636353</v>
      </c>
      <c r="N57" s="125">
        <f t="shared" si="23"/>
        <v>2530650.5431360002</v>
      </c>
      <c r="O57" s="236">
        <f>SUM(N$3:$N57)/SUM($N$3:$N$167)</f>
        <v>0.94720940666583819</v>
      </c>
      <c r="P57" s="125">
        <f t="shared" si="24"/>
        <v>149.74263568852072</v>
      </c>
      <c r="Q57" s="125">
        <f t="shared" si="25"/>
        <v>8383705.4468169706</v>
      </c>
      <c r="R57" s="109">
        <f>INDEX(הכנסות_מבוקר,MATCH(C57,'נתוני דוחות 2014'!$C$10:$C$263,0),11)*1000</f>
        <v>162413000</v>
      </c>
      <c r="S57" s="109">
        <f>INDEX(הכנסות_מבוקר,MATCH(C57,'נתוני דוחות 2014'!$C$10:$C$263,0),6)*1000</f>
        <v>82459000</v>
      </c>
      <c r="T57" s="109">
        <f>INDEX(ארנונה_מבוקר,MATCH(C57,'נתוני דוחות 2014'!$C$10:$C$263,0),7)*1000</f>
        <v>30757000</v>
      </c>
      <c r="U57" s="181">
        <f t="shared" si="36"/>
        <v>8.1167374683356636E-2</v>
      </c>
      <c r="V57" s="181">
        <f t="shared" si="26"/>
        <v>3.0275226999308749E-2</v>
      </c>
      <c r="W57" s="181">
        <f t="shared" si="27"/>
        <v>1.5371090633976344E-2</v>
      </c>
      <c r="X57" s="181">
        <f>INDEX('נתוני דוחות 2014'!$DW$10:$DY$263,MATCH('תשלומי ארנונה של המדינה'!C57,'נתוני דוחות 2014'!$DW$10:$DW$263,0),2)/(INDEX('נתוני דוחות 2014'!$DW$10:$DY$263,MATCH('תשלומי ארנונה של המדינה'!C57,'נתוני דוחות 2014'!$DW$10:$DW$263,0),2)+INDEX('נתוני דוחות 2014'!$DW$10:$DY$263,MATCH('תשלומי ארנונה של המדינה'!C57,'נתוני דוחות 2014'!$DW$10:$DW$263,0),3))</f>
        <v>0.39075746771254261</v>
      </c>
      <c r="Y57" s="162">
        <f>INDEX('נתוני דוחות 2014'!$DW$10:$DY$263,MATCH('תשלומי ארנונה של המדינה'!C57,'נתוני דוחות 2014'!$DW$10:$DW$263,0),2)/(INDEX('נתוני דוחות 2014'!$DW$10:$DY$263,MATCH('תשלומי ארנונה של המדינה'!C57,'נתוני דוחות 2014'!$DW$10:$DW$263,0),2)+INDEX('נתוני דוחות 2014'!$DW$10:$DY$263,MATCH('תשלומי ארנונה של המדינה'!C57,'נתוני דוחות 2014'!$DW$10:$DW$263,0),3)-H57/1000)</f>
        <v>0.41108592005453104</v>
      </c>
      <c r="Z57" s="162">
        <f>INDEX('נתוני דוחות 2014'!$DW$10:$DY$263,MATCH('תשלומי ארנונה של המדינה'!C57,'נתוני דוחות 2014'!$DW$10:$DW$263,0),2)/(INDEX('נתוני דוחות 2014'!$DW$10:$DY$263,MATCH('תשלומי ארנונה של המדינה'!C57,'נתוני דוחות 2014'!$DW$10:$DW$263,0),2)+INDEX('נתוני דוחות 2014'!$DW$10:$DY$263,MATCH('תשלומי ארנונה של המדינה'!C57,'נתוני דוחות 2014'!$DW$10:$DW$263,0),3)-N57/1000)</f>
        <v>0.4113789802680049</v>
      </c>
      <c r="AA57" s="162">
        <f t="shared" si="17"/>
        <v>2.0621512555462296E-2</v>
      </c>
      <c r="AB57" s="162">
        <f t="shared" si="28"/>
        <v>8.2278848494196449E-2</v>
      </c>
      <c r="AC57" s="162">
        <f t="shared" si="29"/>
        <v>3.0689803940576531E-2</v>
      </c>
      <c r="AD57" s="162">
        <f t="shared" si="30"/>
        <v>1.5581576247812676E-2</v>
      </c>
      <c r="AE57" s="274">
        <f>INDEX(רשויות!$AC$4:$AL$258,MATCH($C57,רשויות!$AC$4:$AC$258,0),10)</f>
        <v>6</v>
      </c>
      <c r="AF57" s="274" t="str">
        <f>IF(INDEX(רשויות!$AN$4:$AR$258,MATCH($C57,רשויות!$AO$4:$AO$258,0),4)&gt;0,"נתמכת","עצמאית")</f>
        <v>נתמכת</v>
      </c>
      <c r="AN57" s="124" t="s">
        <v>1275</v>
      </c>
      <c r="AO57">
        <v>6300</v>
      </c>
      <c r="AQ57" s="124"/>
    </row>
    <row r="58" spans="1:44">
      <c r="A58" s="123" t="s">
        <v>75</v>
      </c>
      <c r="B58" s="124" t="s">
        <v>65</v>
      </c>
      <c r="C58" s="124" t="s">
        <v>1694</v>
      </c>
      <c r="D58" s="172">
        <f t="shared" si="22"/>
        <v>17300</v>
      </c>
      <c r="E58" s="124" t="str">
        <f t="shared" si="31"/>
        <v>עירייה</v>
      </c>
      <c r="F58" s="124" t="str">
        <f>INDEX(רשות_מחוז,MATCH(TRIM(C58),רשויות!$G$3:$G$260,0),2)</f>
        <v>צפון</v>
      </c>
      <c r="G58" s="125">
        <v>1695274.45</v>
      </c>
      <c r="H58" s="125">
        <f t="shared" si="16"/>
        <v>1752235.6715200001</v>
      </c>
      <c r="I58" s="125">
        <f t="shared" si="32"/>
        <v>0</v>
      </c>
      <c r="J58" s="125">
        <f t="shared" si="33"/>
        <v>1752235.6715200001</v>
      </c>
      <c r="K58" s="125">
        <f>INDEX(מילמן,MATCH(C58,'המידע ממילמן'!$A$1:$A$145,0),2)</f>
        <v>598138.21</v>
      </c>
      <c r="L58" s="125">
        <f t="shared" si="37"/>
        <v>0</v>
      </c>
      <c r="M58" s="125">
        <f t="shared" si="38"/>
        <v>598138.21</v>
      </c>
      <c r="N58" s="125">
        <f t="shared" si="23"/>
        <v>2350373.8815200003</v>
      </c>
      <c r="O58" s="236">
        <f>SUM(N$3:$N58)/SUM($N$3:$N$167)</f>
        <v>0.94978280269855997</v>
      </c>
      <c r="P58" s="125">
        <f t="shared" si="24"/>
        <v>135.85976193757227</v>
      </c>
      <c r="Q58" s="125">
        <f t="shared" si="25"/>
        <v>2350373.8815200003</v>
      </c>
      <c r="R58" s="109">
        <f>INDEX(הכנסות_מבוקר,MATCH(C58,'נתוני דוחות 2014'!$C$10:$C$263,0),11)*1000</f>
        <v>130969000</v>
      </c>
      <c r="S58" s="109">
        <f>INDEX(הכנסות_מבוקר,MATCH(C58,'נתוני דוחות 2014'!$C$10:$C$263,0),6)*1000</f>
        <v>64534000</v>
      </c>
      <c r="T58" s="109">
        <f>INDEX(ארנונה_מבוקר,MATCH(C58,'נתוני דוחות 2014'!$C$10:$C$263,0),7)*1000</f>
        <v>13243600</v>
      </c>
      <c r="U58" s="181">
        <f t="shared" si="36"/>
        <v>0.13230810893714701</v>
      </c>
      <c r="V58" s="181">
        <f t="shared" si="26"/>
        <v>2.715213176806025E-2</v>
      </c>
      <c r="W58" s="181">
        <f t="shared" si="27"/>
        <v>1.3379010846230789E-2</v>
      </c>
      <c r="X58" s="181">
        <f>INDEX('נתוני דוחות 2014'!$DW$10:$DY$263,MATCH('תשלומי ארנונה של המדינה'!C58,'נתוני דוחות 2014'!$DW$10:$DW$263,0),2)/(INDEX('נתוני דוחות 2014'!$DW$10:$DY$263,MATCH('תשלומי ארנונה של המדינה'!C58,'נתוני דוחות 2014'!$DW$10:$DW$263,0),2)+INDEX('נתוני דוחות 2014'!$DW$10:$DY$263,MATCH('תשלומי ארנונה של המדינה'!C58,'נתוני דוחות 2014'!$DW$10:$DW$263,0),3))</f>
        <v>0.60000000000000009</v>
      </c>
      <c r="Y58" s="162">
        <f>INDEX('נתוני דוחות 2014'!$DW$10:$DY$263,MATCH('תשלומי ארנונה של המדינה'!C58,'נתוני דוחות 2014'!$DW$10:$DW$263,0),2)/(INDEX('נתוני דוחות 2014'!$DW$10:$DY$263,MATCH('תשלומי ארנונה של המדינה'!C58,'נתוני דוחות 2014'!$DW$10:$DW$263,0),2)+INDEX('נתוני דוחות 2014'!$DW$10:$DY$263,MATCH('תשלומי ארנונה של המדינה'!C58,'נתוני דוחות 2014'!$DW$10:$DW$263,0),3)-H58/1000)</f>
        <v>0.633528376585626</v>
      </c>
      <c r="Z58" s="162">
        <f>INDEX('נתוני דוחות 2014'!$DW$10:$DY$263,MATCH('תשלומי ארנונה של המדינה'!C58,'נתוני דוחות 2014'!$DW$10:$DW$263,0),2)/(INDEX('נתוני דוחות 2014'!$DW$10:$DY$263,MATCH('תשלומי ארנונה של המדינה'!C58,'נתוני דוחות 2014'!$DW$10:$DW$263,0),2)+INDEX('נתוני דוחות 2014'!$DW$10:$DY$263,MATCH('תשלומי ארנונה של המדינה'!C58,'נתוני דוחות 2014'!$DW$10:$DW$263,0),3)-N58/1000)</f>
        <v>0.64584809228734474</v>
      </c>
      <c r="AA58" s="162">
        <f t="shared" si="17"/>
        <v>4.5848092287344655E-2</v>
      </c>
      <c r="AB58" s="162">
        <f t="shared" si="28"/>
        <v>0.17747243057174789</v>
      </c>
      <c r="AC58" s="162">
        <f t="shared" si="29"/>
        <v>3.6420706627824095E-2</v>
      </c>
      <c r="AD58" s="162">
        <f t="shared" si="30"/>
        <v>1.7946032126075637E-2</v>
      </c>
      <c r="AE58" s="274">
        <f>INDEX(רשויות!$AC$4:$AL$258,MATCH($C58,רשויות!$AC$4:$AC$258,0),10)</f>
        <v>4</v>
      </c>
      <c r="AF58" s="274" t="str">
        <f>IF(INDEX(רשויות!$AN$4:$AR$258,MATCH($C58,רשויות!$AO$4:$AO$258,0),4)&gt;0,"נתמכת","עצמאית")</f>
        <v>נתמכת</v>
      </c>
      <c r="AN58" t="s">
        <v>1800</v>
      </c>
      <c r="AO58">
        <v>7100</v>
      </c>
    </row>
    <row r="59" spans="1:44" ht="15.75" customHeight="1">
      <c r="A59" s="123"/>
      <c r="B59" s="124" t="s">
        <v>37</v>
      </c>
      <c r="C59" s="124" t="s">
        <v>2157</v>
      </c>
      <c r="D59" s="172">
        <f t="shared" si="22"/>
        <v>25300</v>
      </c>
      <c r="E59" s="124" t="str">
        <f t="shared" si="31"/>
        <v>מועצה אזורית</v>
      </c>
      <c r="F59" s="124" t="str">
        <f>INDEX(רשות_מחוז,MATCH(TRIM(C59),רשויות!$G$3:$G$260,0),2)</f>
        <v>צפון</v>
      </c>
      <c r="G59" s="125">
        <v>1985207.25</v>
      </c>
      <c r="H59" s="125">
        <f t="shared" si="16"/>
        <v>2051910.2136000001</v>
      </c>
      <c r="I59" s="125">
        <f t="shared" si="32"/>
        <v>4787790.4983999999</v>
      </c>
      <c r="J59" s="125">
        <f t="shared" si="33"/>
        <v>6839700.7120000003</v>
      </c>
      <c r="K59" s="125">
        <f>INDEX(מילמן,MATCH(C59,'המידע ממילמן'!$A$1:$A$145,0),2)</f>
        <v>89879.327499999999</v>
      </c>
      <c r="L59" s="125">
        <f t="shared" si="37"/>
        <v>73537.631590909077</v>
      </c>
      <c r="M59" s="125">
        <f t="shared" si="38"/>
        <v>163416.95909090908</v>
      </c>
      <c r="N59" s="125">
        <f t="shared" si="23"/>
        <v>2141789.5411</v>
      </c>
      <c r="O59" s="236">
        <f>SUM(N$3:$N59)/SUM($N$3:$N$167)</f>
        <v>0.95212782225112036</v>
      </c>
      <c r="P59" s="125">
        <f t="shared" si="24"/>
        <v>84.655713086956524</v>
      </c>
      <c r="Q59" s="125">
        <f t="shared" si="25"/>
        <v>7003117.6710909093</v>
      </c>
      <c r="R59" s="109">
        <f>INDEX(הכנסות_מבוקר,MATCH(C59,'נתוני דוחות 2014'!$C$10:$C$263,0),11)*1000</f>
        <v>178859000</v>
      </c>
      <c r="S59" s="109">
        <f>INDEX(הכנסות_מבוקר,MATCH(C59,'נתוני דוחות 2014'!$C$10:$C$263,0),6)*1000</f>
        <v>80716000</v>
      </c>
      <c r="T59" s="109">
        <f>INDEX(ארנונה_מבוקר,MATCH(C59,'נתוני דוחות 2014'!$C$10:$C$263,0),7)*1000</f>
        <v>29639000</v>
      </c>
      <c r="U59" s="181">
        <f t="shared" si="36"/>
        <v>6.923007569756065E-2</v>
      </c>
      <c r="V59" s="181">
        <f t="shared" si="26"/>
        <v>2.5421356529064871E-2</v>
      </c>
      <c r="W59" s="181">
        <f t="shared" si="27"/>
        <v>1.1472222329320863E-2</v>
      </c>
      <c r="X59" s="181">
        <f>INDEX('נתוני דוחות 2014'!$DW$10:$DY$263,MATCH('תשלומי ארנונה של המדינה'!C59,'נתוני דוחות 2014'!$DW$10:$DW$263,0),2)/(INDEX('נתוני דוחות 2014'!$DW$10:$DY$263,MATCH('תשלומי ארנונה של המדינה'!C59,'נתוני דוחות 2014'!$DW$10:$DW$263,0),2)+INDEX('נתוני דוחות 2014'!$DW$10:$DY$263,MATCH('תשלומי ארנונה של המדינה'!C59,'נתוני דוחות 2014'!$DW$10:$DW$263,0),3))</f>
        <v>0.48284826912339474</v>
      </c>
      <c r="Y59" s="162">
        <f>INDEX('נתוני דוחות 2014'!$DW$10:$DY$263,MATCH('תשלומי ארנונה של המדינה'!C59,'נתוני דוחות 2014'!$DW$10:$DW$263,0),2)/(INDEX('נתוני דוחות 2014'!$DW$10:$DY$263,MATCH('תשלומי ארנונה של המדינה'!C59,'נתוני דוחות 2014'!$DW$10:$DW$263,0),2)+INDEX('נתוני דוחות 2014'!$DW$10:$DY$263,MATCH('תשלומי ארנונה של המדינה'!C59,'נתוני דוחות 2014'!$DW$10:$DW$263,0),3)-H59/1000)</f>
        <v>0.50077732604065672</v>
      </c>
      <c r="Z59" s="162">
        <f>INDEX('נתוני דוחות 2014'!$DW$10:$DY$263,MATCH('תשלומי ארנונה של המדינה'!C59,'נתוני דוחות 2014'!$DW$10:$DW$263,0),2)/(INDEX('נתוני דוחות 2014'!$DW$10:$DY$263,MATCH('תשלומי ארנונה של המדינה'!C59,'נתוני דוחות 2014'!$DW$10:$DW$263,0),2)+INDEX('נתוני דוחות 2014'!$DW$10:$DY$263,MATCH('תשלומי ארנונה של המדינה'!C59,'נתוני דוחות 2014'!$DW$10:$DW$263,0),3)-N59/1000)</f>
        <v>0.50159315633960611</v>
      </c>
      <c r="AA59" s="162">
        <f t="shared" si="17"/>
        <v>1.874488721621137E-2</v>
      </c>
      <c r="AB59" s="162">
        <f t="shared" si="28"/>
        <v>7.2262543982590507E-2</v>
      </c>
      <c r="AC59" s="162">
        <f t="shared" si="29"/>
        <v>2.6534882069230388E-2</v>
      </c>
      <c r="AD59" s="162">
        <f t="shared" si="30"/>
        <v>1.1974737313190837E-2</v>
      </c>
      <c r="AE59" s="274">
        <f>INDEX(רשויות!$AC$4:$AL$258,MATCH($C59,רשויות!$AC$4:$AC$258,0),10)</f>
        <v>7</v>
      </c>
      <c r="AF59" s="274" t="str">
        <f>IF(INDEX(רשויות!$AN$4:$AR$258,MATCH($C59,רשויות!$AO$4:$AO$258,0),4)&gt;0,"נתמכת","עצמאית")</f>
        <v>נתמכת</v>
      </c>
      <c r="AN59" t="s">
        <v>641</v>
      </c>
      <c r="AO59">
        <v>85400</v>
      </c>
    </row>
    <row r="60" spans="1:44">
      <c r="A60" s="123"/>
      <c r="B60" s="124" t="s">
        <v>25</v>
      </c>
      <c r="C60" s="124" t="s">
        <v>1397</v>
      </c>
      <c r="D60" s="172">
        <f t="shared" si="22"/>
        <v>22600</v>
      </c>
      <c r="E60" s="124" t="str">
        <f t="shared" si="31"/>
        <v>מועצה אזורית</v>
      </c>
      <c r="F60" s="124" t="str">
        <f>INDEX(רשות_מחוז,MATCH(TRIM(C60),רשויות!$G$3:$G$260,0),2)</f>
        <v>מרכז</v>
      </c>
      <c r="G60" s="125">
        <v>388854.11</v>
      </c>
      <c r="H60" s="125">
        <f t="shared" si="16"/>
        <v>401919.60809600004</v>
      </c>
      <c r="I60" s="125">
        <f t="shared" si="32"/>
        <v>937812.41889066692</v>
      </c>
      <c r="J60" s="125">
        <f t="shared" si="33"/>
        <v>1339732.026986667</v>
      </c>
      <c r="K60" s="125">
        <f>INDEX(מילמן,MATCH(C60,'המידע ממילמן'!$A$1:$A$145,0),2)</f>
        <v>1644589.7999999998</v>
      </c>
      <c r="L60" s="125">
        <f t="shared" si="37"/>
        <v>1345573.4727272722</v>
      </c>
      <c r="M60" s="125">
        <f t="shared" si="38"/>
        <v>2990163.272727272</v>
      </c>
      <c r="N60" s="125">
        <f t="shared" si="23"/>
        <v>2046509.4080959999</v>
      </c>
      <c r="O60" s="236">
        <f>SUM(N$3:$N60)/SUM($N$3:$N$167)</f>
        <v>0.95436852073451051</v>
      </c>
      <c r="P60" s="125">
        <f t="shared" si="24"/>
        <v>90.553513632566364</v>
      </c>
      <c r="Q60" s="125">
        <f t="shared" si="25"/>
        <v>4329895.2997139394</v>
      </c>
      <c r="R60" s="109">
        <f>INDEX(הכנסות_מבוקר,MATCH(C60,'נתוני דוחות 2014'!$C$10:$C$263,0),11)*1000</f>
        <v>185007000</v>
      </c>
      <c r="S60" s="109">
        <f>INDEX(הכנסות_מבוקר,MATCH(C60,'נתוני דוחות 2014'!$C$10:$C$263,0),6)*1000</f>
        <v>111284000</v>
      </c>
      <c r="T60" s="109">
        <f>INDEX(ארנונה_מבוקר,MATCH(C60,'נתוני דוחות 2014'!$C$10:$C$263,0),7)*1000</f>
        <v>24155000</v>
      </c>
      <c r="U60" s="181">
        <f t="shared" si="36"/>
        <v>1.6639188908962949E-2</v>
      </c>
      <c r="V60" s="181">
        <f t="shared" si="26"/>
        <v>3.6116567349843646E-3</v>
      </c>
      <c r="W60" s="181">
        <f t="shared" si="27"/>
        <v>2.172456221094337E-3</v>
      </c>
      <c r="X60" s="181">
        <f>INDEX('נתוני דוחות 2014'!$DW$10:$DY$263,MATCH('תשלומי ארנונה של המדינה'!C60,'נתוני דוחות 2014'!$DW$10:$DW$263,0),2)/(INDEX('נתוני דוחות 2014'!$DW$10:$DY$263,MATCH('תשלומי ארנונה של המדינה'!C60,'נתוני דוחות 2014'!$DW$10:$DW$263,0),2)+INDEX('נתוני דוחות 2014'!$DW$10:$DY$263,MATCH('תשלומי ארנונה של המדינה'!C60,'נתוני דוחות 2014'!$DW$10:$DW$263,0),3))</f>
        <v>0.60708243867525535</v>
      </c>
      <c r="Y60" s="162">
        <f>INDEX('נתוני דוחות 2014'!$DW$10:$DY$263,MATCH('תשלומי ארנונה של המדינה'!C60,'נתוני דוחות 2014'!$DW$10:$DW$263,0),2)/(INDEX('נתוני דוחות 2014'!$DW$10:$DY$263,MATCH('תשלומי ארנונה של המדינה'!C60,'נתוני דוחות 2014'!$DW$10:$DW$263,0),2)+INDEX('נתוני דוחות 2014'!$DW$10:$DY$263,MATCH('תשלומי ארנונה של המדינה'!C60,'נתוני דוחות 2014'!$DW$10:$DW$263,0),3)-H60/1000)</f>
        <v>0.61107755958855647</v>
      </c>
      <c r="Z60" s="162">
        <f>INDEX('נתוני דוחות 2014'!$DW$10:$DY$263,MATCH('תשלומי ארנונה של המדינה'!C60,'נתוני דוחות 2014'!$DW$10:$DW$263,0),2)/(INDEX('נתוני דוחות 2014'!$DW$10:$DY$263,MATCH('תשלומי ארנונה של המדינה'!C60,'נתוני דוחות 2014'!$DW$10:$DW$263,0),2)+INDEX('נתוני דוחות 2014'!$DW$10:$DY$263,MATCH('תשלומי ארנונה של המדינה'!C60,'נתוני דוחות 2014'!$DW$10:$DW$263,0),3)-N60/1000)</f>
        <v>0.62798788325949728</v>
      </c>
      <c r="AA60" s="162">
        <f t="shared" si="17"/>
        <v>2.0905444584241928E-2</v>
      </c>
      <c r="AB60" s="162">
        <f t="shared" si="28"/>
        <v>8.4724049186338232E-2</v>
      </c>
      <c r="AC60" s="162">
        <f t="shared" si="29"/>
        <v>1.8389969879731138E-2</v>
      </c>
      <c r="AD60" s="162">
        <f t="shared" si="30"/>
        <v>1.1061794462350073E-2</v>
      </c>
      <c r="AE60" s="274">
        <f>INDEX(רשויות!$AC$4:$AL$258,MATCH($C60,רשויות!$AC$4:$AC$258,0),10)</f>
        <v>8</v>
      </c>
      <c r="AF60" s="274" t="str">
        <f>IF(INDEX(רשויות!$AN$4:$AR$258,MATCH($C60,רשויות!$AO$4:$AO$258,0),4)&gt;0,"נתמכת","עצמאית")</f>
        <v>עצמאית</v>
      </c>
      <c r="AN60" t="s">
        <v>2499</v>
      </c>
      <c r="AO60">
        <v>186400</v>
      </c>
    </row>
    <row r="61" spans="1:44">
      <c r="A61" s="123"/>
      <c r="B61" s="124" t="s">
        <v>28</v>
      </c>
      <c r="C61" s="124" t="s">
        <v>2082</v>
      </c>
      <c r="D61" s="172">
        <f t="shared" si="22"/>
        <v>11000</v>
      </c>
      <c r="E61" s="124" t="str">
        <f t="shared" si="31"/>
        <v>מועצה אזורית</v>
      </c>
      <c r="F61" s="124" t="str">
        <f>INDEX(רשות_מחוז,MATCH(TRIM(C61),רשויות!$G$3:$G$260,0),2)</f>
        <v>צפון</v>
      </c>
      <c r="G61" s="125">
        <v>1997489.17</v>
      </c>
      <c r="H61" s="125">
        <f t="shared" si="16"/>
        <v>2064604.806112</v>
      </c>
      <c r="I61" s="125">
        <f t="shared" si="32"/>
        <v>4817411.2142613335</v>
      </c>
      <c r="J61" s="125">
        <f t="shared" si="33"/>
        <v>6882016.0203733332</v>
      </c>
      <c r="K61" s="125">
        <f>INDEX(מילמן,MATCH(C61,'המידע ממילמן'!$A$1:$A$145,0),2)</f>
        <v>0</v>
      </c>
      <c r="L61" s="125">
        <f t="shared" si="37"/>
        <v>0</v>
      </c>
      <c r="M61" s="125">
        <f t="shared" si="38"/>
        <v>0</v>
      </c>
      <c r="N61" s="125">
        <f t="shared" si="23"/>
        <v>2064604.806112</v>
      </c>
      <c r="O61" s="236">
        <f>SUM(N$3:$N61)/SUM($N$3:$N$167)</f>
        <v>0.95662903165107627</v>
      </c>
      <c r="P61" s="125">
        <f t="shared" si="24"/>
        <v>187.69134601018183</v>
      </c>
      <c r="Q61" s="125">
        <f t="shared" si="25"/>
        <v>6882016.0203733332</v>
      </c>
      <c r="R61" s="109">
        <f>INDEX(הכנסות_מבוקר,MATCH(C61,'נתוני דוחות 2014'!$C$10:$C$263,0),11)*1000</f>
        <v>93359000</v>
      </c>
      <c r="S61" s="109">
        <f>INDEX(הכנסות_מבוקר,MATCH(C61,'נתוני דוחות 2014'!$C$10:$C$263,0),6)*1000</f>
        <v>55112000</v>
      </c>
      <c r="T61" s="109">
        <f>INDEX(ארנונה_מבוקר,MATCH(C61,'נתוני דוחות 2014'!$C$10:$C$263,0),7)*1000</f>
        <v>15965000</v>
      </c>
      <c r="U61" s="181">
        <f t="shared" si="36"/>
        <v>0.12932068939004071</v>
      </c>
      <c r="V61" s="181">
        <f t="shared" si="26"/>
        <v>3.7461982982145453E-2</v>
      </c>
      <c r="W61" s="181">
        <f t="shared" si="27"/>
        <v>2.2114684241604989E-2</v>
      </c>
      <c r="X61" s="181">
        <f>INDEX('נתוני דוחות 2014'!$DW$10:$DY$263,MATCH('תשלומי ארנונה של המדינה'!C61,'נתוני דוחות 2014'!$DW$10:$DW$263,0),2)/(INDEX('נתוני דוחות 2014'!$DW$10:$DY$263,MATCH('תשלומי ארנונה של המדינה'!C61,'נתוני דוחות 2014'!$DW$10:$DW$263,0),2)+INDEX('נתוני דוחות 2014'!$DW$10:$DY$263,MATCH('תשלומי ארנונה של המדינה'!C61,'נתוני דוחות 2014'!$DW$10:$DW$263,0),3))</f>
        <v>0.47336302160646543</v>
      </c>
      <c r="Y61" s="162">
        <f>INDEX('נתוני דוחות 2014'!$DW$10:$DY$263,MATCH('תשלומי ארנונה של המדינה'!C61,'נתוני דוחות 2014'!$DW$10:$DW$263,0),2)/(INDEX('נתוני דוחות 2014'!$DW$10:$DY$263,MATCH('תשלומי ארנונה של המדינה'!C61,'נתוני דוחות 2014'!$DW$10:$DW$263,0),2)+INDEX('נתוני דוחות 2014'!$DW$10:$DY$263,MATCH('תשלומי ארנונה של המדינה'!C61,'נתוני דוחות 2014'!$DW$10:$DW$263,0),3)-H61/1000)</f>
        <v>0.50795749586910688</v>
      </c>
      <c r="Z61" s="162">
        <f>INDEX('נתוני דוחות 2014'!$DW$10:$DY$263,MATCH('תשלומי ארנונה של המדינה'!C61,'נתוני דוחות 2014'!$DW$10:$DW$263,0),2)/(INDEX('נתוני דוחות 2014'!$DW$10:$DY$263,MATCH('תשלומי ארנונה של המדינה'!C61,'נתוני דוחות 2014'!$DW$10:$DW$263,0),2)+INDEX('נתוני דוחות 2014'!$DW$10:$DY$263,MATCH('תשלומי ארנונה של המדינה'!C61,'נתוני דוחות 2014'!$DW$10:$DW$263,0),3)-N61/1000)</f>
        <v>0.50795749586910688</v>
      </c>
      <c r="AA61" s="162">
        <f t="shared" si="17"/>
        <v>3.459447426264145E-2</v>
      </c>
      <c r="AB61" s="162">
        <f t="shared" si="28"/>
        <v>0.12932068939004071</v>
      </c>
      <c r="AC61" s="162">
        <f t="shared" si="29"/>
        <v>3.7461982982145453E-2</v>
      </c>
      <c r="AD61" s="162">
        <f t="shared" si="30"/>
        <v>2.2114684241604989E-2</v>
      </c>
      <c r="AE61" s="274">
        <f>INDEX(רשויות!$AC$4:$AL$258,MATCH($C61,רשויות!$AC$4:$AC$258,0),10)</f>
        <v>6</v>
      </c>
      <c r="AF61" s="274" t="str">
        <f>IF(INDEX(רשויות!$AN$4:$AR$258,MATCH($C61,רשויות!$AO$4:$AO$258,0),4)&gt;0,"נתמכת","עצמאית")</f>
        <v>עצמאית</v>
      </c>
      <c r="AN61" t="s">
        <v>278</v>
      </c>
      <c r="AO61">
        <v>18300</v>
      </c>
    </row>
    <row r="62" spans="1:44" ht="15.75" customHeight="1">
      <c r="A62" s="123"/>
      <c r="B62" s="124" t="s">
        <v>15</v>
      </c>
      <c r="C62" s="124" t="s">
        <v>1238</v>
      </c>
      <c r="D62" s="172">
        <f t="shared" si="22"/>
        <v>5300</v>
      </c>
      <c r="E62" s="124" t="str">
        <f t="shared" si="31"/>
        <v>מועצה אזורית</v>
      </c>
      <c r="F62" s="124" t="str">
        <f>INDEX(רשות_מחוז,MATCH(TRIM(C62),רשויות!$G$3:$G$260,0),2)</f>
        <v>מרכז</v>
      </c>
      <c r="G62" s="125">
        <v>1929718.33</v>
      </c>
      <c r="H62" s="125">
        <f t="shared" si="16"/>
        <v>1994556.8658880002</v>
      </c>
      <c r="I62" s="125">
        <f t="shared" si="32"/>
        <v>4653966.0204053335</v>
      </c>
      <c r="J62" s="125">
        <f t="shared" si="33"/>
        <v>6648522.886293334</v>
      </c>
      <c r="K62" s="125"/>
      <c r="L62" s="125"/>
      <c r="M62" s="125"/>
      <c r="N62" s="125">
        <f t="shared" si="23"/>
        <v>1994556.8658880002</v>
      </c>
      <c r="O62" s="236">
        <f>SUM(N$3:$N62)/SUM($N$3:$N$167)</f>
        <v>0.95881284792221122</v>
      </c>
      <c r="P62" s="125">
        <f t="shared" si="24"/>
        <v>376.33148412981137</v>
      </c>
      <c r="Q62" s="125">
        <f t="shared" si="25"/>
        <v>6648522.886293334</v>
      </c>
      <c r="R62" s="109">
        <f>INDEX(הכנסות_מבוקר,MATCH(C62,'נתוני דוחות 2014'!$C$10:$C$263,0),11)*1000</f>
        <v>41134000</v>
      </c>
      <c r="S62" s="109">
        <f>INDEX(הכנסות_מבוקר,MATCH(C62,'נתוני דוחות 2014'!$C$10:$C$263,0),6)*1000</f>
        <v>32433000</v>
      </c>
      <c r="T62" s="109">
        <f>INDEX(ארנונה_מבוקר,MATCH(C62,'נתוני דוחות 2014'!$C$10:$C$263,0),7)*1000</f>
        <v>14674000</v>
      </c>
      <c r="U62" s="181">
        <f t="shared" si="36"/>
        <v>0.13592455130761893</v>
      </c>
      <c r="V62" s="181">
        <f t="shared" si="26"/>
        <v>6.1497760487404809E-2</v>
      </c>
      <c r="W62" s="181">
        <f t="shared" si="27"/>
        <v>4.8489251370836782E-2</v>
      </c>
      <c r="X62" s="181">
        <f>INDEX('נתוני דוחות 2014'!$DW$10:$DY$263,MATCH('תשלומי ארנונה של המדינה'!C62,'נתוני דוחות 2014'!$DW$10:$DW$263,0),2)/(INDEX('נתוני דוחות 2014'!$DW$10:$DY$263,MATCH('תשלומי ארנונה של המדינה'!C62,'נתוני דוחות 2014'!$DW$10:$DW$263,0),2)+INDEX('נתוני דוחות 2014'!$DW$10:$DY$263,MATCH('תשלומי ארנונה של המדינה'!C62,'נתוני דוחות 2014'!$DW$10:$DW$263,0),3))</f>
        <v>0.31995551024191304</v>
      </c>
      <c r="Y62" s="162">
        <f>INDEX('נתוני דוחות 2014'!$DW$10:$DY$263,MATCH('תשלומי ארנונה של המדינה'!C62,'נתוני דוחות 2014'!$DW$10:$DW$263,0),2)/(INDEX('נתוני דוחות 2014'!$DW$10:$DY$263,MATCH('תשלומי ארנונה של המדינה'!C62,'נתוני דוחות 2014'!$DW$10:$DW$263,0),2)+INDEX('נתוני דוחות 2014'!$DW$10:$DY$263,MATCH('תשלומי ארנונה של המדינה'!C62,'נתוני דוחות 2014'!$DW$10:$DW$263,0),3)-H62/1000)</f>
        <v>0.35254270419761186</v>
      </c>
      <c r="Z62" s="162">
        <f>INDEX('נתוני דוחות 2014'!$DW$10:$DY$263,MATCH('תשלומי ארנונה של המדינה'!C62,'נתוני דוחות 2014'!$DW$10:$DW$263,0),2)/(INDEX('נתוני דוחות 2014'!$DW$10:$DY$263,MATCH('תשלומי ארנונה של המדינה'!C62,'נתוני דוחות 2014'!$DW$10:$DW$263,0),2)+INDEX('נתוני דוחות 2014'!$DW$10:$DY$263,MATCH('תשלומי ארנונה של המדינה'!C62,'נתוני דוחות 2014'!$DW$10:$DW$263,0),3)-N62/1000)</f>
        <v>0.35254270419761186</v>
      </c>
      <c r="AA62" s="162">
        <f t="shared" si="17"/>
        <v>3.2587193955698812E-2</v>
      </c>
      <c r="AB62" s="162">
        <f t="shared" si="28"/>
        <v>0.13592455130761893</v>
      </c>
      <c r="AC62" s="162">
        <f t="shared" si="29"/>
        <v>6.1497760487404809E-2</v>
      </c>
      <c r="AD62" s="162">
        <f t="shared" si="30"/>
        <v>4.8489251370836782E-2</v>
      </c>
      <c r="AE62" s="274">
        <f>INDEX(רשויות!$AC$4:$AL$258,MATCH($C62,רשויות!$AC$4:$AC$258,0),10)</f>
        <v>8</v>
      </c>
      <c r="AF62" s="274" t="str">
        <f>IF(INDEX(רשויות!$AN$4:$AR$258,MATCH($C62,רשויות!$AO$4:$AO$258,0),4)&gt;0,"נתמכת","עצמאית")</f>
        <v>עצמאית</v>
      </c>
      <c r="AN62" t="s">
        <v>1811</v>
      </c>
      <c r="AO62">
        <v>5900</v>
      </c>
    </row>
    <row r="63" spans="1:44" ht="15.75" customHeight="1">
      <c r="A63" s="123" t="s">
        <v>75</v>
      </c>
      <c r="B63" s="126"/>
      <c r="C63" s="124" t="s">
        <v>1153</v>
      </c>
      <c r="D63" s="172">
        <f t="shared" si="22"/>
        <v>7100</v>
      </c>
      <c r="E63" s="124" t="str">
        <f>INDEX(רשויות!$G$3:$P$260,MATCH(TRIM(C63),רשויות!$G$3:$G$260,0),10)</f>
        <v>מועצה מקומית</v>
      </c>
      <c r="F63" s="124" t="str">
        <f>INDEX(רשות_מחוז,MATCH(TRIM(C63),רשויות!$G$3:$G$260,0),2)</f>
        <v>מרכז</v>
      </c>
      <c r="G63" s="127"/>
      <c r="H63" s="125">
        <f t="shared" si="16"/>
        <v>0</v>
      </c>
      <c r="I63" s="126"/>
      <c r="J63" s="126"/>
      <c r="K63" s="125">
        <f>INDEX(מילמן,MATCH(C63,'המידע ממילמן'!$A$1:$A$145,0),2)</f>
        <v>1878826.2</v>
      </c>
      <c r="L63" s="125">
        <f t="shared" ref="L63:L68" si="39">M63-K63</f>
        <v>0</v>
      </c>
      <c r="M63" s="125">
        <f t="shared" ref="M63:M68" si="40">IF(OR(A63="עיר עולים",A63="בירה"),K63,K63/0.55)</f>
        <v>1878826.2</v>
      </c>
      <c r="N63" s="125">
        <f t="shared" si="23"/>
        <v>1878826.2</v>
      </c>
      <c r="O63" s="236">
        <f>SUM(N$3:$N63)/SUM($N$3:$N$167)</f>
        <v>0.96086995208222126</v>
      </c>
      <c r="P63" s="125">
        <f t="shared" si="24"/>
        <v>264.62340845070423</v>
      </c>
      <c r="Q63" s="125">
        <f t="shared" si="25"/>
        <v>1878826.2</v>
      </c>
      <c r="R63" s="109">
        <f>INDEX(הכנסות_מבוקר,MATCH(C63,'נתוני דוחות 2014'!$C$10:$C$263,0),11)*1000</f>
        <v>33605000</v>
      </c>
      <c r="S63" s="109">
        <f>INDEX(הכנסות_מבוקר,MATCH(C63,'נתוני דוחות 2014'!$C$10:$C$263,0),6)*1000</f>
        <v>22925000</v>
      </c>
      <c r="T63" s="109">
        <f>INDEX(ארנונה_מבוקר,MATCH(C63,'נתוני דוחות 2014'!$C$10:$C$263,0),7)*1000</f>
        <v>10073000</v>
      </c>
      <c r="U63" s="181">
        <f t="shared" si="36"/>
        <v>0</v>
      </c>
      <c r="V63" s="181">
        <f t="shared" si="26"/>
        <v>0</v>
      </c>
      <c r="W63" s="181">
        <f t="shared" si="27"/>
        <v>0</v>
      </c>
      <c r="X63" s="181">
        <f>INDEX('נתוני דוחות 2014'!$DW$10:$DY$263,MATCH('תשלומי ארנונה של המדינה'!C63,'נתוני דוחות 2014'!$DW$10:$DW$263,0),2)/(INDEX('נתוני דוחות 2014'!$DW$10:$DY$263,MATCH('תשלומי ארנונה של המדינה'!C63,'נתוני דוחות 2014'!$DW$10:$DW$263,0),2)+INDEX('נתוני דוחות 2014'!$DW$10:$DY$263,MATCH('תשלומי ארנונה של המדינה'!C63,'נתוני דוחות 2014'!$DW$10:$DW$263,0),3))</f>
        <v>0.45034377387318564</v>
      </c>
      <c r="Y63" s="162">
        <f>INDEX('נתוני דוחות 2014'!$DW$10:$DY$263,MATCH('תשלומי ארנונה של המדינה'!C63,'נתוני דוחות 2014'!$DW$10:$DW$263,0),2)/(INDEX('נתוני דוחות 2014'!$DW$10:$DY$263,MATCH('תשלומי ארנונה של המדינה'!C63,'נתוני דוחות 2014'!$DW$10:$DW$263,0),2)+INDEX('נתוני דוחות 2014'!$DW$10:$DY$263,MATCH('תשלומי ארנונה של המדינה'!C63,'נתוני דוחות 2014'!$DW$10:$DW$263,0),3)-H63/1000)</f>
        <v>0.45034377387318564</v>
      </c>
      <c r="Z63" s="162">
        <f>INDEX('נתוני דוחות 2014'!$DW$10:$DY$263,MATCH('תשלומי ארנונה של המדינה'!C63,'נתוני דוחות 2014'!$DW$10:$DW$263,0),2)/(INDEX('נתוני דוחות 2014'!$DW$10:$DY$263,MATCH('תשלומי ארנונה של המדינה'!C63,'נתוני דוחות 2014'!$DW$10:$DW$263,0),2)+INDEX('נתוני דוחות 2014'!$DW$10:$DY$263,MATCH('תשלומי ארנונה של המדינה'!C63,'נתוני דוחות 2014'!$DW$10:$DW$263,0),3)-N63/1000)</f>
        <v>0.5017883376413278</v>
      </c>
      <c r="AA63" s="162">
        <f t="shared" si="17"/>
        <v>5.144456376814216E-2</v>
      </c>
      <c r="AB63" s="162">
        <f t="shared" si="28"/>
        <v>0.18652101657897349</v>
      </c>
      <c r="AC63" s="162">
        <f t="shared" si="29"/>
        <v>8.1955341330425299E-2</v>
      </c>
      <c r="AD63" s="162">
        <f t="shared" si="30"/>
        <v>5.5909126618062785E-2</v>
      </c>
      <c r="AE63" s="274">
        <f>INDEX(רשויות!$AC$4:$AL$258,MATCH($C63,רשויות!$AC$4:$AC$258,0),10)</f>
        <v>7</v>
      </c>
      <c r="AF63" s="274" t="str">
        <f>IF(INDEX(רשויות!$AN$4:$AR$258,MATCH($C63,רשויות!$AO$4:$AO$258,0),4)&gt;0,"נתמכת","עצמאית")</f>
        <v>נתמכת</v>
      </c>
      <c r="AN63" t="s">
        <v>527</v>
      </c>
      <c r="AO63">
        <v>273200</v>
      </c>
    </row>
    <row r="64" spans="1:44" ht="15.75" customHeight="1">
      <c r="A64" s="123"/>
      <c r="B64" s="124" t="s">
        <v>27</v>
      </c>
      <c r="C64" s="124" t="s">
        <v>2022</v>
      </c>
      <c r="D64" s="172">
        <f t="shared" si="22"/>
        <v>6700</v>
      </c>
      <c r="E64" s="124" t="str">
        <f t="shared" ref="E64:E75" si="41">IF(LEFT(B64,3)="עיר","עירייה",IF(LEFT(B64,7)="מועצה א","מועצה אזורית","מועצה מקומית"))</f>
        <v>מועצה אזורית</v>
      </c>
      <c r="F64" s="124" t="str">
        <f>INDEX(רשות_מחוז,MATCH(TRIM(C64),רשויות!$G$3:$G$260,0),2)</f>
        <v>צפון</v>
      </c>
      <c r="G64" s="125">
        <v>1781554.18</v>
      </c>
      <c r="H64" s="125">
        <f t="shared" si="16"/>
        <v>1841414.4004480001</v>
      </c>
      <c r="I64" s="125">
        <f t="shared" ref="I64:I75" si="42">J64-H64</f>
        <v>4296633.6010453338</v>
      </c>
      <c r="J64" s="125">
        <f t="shared" ref="J64:J75" si="43">IF(OR(A64="עיר עולים",A64="בירה"),H64,H64/0.3)</f>
        <v>6138048.0014933338</v>
      </c>
      <c r="K64" s="125">
        <f>INDEX(מילמן,MATCH(C64,'המידע ממילמן'!$A$1:$A$145,0),2)</f>
        <v>66885.3</v>
      </c>
      <c r="L64" s="125">
        <f t="shared" si="39"/>
        <v>54724.33636363635</v>
      </c>
      <c r="M64" s="125">
        <f t="shared" si="40"/>
        <v>121609.63636363635</v>
      </c>
      <c r="N64" s="125">
        <f t="shared" si="23"/>
        <v>1908299.7004480001</v>
      </c>
      <c r="O64" s="236">
        <f>SUM(N$3:$N64)/SUM($N$3:$N$167)</f>
        <v>0.96295932642261395</v>
      </c>
      <c r="P64" s="125">
        <f t="shared" si="24"/>
        <v>284.82085081313437</v>
      </c>
      <c r="Q64" s="125">
        <f t="shared" si="25"/>
        <v>6259657.6378569705</v>
      </c>
      <c r="R64" s="109">
        <f>INDEX(הכנסות_מבוקר,MATCH(C64,'נתוני דוחות 2014'!$C$10:$C$263,0),11)*1000</f>
        <v>66126000</v>
      </c>
      <c r="S64" s="109">
        <f>INDEX(הכנסות_מבוקר,MATCH(C64,'נתוני דוחות 2014'!$C$10:$C$263,0),6)*1000</f>
        <v>32711000</v>
      </c>
      <c r="T64" s="109">
        <f>INDEX(ארנונה_מבוקר,MATCH(C64,'נתוני דוחות 2014'!$C$10:$C$263,0),7)*1000</f>
        <v>6266000</v>
      </c>
      <c r="U64" s="181">
        <f t="shared" si="36"/>
        <v>0.29387398666581555</v>
      </c>
      <c r="V64" s="181">
        <f t="shared" si="26"/>
        <v>5.6293430358228119E-2</v>
      </c>
      <c r="W64" s="181">
        <f t="shared" si="27"/>
        <v>2.7847055627861963E-2</v>
      </c>
      <c r="X64" s="181">
        <f>INDEX('נתוני דוחות 2014'!$DW$10:$DY$263,MATCH('תשלומי ארנונה של המדינה'!C64,'נתוני דוחות 2014'!$DW$10:$DW$263,0),2)/(INDEX('נתוני דוחות 2014'!$DW$10:$DY$263,MATCH('תשלומי ארנונה של המדינה'!C64,'נתוני דוחות 2014'!$DW$10:$DW$263,0),2)+INDEX('נתוני דוחות 2014'!$DW$10:$DY$263,MATCH('תשלומי ארנונה של המדינה'!C64,'נתוני דוחות 2014'!$DW$10:$DW$263,0),3))</f>
        <v>0.52996774435526217</v>
      </c>
      <c r="Y64" s="162">
        <f>INDEX('נתוני דוחות 2014'!$DW$10:$DY$263,MATCH('תשלומי ארנונה של המדינה'!C64,'נתוני דוחות 2014'!$DW$10:$DW$263,0),2)/(INDEX('נתוני דוחות 2014'!$DW$10:$DY$263,MATCH('תשלומי ארנונה של המדינה'!C64,'נתוני דוחות 2014'!$DW$10:$DW$263,0),2)+INDEX('נתוני דוחות 2014'!$DW$10:$DY$263,MATCH('תשלומי ארנונה של המדינה'!C64,'נתוני דוחות 2014'!$DW$10:$DW$263,0),3)-H64/1000)</f>
        <v>0.61490468379255359</v>
      </c>
      <c r="Z64" s="162">
        <f>INDEX('נתוני דוחות 2014'!$DW$10:$DY$263,MATCH('תשלומי ארנונה של המדינה'!C64,'נתוני דוחות 2014'!$DW$10:$DW$263,0),2)/(INDEX('נתוני דוחות 2014'!$DW$10:$DY$263,MATCH('תשלומי ארנונה של המדינה'!C64,'נתוני דוחות 2014'!$DW$10:$DW$263,0),2)+INDEX('נתוני דוחות 2014'!$DW$10:$DY$263,MATCH('תשלומי ארנונה של המדינה'!C64,'נתוני דוחות 2014'!$DW$10:$DW$263,0),3)-N64/1000)</f>
        <v>0.61850524085597258</v>
      </c>
      <c r="AA64" s="162">
        <f t="shared" si="17"/>
        <v>8.8537496500710411E-2</v>
      </c>
      <c r="AB64" s="162">
        <f t="shared" si="28"/>
        <v>0.30454830840217045</v>
      </c>
      <c r="AC64" s="162">
        <f t="shared" si="29"/>
        <v>5.8338164545504577E-2</v>
      </c>
      <c r="AD64" s="162">
        <f t="shared" si="30"/>
        <v>2.8858538251943261E-2</v>
      </c>
      <c r="AE64" s="274">
        <f>INDEX(רשויות!$AC$4:$AL$258,MATCH($C64,רשויות!$AC$4:$AC$258,0),10)</f>
        <v>6</v>
      </c>
      <c r="AF64" s="274" t="str">
        <f>IF(INDEX(רשויות!$AN$4:$AR$258,MATCH($C64,רשויות!$AO$4:$AO$258,0),4)&gt;0,"נתמכת","עצמאית")</f>
        <v>נתמכת</v>
      </c>
      <c r="AN64" t="s">
        <v>1819</v>
      </c>
      <c r="AO64">
        <v>8900</v>
      </c>
    </row>
    <row r="65" spans="1:43" ht="15.75" customHeight="1">
      <c r="A65" s="123"/>
      <c r="B65" s="124" t="s">
        <v>91</v>
      </c>
      <c r="C65" s="124" t="s">
        <v>1450</v>
      </c>
      <c r="D65" s="172">
        <f t="shared" si="22"/>
        <v>197000</v>
      </c>
      <c r="E65" s="124" t="str">
        <f t="shared" si="41"/>
        <v>עירייה</v>
      </c>
      <c r="F65" s="124" t="str">
        <f>INDEX(רשות_מחוז,MATCH(TRIM(C65),רשויות!$G$3:$G$260,0),2)</f>
        <v>מרכז</v>
      </c>
      <c r="G65" s="125">
        <v>557460.38</v>
      </c>
      <c r="H65" s="125">
        <f t="shared" si="16"/>
        <v>576191.0487680001</v>
      </c>
      <c r="I65" s="125">
        <f t="shared" si="42"/>
        <v>1344445.7804586668</v>
      </c>
      <c r="J65" s="125">
        <f t="shared" si="43"/>
        <v>1920636.8292266671</v>
      </c>
      <c r="K65" s="125">
        <f>INDEX(מילמן,MATCH(C65,'המידע ממילמן'!$A$1:$A$145,0),2)</f>
        <v>1243979.03</v>
      </c>
      <c r="L65" s="125">
        <f t="shared" si="39"/>
        <v>1017801.0245454542</v>
      </c>
      <c r="M65" s="125">
        <f t="shared" si="40"/>
        <v>2261780.0545454542</v>
      </c>
      <c r="N65" s="125">
        <f t="shared" si="23"/>
        <v>1820170.078768</v>
      </c>
      <c r="O65" s="236">
        <f>SUM(N$3:$N65)/SUM($N$3:$N$167)</f>
        <v>0.96495220870249676</v>
      </c>
      <c r="P65" s="125">
        <f t="shared" si="24"/>
        <v>9.2394420242030453</v>
      </c>
      <c r="Q65" s="125">
        <f t="shared" si="25"/>
        <v>4182416.8837721213</v>
      </c>
      <c r="R65" s="109">
        <f>INDEX(הכנסות_מבוקר,MATCH(C65,'נתוני דוחות 2014'!$C$10:$C$263,0),11)*1000</f>
        <v>1597542000</v>
      </c>
      <c r="S65" s="109">
        <f>INDEX(הכנסות_מבוקר,MATCH(C65,'נתוני דוחות 2014'!$C$10:$C$263,0),6)*1000</f>
        <v>966409000</v>
      </c>
      <c r="T65" s="109">
        <f>INDEX(ארנונה_מבוקר,MATCH(C65,'נתוני דוחות 2014'!$C$10:$C$263,0),7)*1000</f>
        <v>278391000</v>
      </c>
      <c r="U65" s="181">
        <f t="shared" si="36"/>
        <v>2.0697186646407395E-3</v>
      </c>
      <c r="V65" s="181">
        <f t="shared" si="26"/>
        <v>5.9621862872551905E-4</v>
      </c>
      <c r="W65" s="181">
        <f t="shared" si="27"/>
        <v>3.6067349012921108E-4</v>
      </c>
      <c r="X65" s="181">
        <f>INDEX('נתוני דוחות 2014'!$DW$10:$DY$263,MATCH('תשלומי ארנונה של המדינה'!C65,'נתוני דוחות 2014'!$DW$10:$DW$263,0),2)/(INDEX('נתוני דוחות 2014'!$DW$10:$DY$263,MATCH('תשלומי ארנונה של המדינה'!C65,'נתוני דוחות 2014'!$DW$10:$DW$263,0),2)+INDEX('נתוני דוחות 2014'!$DW$10:$DY$263,MATCH('תשלומי ארנונה של המדינה'!C65,'נתוני דוחות 2014'!$DW$10:$DW$263,0),3))</f>
        <v>0.53613946924241995</v>
      </c>
      <c r="Y65" s="162">
        <f>INDEX('נתוני דוחות 2014'!$DW$10:$DY$263,MATCH('תשלומי ארנונה של המדינה'!C65,'נתוני דוחות 2014'!$DW$10:$DW$263,0),2)/(INDEX('נתוני דוחות 2014'!$DW$10:$DY$263,MATCH('תשלומי ארנונה של המדינה'!C65,'נתוני דוחות 2014'!$DW$10:$DW$263,0),2)+INDEX('נתוני דוחות 2014'!$DW$10:$DY$263,MATCH('תשלומי ארנונה של המדינה'!C65,'נתוני דוחות 2014'!$DW$10:$DW$263,0),3)-H65/1000)</f>
        <v>0.53665469037287028</v>
      </c>
      <c r="Z65" s="162">
        <f>INDEX('נתוני דוחות 2014'!$DW$10:$DY$263,MATCH('תשלומי ארנונה של המדינה'!C65,'נתוני דוחות 2014'!$DW$10:$DW$263,0),2)/(INDEX('נתוני דוחות 2014'!$DW$10:$DY$263,MATCH('תשלומי ארנונה של המדינה'!C65,'נתוני דוחות 2014'!$DW$10:$DW$263,0),2)+INDEX('נתוני דוחות 2014'!$DW$10:$DY$263,MATCH('תשלומי ארנונה של המדינה'!C65,'נתוני דוחות 2014'!$DW$10:$DW$263,0),3)-N65/1000)</f>
        <v>0.53777042098624483</v>
      </c>
      <c r="AA65" s="162">
        <f t="shared" si="17"/>
        <v>1.6309517438248822E-3</v>
      </c>
      <c r="AB65" s="162">
        <f t="shared" si="28"/>
        <v>6.5381786004863668E-3</v>
      </c>
      <c r="AC65" s="162">
        <f t="shared" si="29"/>
        <v>1.8834365975151307E-3</v>
      </c>
      <c r="AD65" s="162">
        <f t="shared" si="30"/>
        <v>1.1393566358618428E-3</v>
      </c>
      <c r="AE65" s="274">
        <f>INDEX(רשויות!$AC$4:$AL$258,MATCH($C65,רשויות!$AC$4:$AC$258,0),10)</f>
        <v>5</v>
      </c>
      <c r="AF65" s="274" t="str">
        <f>IF(INDEX(רשויות!$AN$4:$AR$258,MATCH($C65,רשויות!$AO$4:$AO$258,0),4)&gt;0,"נתמכת","עצמאית")</f>
        <v>עצמאית</v>
      </c>
      <c r="AN65" t="s">
        <v>1829</v>
      </c>
      <c r="AO65">
        <v>42000</v>
      </c>
    </row>
    <row r="66" spans="1:43" ht="26.25" customHeight="1">
      <c r="A66" s="123"/>
      <c r="B66" s="124" t="s">
        <v>98</v>
      </c>
      <c r="C66" s="124" t="s">
        <v>2490</v>
      </c>
      <c r="D66" s="172">
        <f t="shared" si="22"/>
        <v>89800</v>
      </c>
      <c r="E66" s="124" t="str">
        <f t="shared" si="41"/>
        <v>עירייה</v>
      </c>
      <c r="F66" s="124" t="str">
        <f>INDEX(רשות_מחוז,MATCH(TRIM(C66),רשויות!$G$3:$G$260,0),2)</f>
        <v>תל אביב</v>
      </c>
      <c r="G66" s="125">
        <v>62040.47</v>
      </c>
      <c r="H66" s="125">
        <f t="shared" si="16"/>
        <v>64125.029792000008</v>
      </c>
      <c r="I66" s="125">
        <f t="shared" si="42"/>
        <v>149625.06951466668</v>
      </c>
      <c r="J66" s="125">
        <f t="shared" si="43"/>
        <v>213750.0993066667</v>
      </c>
      <c r="K66" s="125">
        <f>INDEX(מילמן,MATCH(C66,'המידע ממילמן'!$A$1:$A$145,0),2)</f>
        <v>1677860.5</v>
      </c>
      <c r="L66" s="125">
        <f t="shared" si="39"/>
        <v>1372794.9545454541</v>
      </c>
      <c r="M66" s="125">
        <f t="shared" si="40"/>
        <v>3050655.4545454541</v>
      </c>
      <c r="N66" s="125">
        <f t="shared" si="23"/>
        <v>1741985.5297920001</v>
      </c>
      <c r="O66" s="236">
        <f>SUM(N$3:$N66)/SUM($N$3:$N$167)</f>
        <v>0.9668594876621005</v>
      </c>
      <c r="P66" s="125">
        <f t="shared" si="24"/>
        <v>19.398502558930957</v>
      </c>
      <c r="Q66" s="125">
        <f t="shared" si="25"/>
        <v>3264405.5538521209</v>
      </c>
      <c r="R66" s="109">
        <f>INDEX(הכנסות_מבוקר,MATCH(C66,'נתוני דוחות 2014'!$C$10:$C$263,0),11)*1000</f>
        <v>795695000</v>
      </c>
      <c r="S66" s="109">
        <f>INDEX(הכנסות_מבוקר,MATCH(C66,'נתוני דוחות 2014'!$C$10:$C$263,0),6)*1000</f>
        <v>613719000</v>
      </c>
      <c r="T66" s="109">
        <f>INDEX(ארנונה_מבוקר,MATCH(C66,'נתוני דוחות 2014'!$C$10:$C$263,0),7)*1000</f>
        <v>275096000</v>
      </c>
      <c r="U66" s="181">
        <f t="shared" si="36"/>
        <v>2.3310055323232619E-4</v>
      </c>
      <c r="V66" s="181">
        <f t="shared" si="26"/>
        <v>1.0448597777158603E-4</v>
      </c>
      <c r="W66" s="181">
        <f t="shared" si="27"/>
        <v>8.0589961972866501E-5</v>
      </c>
      <c r="X66" s="181">
        <f>INDEX('נתוני דוחות 2014'!$DW$10:$DY$263,MATCH('תשלומי ארנונה של המדינה'!C66,'נתוני דוחות 2014'!$DW$10:$DW$263,0),2)/(INDEX('נתוני דוחות 2014'!$DW$10:$DY$263,MATCH('תשלומי ארנונה של המדינה'!C66,'נתוני דוחות 2014'!$DW$10:$DW$263,0),2)+INDEX('נתוני דוחות 2014'!$DW$10:$DY$263,MATCH('תשלומי ארנונה של המדינה'!C66,'נתוני דוחות 2014'!$DW$10:$DW$263,0),3))</f>
        <v>0.39383870278274169</v>
      </c>
      <c r="Y66" s="162">
        <f>INDEX('נתוני דוחות 2014'!$DW$10:$DY$263,MATCH('תשלומי ארנונה של המדינה'!C66,'נתוני דוחות 2014'!$DW$10:$DW$263,0),2)/(INDEX('נתוני דוחות 2014'!$DW$10:$DY$263,MATCH('תשלומי ארנונה של המדינה'!C66,'נתוני דוחות 2014'!$DW$10:$DW$263,0),2)+INDEX('נתוני דוחות 2014'!$DW$10:$DY$263,MATCH('תשלומי ארנונה של המדינה'!C66,'נתוני דוחות 2014'!$DW$10:$DW$263,0),3)-H66/1000)</f>
        <v>0.39389435869028017</v>
      </c>
      <c r="Z66" s="162">
        <f>INDEX('נתוני דוחות 2014'!$DW$10:$DY$263,MATCH('תשלומי ארנונה של המדינה'!C66,'נתוני דוחות 2014'!$DW$10:$DW$263,0),2)/(INDEX('נתוני דוחות 2014'!$DW$10:$DY$263,MATCH('תשלומי ארנונה של המדינה'!C66,'נתוני דוחות 2014'!$DW$10:$DW$263,0),2)+INDEX('נתוני דוחות 2014'!$DW$10:$DY$263,MATCH('תשלומי ארנונה של המדינה'!C66,'נתוני דוחות 2014'!$DW$10:$DW$263,0),3)-N66/1000)</f>
        <v>0.39535623199557851</v>
      </c>
      <c r="AA66" s="162">
        <f t="shared" si="17"/>
        <v>1.5175292128368212E-3</v>
      </c>
      <c r="AB66" s="162">
        <f t="shared" si="28"/>
        <v>6.3322822934248407E-3</v>
      </c>
      <c r="AC66" s="162">
        <f t="shared" si="29"/>
        <v>2.8384089946571641E-3</v>
      </c>
      <c r="AD66" s="162">
        <f t="shared" si="30"/>
        <v>2.1892628831298427E-3</v>
      </c>
      <c r="AE66" s="274">
        <f>INDEX(רשויות!$AC$4:$AL$258,MATCH($C66,רשויות!$AC$4:$AC$258,0),10)</f>
        <v>8</v>
      </c>
      <c r="AF66" s="274" t="str">
        <f>IF(INDEX(רשויות!$AN$4:$AR$258,MATCH($C66,רשויות!$AO$4:$AO$258,0),4)&gt;0,"נתמכת","עצמאית")</f>
        <v>עצמאית</v>
      </c>
      <c r="AN66" t="s">
        <v>2670</v>
      </c>
      <c r="AO66">
        <v>6000</v>
      </c>
    </row>
    <row r="67" spans="1:43">
      <c r="A67" s="123" t="s">
        <v>75</v>
      </c>
      <c r="B67" s="124" t="s">
        <v>95</v>
      </c>
      <c r="C67" s="124" t="s">
        <v>2361</v>
      </c>
      <c r="D67" s="172">
        <f t="shared" ref="D67:D98" si="44">VLOOKUP(C67,גודל_אוכלוסיה,2,FALSE)</f>
        <v>23100</v>
      </c>
      <c r="E67" s="124" t="str">
        <f t="shared" si="41"/>
        <v>עירייה</v>
      </c>
      <c r="F67" s="124" t="str">
        <f>INDEX(רשות_מחוז,MATCH(TRIM(C67),רשויות!$G$3:$G$260,0),2)</f>
        <v>צפון</v>
      </c>
      <c r="G67" s="125">
        <v>925308.6</v>
      </c>
      <c r="H67" s="125">
        <f t="shared" si="16"/>
        <v>956398.96896000009</v>
      </c>
      <c r="I67" s="125">
        <f t="shared" si="42"/>
        <v>0</v>
      </c>
      <c r="J67" s="125">
        <f t="shared" si="43"/>
        <v>956398.96896000009</v>
      </c>
      <c r="K67" s="125">
        <f>INDEX(מילמן,MATCH(C67,'המידע ממילמן'!$A$1:$A$145,0),2)</f>
        <v>737088.60000000009</v>
      </c>
      <c r="L67" s="125">
        <f t="shared" si="39"/>
        <v>0</v>
      </c>
      <c r="M67" s="125">
        <f t="shared" si="40"/>
        <v>737088.60000000009</v>
      </c>
      <c r="N67" s="125">
        <f t="shared" ref="N67:N98" si="45">K67+H67</f>
        <v>1693487.5689600003</v>
      </c>
      <c r="O67" s="236">
        <f>SUM(N$3:$N67)/SUM($N$3:$N$167)</f>
        <v>0.96871366678895776</v>
      </c>
      <c r="P67" s="125">
        <f t="shared" ref="P67:P98" si="46">N67/D67</f>
        <v>73.311150171428579</v>
      </c>
      <c r="Q67" s="125">
        <f t="shared" ref="Q67:Q98" si="47">M67+J67</f>
        <v>1693487.5689600003</v>
      </c>
      <c r="R67" s="109">
        <f>INDEX(הכנסות_מבוקר,MATCH(C67,'נתוני דוחות 2014'!$C$10:$C$263,0),11)*1000</f>
        <v>154314000</v>
      </c>
      <c r="S67" s="109">
        <f>INDEX(הכנסות_מבוקר,MATCH(C67,'נתוני דוחות 2014'!$C$10:$C$263,0),6)*1000</f>
        <v>70354000</v>
      </c>
      <c r="T67" s="109">
        <f>INDEX(ארנונה_מבוקר,MATCH(C67,'נתוני דוחות 2014'!$C$10:$C$263,0),7)*1000</f>
        <v>24725000</v>
      </c>
      <c r="U67" s="181">
        <f t="shared" si="36"/>
        <v>3.8681454760768459E-2</v>
      </c>
      <c r="V67" s="181">
        <f t="shared" ref="V67:V102" si="48">H67/S67</f>
        <v>1.3594095132615062E-2</v>
      </c>
      <c r="W67" s="181">
        <f t="shared" ref="W67:W102" si="49">H67/R67</f>
        <v>6.1977459527975433E-3</v>
      </c>
      <c r="X67" s="181">
        <f>INDEX('נתוני דוחות 2014'!$DW$10:$DY$263,MATCH('תשלומי ארנונה של המדינה'!C67,'נתוני דוחות 2014'!$DW$10:$DW$263,0),2)/(INDEX('נתוני דוחות 2014'!$DW$10:$DY$263,MATCH('תשלומי ארנונה של המדינה'!C67,'נתוני דוחות 2014'!$DW$10:$DW$263,0),2)+INDEX('נתוני דוחות 2014'!$DW$10:$DY$263,MATCH('תשלומי ארנונה של המדינה'!C67,'נתוני דוחות 2014'!$DW$10:$DW$263,0),3))</f>
        <v>0.42841621009316411</v>
      </c>
      <c r="Y67" s="162">
        <f>INDEX('נתוני דוחות 2014'!$DW$10:$DY$263,MATCH('תשלומי ארנונה של המדינה'!C67,'נתוני דוחות 2014'!$DW$10:$DW$263,0),2)/(INDEX('נתוני דוחות 2014'!$DW$10:$DY$263,MATCH('תשלומי ארנונה של המדינה'!C67,'נתוני דוחות 2014'!$DW$10:$DW$263,0),2)+INDEX('נתוני דוחות 2014'!$DW$10:$DY$263,MATCH('תשלומי ארנונה של המדינה'!C67,'נתוני דוחות 2014'!$DW$10:$DW$263,0),3)-H67/1000)</f>
        <v>0.43810252214622902</v>
      </c>
      <c r="Z67" s="162">
        <f>INDEX('נתוני דוחות 2014'!$DW$10:$DY$263,MATCH('תשלומי ארנונה של המדינה'!C67,'נתוני דוחות 2014'!$DW$10:$DW$263,0),2)/(INDEX('נתוני דוחות 2014'!$DW$10:$DY$263,MATCH('תשלומי ארנונה של המדינה'!C67,'נתוני דוחות 2014'!$DW$10:$DW$263,0),2)+INDEX('נתוני דוחות 2014'!$DW$10:$DY$263,MATCH('תשלומי ארנונה של המדינה'!C67,'נתוני דוחות 2014'!$DW$10:$DW$263,0),3)-N67/1000)</f>
        <v>0.44587184566625171</v>
      </c>
      <c r="AA67" s="162">
        <f t="shared" si="17"/>
        <v>1.7455635573087602E-2</v>
      </c>
      <c r="AB67" s="162">
        <f t="shared" ref="AB67:AB98" si="50">N67/T67</f>
        <v>6.8492924932659266E-2</v>
      </c>
      <c r="AC67" s="162">
        <f t="shared" ref="AC67:AC98" si="51">N67/S67</f>
        <v>2.4070949327117154E-2</v>
      </c>
      <c r="AD67" s="162">
        <f t="shared" ref="AD67:AD98" si="52">N67/R67</f>
        <v>1.0974296363000119E-2</v>
      </c>
      <c r="AE67" s="274">
        <f>INDEX(רשויות!$AC$4:$AL$258,MATCH($C67,רשויות!$AC$4:$AC$258,0),10)</f>
        <v>5</v>
      </c>
      <c r="AF67" s="274" t="str">
        <f>IF(INDEX(רשויות!$AN$4:$AR$258,MATCH($C67,רשויות!$AO$4:$AO$258,0),4)&gt;0,"נתמכת","עצמאית")</f>
        <v>נתמכת</v>
      </c>
      <c r="AN67" t="s">
        <v>1848</v>
      </c>
      <c r="AO67">
        <v>12800</v>
      </c>
    </row>
    <row r="68" spans="1:43">
      <c r="A68" s="123"/>
      <c r="B68" s="124" t="s">
        <v>21</v>
      </c>
      <c r="C68" s="124" t="s">
        <v>661</v>
      </c>
      <c r="D68" s="172">
        <f t="shared" si="44"/>
        <v>27800</v>
      </c>
      <c r="E68" s="124" t="str">
        <f t="shared" si="41"/>
        <v>מועצה אזורית</v>
      </c>
      <c r="F68" s="124" t="str">
        <f>INDEX(רשות_מחוז,MATCH(TRIM(C68),רשויות!$G$3:$G$260,0),2)</f>
        <v>חיפה</v>
      </c>
      <c r="G68" s="125">
        <v>602089.11</v>
      </c>
      <c r="H68" s="125">
        <f t="shared" ref="H68:H131" si="53">G68*(1+3.36%)</f>
        <v>622319.30409600004</v>
      </c>
      <c r="I68" s="125">
        <f t="shared" si="42"/>
        <v>1452078.3762240002</v>
      </c>
      <c r="J68" s="125">
        <f t="shared" si="43"/>
        <v>2074397.6803200003</v>
      </c>
      <c r="K68" s="125">
        <f>INDEX(מילמן,MATCH(C68,'המידע ממילמן'!$A$1:$A$145,0),2)</f>
        <v>953308.20000000007</v>
      </c>
      <c r="L68" s="125">
        <f t="shared" si="39"/>
        <v>779979.43636363617</v>
      </c>
      <c r="M68" s="125">
        <f t="shared" si="40"/>
        <v>1733287.6363636362</v>
      </c>
      <c r="N68" s="125">
        <f t="shared" si="45"/>
        <v>1575627.504096</v>
      </c>
      <c r="O68" s="236">
        <f>SUM(N$3:$N68)/SUM($N$3:$N$167)</f>
        <v>0.97043880235141811</v>
      </c>
      <c r="P68" s="125">
        <f t="shared" si="46"/>
        <v>56.677248348776978</v>
      </c>
      <c r="Q68" s="125">
        <f t="shared" si="47"/>
        <v>3807685.3166836365</v>
      </c>
      <c r="R68" s="109">
        <f>INDEX(הכנסות_מבוקר,MATCH(C68,'נתוני דוחות 2014'!$C$10:$C$263,0),11)*1000</f>
        <v>208453000</v>
      </c>
      <c r="S68" s="109">
        <f>INDEX(הכנסות_מבוקר,MATCH(C68,'נתוני דוחות 2014'!$C$10:$C$263,0),6)*1000</f>
        <v>140266000</v>
      </c>
      <c r="T68" s="109">
        <f>INDEX(ארנונה_מבוקר,MATCH(C68,'נתוני דוחות 2014'!$C$10:$C$263,0),7)*1000</f>
        <v>32408000</v>
      </c>
      <c r="U68" s="181">
        <f t="shared" si="36"/>
        <v>1.9202644535176502E-2</v>
      </c>
      <c r="V68" s="181">
        <f t="shared" si="48"/>
        <v>4.4367081409322287E-3</v>
      </c>
      <c r="W68" s="181">
        <f t="shared" si="49"/>
        <v>2.9854178356559995E-3</v>
      </c>
      <c r="X68" s="181">
        <f>INDEX('נתוני דוחות 2014'!$DW$10:$DY$263,MATCH('תשלומי ארנונה של המדינה'!C68,'נתוני דוחות 2014'!$DW$10:$DW$263,0),2)/(INDEX('נתוני דוחות 2014'!$DW$10:$DY$263,MATCH('תשלומי ארנונה של המדינה'!C68,'נתוני דוחות 2014'!$DW$10:$DW$263,0),2)+INDEX('נתוני דוחות 2014'!$DW$10:$DY$263,MATCH('תשלומי ארנונה של המדינה'!C68,'נתוני דוחות 2014'!$DW$10:$DW$263,0),3))</f>
        <v>0.57847090346244889</v>
      </c>
      <c r="Y68" s="162">
        <f>INDEX('נתוני דוחות 2014'!$DW$10:$DY$263,MATCH('תשלומי ארנונה של המדינה'!C68,'נתוני דוחות 2014'!$DW$10:$DW$263,0),2)/(INDEX('נתוני דוחות 2014'!$DW$10:$DY$263,MATCH('תשלומי ארנונה של המדינה'!C68,'נתוני דוחות 2014'!$DW$10:$DW$263,0),2)+INDEX('נתוני דוחות 2014'!$DW$10:$DY$263,MATCH('תשלומי ארנונה של המדינה'!C68,'נתוני דוחות 2014'!$DW$10:$DW$263,0),3)-H68/1000)</f>
        <v>0.58319153180494177</v>
      </c>
      <c r="Z68" s="162">
        <f>INDEX('נתוני דוחות 2014'!$DW$10:$DY$263,MATCH('תשלומי ארנונה של המדינה'!C68,'נתוני דוחות 2014'!$DW$10:$DW$263,0),2)/(INDEX('נתוני דוחות 2014'!$DW$10:$DY$263,MATCH('תשלומי ארנונה של המדינה'!C68,'נתוני דוחות 2014'!$DW$10:$DW$263,0),2)+INDEX('נתוני דוחות 2014'!$DW$10:$DY$263,MATCH('תשלומי ארנונה של המדינה'!C68,'נתוני דוחות 2014'!$DW$10:$DW$263,0),3)-N68/1000)</f>
        <v>0.59057419081524598</v>
      </c>
      <c r="AA68" s="162">
        <f t="shared" ref="AA68:AA131" si="54">Z68-X68</f>
        <v>1.2103287352797087E-2</v>
      </c>
      <c r="AB68" s="162">
        <f t="shared" si="50"/>
        <v>4.8618473960009873E-2</v>
      </c>
      <c r="AC68" s="162">
        <f t="shared" si="51"/>
        <v>1.1233139207619808E-2</v>
      </c>
      <c r="AD68" s="162">
        <f t="shared" si="52"/>
        <v>7.5586703194293198E-3</v>
      </c>
      <c r="AE68" s="274">
        <f>INDEX(רשויות!$AC$4:$AL$258,MATCH($C68,רשויות!$AC$4:$AC$258,0),10)</f>
        <v>8</v>
      </c>
      <c r="AF68" s="274" t="str">
        <f>IF(INDEX(רשויות!$AN$4:$AR$258,MATCH($C68,רשויות!$AO$4:$AO$258,0),4)&gt;0,"נתמכת","עצמאית")</f>
        <v>עצמאית</v>
      </c>
      <c r="AN68" t="s">
        <v>1308</v>
      </c>
      <c r="AO68">
        <v>39600</v>
      </c>
    </row>
    <row r="69" spans="1:43" ht="15.75" customHeight="1">
      <c r="A69" s="123" t="s">
        <v>75</v>
      </c>
      <c r="B69" s="124" t="s">
        <v>29</v>
      </c>
      <c r="C69" s="124" t="s">
        <v>2099</v>
      </c>
      <c r="D69" s="172">
        <f t="shared" si="44"/>
        <v>25000</v>
      </c>
      <c r="E69" s="124" t="str">
        <f t="shared" si="41"/>
        <v>מועצה אזורית</v>
      </c>
      <c r="F69" s="124" t="str">
        <f>INDEX(רשות_מחוז,MATCH(TRIM(C69),רשויות!$G$3:$G$260,0),2)</f>
        <v>צפון</v>
      </c>
      <c r="G69" s="125">
        <v>1444001.99</v>
      </c>
      <c r="H69" s="125">
        <f t="shared" si="53"/>
        <v>1492520.4568640001</v>
      </c>
      <c r="I69" s="125">
        <f t="shared" si="42"/>
        <v>0</v>
      </c>
      <c r="J69" s="125">
        <f t="shared" si="43"/>
        <v>1492520.4568640001</v>
      </c>
      <c r="K69" s="125"/>
      <c r="L69" s="125"/>
      <c r="M69" s="125"/>
      <c r="N69" s="125">
        <f t="shared" si="45"/>
        <v>1492520.4568640001</v>
      </c>
      <c r="O69" s="236">
        <f>SUM(N$3:$N69)/SUM($N$3:$N$167)</f>
        <v>0.97207294500959207</v>
      </c>
      <c r="P69" s="125">
        <f t="shared" si="46"/>
        <v>59.70081827456</v>
      </c>
      <c r="Q69" s="125">
        <f t="shared" si="47"/>
        <v>1492520.4568640001</v>
      </c>
      <c r="R69" s="109">
        <f>INDEX(הכנסות_מבוקר,MATCH(C69,'נתוני דוחות 2014'!$C$10:$C$263,0),11)*1000</f>
        <v>266192000</v>
      </c>
      <c r="S69" s="109">
        <f>INDEX(הכנסות_מבוקר,MATCH(C69,'נתוני דוחות 2014'!$C$10:$C$263,0),6)*1000</f>
        <v>150878000</v>
      </c>
      <c r="T69" s="109">
        <f>INDEX(ארנונה_מבוקר,MATCH(C69,'נתוני דוחות 2014'!$C$10:$C$263,0),7)*1000</f>
        <v>41400000</v>
      </c>
      <c r="U69" s="181">
        <f t="shared" si="36"/>
        <v>3.6051218764830917E-2</v>
      </c>
      <c r="V69" s="181">
        <f t="shared" si="48"/>
        <v>9.8922338370338956E-3</v>
      </c>
      <c r="W69" s="181">
        <f t="shared" si="49"/>
        <v>5.6069320522930816E-3</v>
      </c>
      <c r="X69" s="181">
        <f>INDEX('נתוני דוחות 2014'!$DW$10:$DY$263,MATCH('תשלומי ארנונה של המדינה'!C69,'נתוני דוחות 2014'!$DW$10:$DW$263,0),2)/(INDEX('נתוני דוחות 2014'!$DW$10:$DY$263,MATCH('תשלומי ארנונה של המדינה'!C69,'נתוני דוחות 2014'!$DW$10:$DW$263,0),2)+INDEX('נתוני דוחות 2014'!$DW$10:$DY$263,MATCH('תשלומי ארנונה של המדינה'!C69,'נתוני דוחות 2014'!$DW$10:$DW$263,0),3))</f>
        <v>0.40213153106316613</v>
      </c>
      <c r="Y69" s="162">
        <f>INDEX('נתוני דוחות 2014'!$DW$10:$DY$263,MATCH('תשלומי ארנונה של המדינה'!C69,'נתוני דוחות 2014'!$DW$10:$DW$263,0),2)/(INDEX('נתוני דוחות 2014'!$DW$10:$DY$263,MATCH('תשלומי ארנונה של המדינה'!C69,'נתוני דוחות 2014'!$DW$10:$DW$263,0),2)+INDEX('נתוני דוחות 2014'!$DW$10:$DY$263,MATCH('תשלומי ארנונה של המדינה'!C69,'נתוני דוחות 2014'!$DW$10:$DW$263,0),3)-H69/1000)</f>
        <v>0.41098996225384321</v>
      </c>
      <c r="Z69" s="162">
        <f>INDEX('נתוני דוחות 2014'!$DW$10:$DY$263,MATCH('תשלומי ארנונה של המדינה'!C69,'נתוני דוחות 2014'!$DW$10:$DW$263,0),2)/(INDEX('נתוני דוחות 2014'!$DW$10:$DY$263,MATCH('תשלומי ארנונה של המדינה'!C69,'נתוני דוחות 2014'!$DW$10:$DW$263,0),2)+INDEX('נתוני דוחות 2014'!$DW$10:$DY$263,MATCH('תשלומי ארנונה של המדינה'!C69,'נתוני דוחות 2014'!$DW$10:$DW$263,0),3)-N69/1000)</f>
        <v>0.41098996225384321</v>
      </c>
      <c r="AA69" s="162">
        <f t="shared" si="54"/>
        <v>8.8584311906770852E-3</v>
      </c>
      <c r="AB69" s="162">
        <f t="shared" si="50"/>
        <v>3.6051218764830917E-2</v>
      </c>
      <c r="AC69" s="162">
        <f t="shared" si="51"/>
        <v>9.8922338370338956E-3</v>
      </c>
      <c r="AD69" s="162">
        <f t="shared" si="52"/>
        <v>5.6069320522930816E-3</v>
      </c>
      <c r="AE69" s="274">
        <f>INDEX(רשויות!$AC$4:$AL$258,MATCH($C69,רשויות!$AC$4:$AC$258,0),10)</f>
        <v>6</v>
      </c>
      <c r="AF69" s="274" t="str">
        <f>IF(INDEX(רשויות!$AN$4:$AR$258,MATCH($C69,רשויות!$AO$4:$AO$258,0),4)&gt;0,"נתמכת","עצמאית")</f>
        <v>נתמכת</v>
      </c>
      <c r="AG69" s="3" t="s">
        <v>2574</v>
      </c>
      <c r="AN69" t="s">
        <v>1315</v>
      </c>
      <c r="AO69">
        <v>24000</v>
      </c>
    </row>
    <row r="70" spans="1:43" ht="15.75" customHeight="1">
      <c r="A70" s="123"/>
      <c r="B70" s="124" t="s">
        <v>111</v>
      </c>
      <c r="C70" s="124" t="s">
        <v>765</v>
      </c>
      <c r="D70" s="172">
        <f t="shared" si="44"/>
        <v>35800</v>
      </c>
      <c r="E70" s="124" t="str">
        <f t="shared" si="41"/>
        <v>מועצה מקומית</v>
      </c>
      <c r="F70" s="124" t="str">
        <f>INDEX(רשות_מחוז,MATCH(TRIM(C70),רשויות!$G$3:$G$260,0),2)</f>
        <v>חיפה</v>
      </c>
      <c r="G70" s="125">
        <v>1351073.58</v>
      </c>
      <c r="H70" s="125">
        <f t="shared" si="53"/>
        <v>1396469.6522880001</v>
      </c>
      <c r="I70" s="125">
        <f t="shared" si="42"/>
        <v>3258429.1886720005</v>
      </c>
      <c r="J70" s="125">
        <f t="shared" si="43"/>
        <v>4654898.8409600006</v>
      </c>
      <c r="K70" s="125">
        <f>INDEX(מילמן,MATCH(C70,'המידע ממילמן'!$A$1:$A$145,0),2)</f>
        <v>9398</v>
      </c>
      <c r="L70" s="125">
        <f t="shared" ref="L70:L81" si="55">M70-K70</f>
        <v>7689.2727272727243</v>
      </c>
      <c r="M70" s="125">
        <f t="shared" ref="M70:M81" si="56">IF(OR(A70="עיר עולים",A70="בירה"),K70,K70/0.55)</f>
        <v>17087.272727272724</v>
      </c>
      <c r="N70" s="125">
        <f t="shared" si="45"/>
        <v>1405867.6522880001</v>
      </c>
      <c r="O70" s="236">
        <f>SUM(N$3:$N70)/SUM($N$3:$N$167)</f>
        <v>0.97361221255650254</v>
      </c>
      <c r="P70" s="125">
        <f t="shared" si="46"/>
        <v>39.270046153296093</v>
      </c>
      <c r="Q70" s="125">
        <f t="shared" si="47"/>
        <v>4671986.1136872731</v>
      </c>
      <c r="R70" s="109">
        <f>INDEX(הכנסות_מבוקר,MATCH(C70,'נתוני דוחות 2014'!$C$10:$C$263,0),11)*1000</f>
        <v>176149000</v>
      </c>
      <c r="S70" s="109">
        <f>INDEX(הכנסות_מבוקר,MATCH(C70,'נתוני דוחות 2014'!$C$10:$C$263,0),6)*1000</f>
        <v>107449000</v>
      </c>
      <c r="T70" s="109">
        <f>INDEX(ארנונה_מבוקר,MATCH(C70,'נתוני דוחות 2014'!$C$10:$C$263,0),7)*1000</f>
        <v>27663000</v>
      </c>
      <c r="U70" s="181">
        <f t="shared" si="36"/>
        <v>5.0481497028088067E-2</v>
      </c>
      <c r="V70" s="181">
        <f t="shared" si="48"/>
        <v>1.2996581190034343E-2</v>
      </c>
      <c r="W70" s="181">
        <f t="shared" si="49"/>
        <v>7.9277750784165681E-3</v>
      </c>
      <c r="X70" s="181">
        <f>INDEX('נתוני דוחות 2014'!$DW$10:$DY$263,MATCH('תשלומי ארנונה של המדינה'!C70,'נתוני דוחות 2014'!$DW$10:$DW$263,0),2)/(INDEX('נתוני דוחות 2014'!$DW$10:$DY$263,MATCH('תשלומי ארנונה של המדינה'!C70,'נתוני דוחות 2014'!$DW$10:$DW$263,0),2)+INDEX('נתוני דוחות 2014'!$DW$10:$DY$263,MATCH('תשלומי ארנונה של המדינה'!C70,'נתוני דוחות 2014'!$DW$10:$DW$263,0),3))</f>
        <v>0.65526394496784801</v>
      </c>
      <c r="Y70" s="162">
        <f>INDEX('נתוני דוחות 2014'!$DW$10:$DY$263,MATCH('תשלומי ארנונה של המדינה'!C70,'נתוני דוחות 2014'!$DW$10:$DW$263,0),2)/(INDEX('נתוני דוחות 2014'!$DW$10:$DY$263,MATCH('תשלומי ארנונה של המדינה'!C70,'נתוני דוחות 2014'!$DW$10:$DW$263,0),2)+INDEX('נתוני דוחות 2014'!$DW$10:$DY$263,MATCH('תשלומי ארנונה של המדינה'!C70,'נתוני דוחות 2014'!$DW$10:$DW$263,0),3)-H70/1000)</f>
        <v>0.66686933335922538</v>
      </c>
      <c r="Z70" s="162">
        <f>INDEX('נתוני דוחות 2014'!$DW$10:$DY$263,MATCH('תשלומי ארנונה של המדינה'!C70,'נתוני דוחות 2014'!$DW$10:$DW$263,0),2)/(INDEX('נתוני דוחות 2014'!$DW$10:$DY$263,MATCH('תשלומי ארנונה של המדינה'!C70,'נתוני דוחות 2014'!$DW$10:$DW$263,0),2)+INDEX('נתוני דוחות 2014'!$DW$10:$DY$263,MATCH('תשלומי ארנונה של המדינה'!C70,'נתוני דוחות 2014'!$DW$10:$DW$263,0),3)-N70/1000)</f>
        <v>0.66694882836764691</v>
      </c>
      <c r="AA70" s="162">
        <f t="shared" si="54"/>
        <v>1.1684883399798895E-2</v>
      </c>
      <c r="AB70" s="162">
        <f t="shared" si="50"/>
        <v>5.082122879976865E-2</v>
      </c>
      <c r="AC70" s="162">
        <f t="shared" si="51"/>
        <v>1.3084045940753289E-2</v>
      </c>
      <c r="AD70" s="162">
        <f t="shared" si="52"/>
        <v>7.9811276378974616E-3</v>
      </c>
      <c r="AE70" s="274">
        <f>INDEX(רשויות!$AC$4:$AL$258,MATCH($C70,רשויות!$AC$4:$AC$258,0),10)</f>
        <v>6</v>
      </c>
      <c r="AF70" s="274" t="str">
        <f>IF(INDEX(רשויות!$AN$4:$AR$258,MATCH($C70,רשויות!$AO$4:$AO$258,0),4)&gt;0,"נתמכת","עצמאית")</f>
        <v>נתמכת</v>
      </c>
      <c r="AN70" t="s">
        <v>682</v>
      </c>
      <c r="AO70">
        <v>18700</v>
      </c>
    </row>
    <row r="71" spans="1:43" ht="15.75" customHeight="1">
      <c r="A71" s="123"/>
      <c r="B71" s="124" t="s">
        <v>70</v>
      </c>
      <c r="C71" s="124" t="s">
        <v>1555</v>
      </c>
      <c r="D71" s="172">
        <f t="shared" si="44"/>
        <v>125000</v>
      </c>
      <c r="E71" s="124" t="str">
        <f t="shared" si="41"/>
        <v>עירייה</v>
      </c>
      <c r="F71" s="124" t="str">
        <f>INDEX(רשות_מחוז,MATCH(TRIM(C71),רשויות!$G$3:$G$260,0),2)</f>
        <v>מרכז</v>
      </c>
      <c r="G71" s="125">
        <v>193480.49</v>
      </c>
      <c r="H71" s="125">
        <f t="shared" si="53"/>
        <v>199981.43446399999</v>
      </c>
      <c r="I71" s="125">
        <f t="shared" si="42"/>
        <v>466623.34708266665</v>
      </c>
      <c r="J71" s="125">
        <f t="shared" si="43"/>
        <v>666604.78154666664</v>
      </c>
      <c r="K71" s="125">
        <f>INDEX(מילמן,MATCH(C71,'המידע ממילמן'!$A$1:$A$145,0),2)</f>
        <v>1113898.8</v>
      </c>
      <c r="L71" s="125">
        <f t="shared" si="55"/>
        <v>911371.74545454537</v>
      </c>
      <c r="M71" s="125">
        <f t="shared" si="56"/>
        <v>2025270.5454545454</v>
      </c>
      <c r="N71" s="125">
        <f t="shared" si="45"/>
        <v>1313880.234464</v>
      </c>
      <c r="O71" s="236">
        <f>SUM(N$3:$N71)/SUM($N$3:$N$167)</f>
        <v>0.97505076418840486</v>
      </c>
      <c r="P71" s="125">
        <f t="shared" si="46"/>
        <v>10.511041875711999</v>
      </c>
      <c r="Q71" s="125">
        <f t="shared" si="47"/>
        <v>2691875.3270012122</v>
      </c>
      <c r="R71" s="109">
        <f>INDEX(הכנסות_מבוקר,MATCH(C71,'נתוני דוחות 2014'!$C$10:$C$263,0),11)*1000</f>
        <v>863428000</v>
      </c>
      <c r="S71" s="109">
        <f>INDEX(הכנסות_מבוקר,MATCH(C71,'נתוני דוחות 2014'!$C$10:$C$263,0),6)*1000</f>
        <v>636318000</v>
      </c>
      <c r="T71" s="109">
        <f>INDEX(ארנונה_מבוקר,MATCH(C71,'נתוני דוחות 2014'!$C$10:$C$263,0),7)*1000</f>
        <v>183349000</v>
      </c>
      <c r="U71" s="181">
        <f t="shared" si="36"/>
        <v>1.0907146178272039E-3</v>
      </c>
      <c r="V71" s="181">
        <f t="shared" si="48"/>
        <v>3.1427907817160601E-4</v>
      </c>
      <c r="W71" s="181">
        <f t="shared" si="49"/>
        <v>2.3161333019545345E-4</v>
      </c>
      <c r="X71" s="181">
        <f>INDEX('נתוני דוחות 2014'!$DW$10:$DY$263,MATCH('תשלומי ארנונה של המדינה'!C71,'נתוני דוחות 2014'!$DW$10:$DW$263,0),2)/(INDEX('נתוני דוחות 2014'!$DW$10:$DY$263,MATCH('תשלומי ארנונה של המדינה'!C71,'נתוני דוחות 2014'!$DW$10:$DW$263,0),2)+INDEX('נתוני דוחות 2014'!$DW$10:$DY$263,MATCH('תשלומי ארנונה של המדינה'!C71,'נתוני דוחות 2014'!$DW$10:$DW$263,0),3))</f>
        <v>0.51061779668707663</v>
      </c>
      <c r="Y71" s="162">
        <f>INDEX('נתוני דוחות 2014'!$DW$10:$DY$263,MATCH('תשלומי ארנונה של המדינה'!C71,'נתוני דוחות 2014'!$DW$10:$DW$263,0),2)/(INDEX('נתוני דוחות 2014'!$DW$10:$DY$263,MATCH('תשלומי ארנונה של המדינה'!C71,'נתוני דוחות 2014'!$DW$10:$DW$263,0),2)+INDEX('נתוני דוחות 2014'!$DW$10:$DY$263,MATCH('תשלומי ארנונה של המדינה'!C71,'נתוני דוחות 2014'!$DW$10:$DW$263,0),3)-H71/1000)</f>
        <v>0.51089049793844921</v>
      </c>
      <c r="Z71" s="162">
        <f>INDEX('נתוני דוחות 2014'!$DW$10:$DY$263,MATCH('תשלומי ארנונה של המדינה'!C71,'נתוני דוחות 2014'!$DW$10:$DW$263,0),2)/(INDEX('נתוני דוחות 2014'!$DW$10:$DY$263,MATCH('תשלומי ארנונה של המדינה'!C71,'נתוני דוחות 2014'!$DW$10:$DW$263,0),2)+INDEX('נתוני דוחות 2014'!$DW$10:$DY$263,MATCH('תשלומי ארנונה של המדינה'!C71,'נתוני דוחות 2014'!$DW$10:$DW$263,0),3)-N71/1000)</f>
        <v>0.51241479249576183</v>
      </c>
      <c r="AA71" s="162">
        <f t="shared" si="54"/>
        <v>1.7969958086851978E-3</v>
      </c>
      <c r="AB71" s="162">
        <f t="shared" si="50"/>
        <v>7.166007092833885E-3</v>
      </c>
      <c r="AC71" s="162">
        <f t="shared" si="51"/>
        <v>2.0648170167494868E-3</v>
      </c>
      <c r="AD71" s="162">
        <f t="shared" si="52"/>
        <v>1.5217021389901649E-3</v>
      </c>
      <c r="AE71" s="274">
        <f>INDEX(רשויות!$AC$4:$AL$258,MATCH($C71,רשויות!$AC$4:$AC$258,0),10)</f>
        <v>6</v>
      </c>
      <c r="AF71" s="274" t="str">
        <f>IF(INDEX(רשויות!$AN$4:$AR$258,MATCH($C71,רשויות!$AO$4:$AO$258,0),4)&gt;0,"נתמכת","עצמאית")</f>
        <v>עצמאית</v>
      </c>
      <c r="AN71" t="s">
        <v>1858</v>
      </c>
      <c r="AO71">
        <v>31100</v>
      </c>
    </row>
    <row r="72" spans="1:43">
      <c r="A72" s="123" t="s">
        <v>75</v>
      </c>
      <c r="B72" s="124" t="s">
        <v>110</v>
      </c>
      <c r="C72" s="124" t="s">
        <v>723</v>
      </c>
      <c r="D72" s="172">
        <f t="shared" si="44"/>
        <v>23300</v>
      </c>
      <c r="E72" s="124" t="str">
        <f t="shared" si="41"/>
        <v>עירייה</v>
      </c>
      <c r="F72" s="124" t="str">
        <f>INDEX(רשות_מחוז,MATCH(TRIM(C72),רשויות!$G$3:$G$260,0),2)</f>
        <v>חיפה</v>
      </c>
      <c r="G72" s="125">
        <v>1079917.43</v>
      </c>
      <c r="H72" s="125">
        <f t="shared" si="53"/>
        <v>1116202.6556480001</v>
      </c>
      <c r="I72" s="125">
        <f t="shared" si="42"/>
        <v>0</v>
      </c>
      <c r="J72" s="125">
        <f t="shared" si="43"/>
        <v>1116202.6556480001</v>
      </c>
      <c r="K72" s="125">
        <f>INDEX(מילמן,MATCH(C72,'המידע ממילמן'!$A$1:$A$145,0),2)</f>
        <v>50108</v>
      </c>
      <c r="L72" s="125">
        <f t="shared" si="55"/>
        <v>0</v>
      </c>
      <c r="M72" s="125">
        <f t="shared" si="56"/>
        <v>50108</v>
      </c>
      <c r="N72" s="125">
        <f t="shared" si="45"/>
        <v>1166310.6556480001</v>
      </c>
      <c r="O72" s="236">
        <f>SUM(N$3:$N72)/SUM($N$3:$N$167)</f>
        <v>0.97632774366718666</v>
      </c>
      <c r="P72" s="125">
        <f t="shared" si="46"/>
        <v>50.056251315364811</v>
      </c>
      <c r="Q72" s="125">
        <f t="shared" si="47"/>
        <v>1166310.6556480001</v>
      </c>
      <c r="R72" s="109">
        <f>INDEX(הכנסות_מבוקר,MATCH(C72,'נתוני דוחות 2014'!$C$10:$C$263,0),11)*1000</f>
        <v>190254000</v>
      </c>
      <c r="S72" s="109">
        <f>INDEX(הכנסות_מבוקר,MATCH(C72,'נתוני דוחות 2014'!$C$10:$C$263,0),6)*1000</f>
        <v>148232000</v>
      </c>
      <c r="T72" s="109">
        <f>INDEX(ארנונה_מבוקר,MATCH(C72,'נתוני דוחות 2014'!$C$10:$C$263,0),7)*1000</f>
        <v>50742000</v>
      </c>
      <c r="U72" s="181">
        <f t="shared" si="36"/>
        <v>2.1997608601316464E-2</v>
      </c>
      <c r="V72" s="181">
        <f t="shared" si="48"/>
        <v>7.5301058856926985E-3</v>
      </c>
      <c r="W72" s="181">
        <f t="shared" si="49"/>
        <v>5.8669076899723529E-3</v>
      </c>
      <c r="X72" s="181">
        <f>INDEX('נתוני דוחות 2014'!$DW$10:$DY$263,MATCH('תשלומי ארנונה של המדינה'!C72,'נתוני דוחות 2014'!$DW$10:$DW$263,0),2)/(INDEX('נתוני דוחות 2014'!$DW$10:$DY$263,MATCH('תשלומי ארנונה של המדינה'!C72,'נתוני דוחות 2014'!$DW$10:$DW$263,0),2)+INDEX('נתוני דוחות 2014'!$DW$10:$DY$263,MATCH('תשלומי ארנונה של המדינה'!C72,'נתוני דוחות 2014'!$DW$10:$DW$263,0),3))</f>
        <v>0.30471362016990955</v>
      </c>
      <c r="Y72" s="162">
        <f>INDEX('נתוני דוחות 2014'!$DW$10:$DY$263,MATCH('תשלומי ארנונה של המדינה'!C72,'נתוני דוחות 2014'!$DW$10:$DW$263,0),2)/(INDEX('נתוני דוחות 2014'!$DW$10:$DY$263,MATCH('תשלומי ארנונה של המדינה'!C72,'נתוני דוחות 2014'!$DW$10:$DW$263,0),2)+INDEX('נתוני דוחות 2014'!$DW$10:$DY$263,MATCH('תשלומי ארנונה של המדינה'!C72,'נתוני דוחות 2014'!$DW$10:$DW$263,0),3)-H72/1000)</f>
        <v>0.30944649213903186</v>
      </c>
      <c r="Z72" s="162">
        <f>INDEX('נתוני דוחות 2014'!$DW$10:$DY$263,MATCH('תשלומי ארנונה של המדינה'!C72,'נתוני דוחות 2014'!$DW$10:$DW$263,0),2)/(INDEX('נתוני דוחות 2014'!$DW$10:$DY$263,MATCH('תשלומי ארנונה של המדינה'!C72,'נתוני דוחות 2014'!$DW$10:$DW$263,0),2)+INDEX('נתוני דוחות 2014'!$DW$10:$DY$263,MATCH('תשלומי ארנונה של המדינה'!C72,'נתוני דוחות 2014'!$DW$10:$DW$263,0),3)-N72/1000)</f>
        <v>0.30966240842142412</v>
      </c>
      <c r="AA72" s="162">
        <f t="shared" si="54"/>
        <v>4.9487882515145687E-3</v>
      </c>
      <c r="AB72" s="162">
        <f t="shared" si="50"/>
        <v>2.2985114020889996E-2</v>
      </c>
      <c r="AC72" s="162">
        <f t="shared" si="51"/>
        <v>7.8681435563710943E-3</v>
      </c>
      <c r="AD72" s="162">
        <f t="shared" si="52"/>
        <v>6.1302819160070224E-3</v>
      </c>
      <c r="AE72" s="274">
        <f>INDEX(רשויות!$AC$4:$AL$258,MATCH($C72,רשויות!$AC$4:$AC$258,0),10)</f>
        <v>7</v>
      </c>
      <c r="AF72" s="274" t="str">
        <f>IF(INDEX(רשויות!$AN$4:$AR$258,MATCH($C72,רשויות!$AO$4:$AO$258,0),4)&gt;0,"נתמכת","עצמאית")</f>
        <v>עצמאית</v>
      </c>
      <c r="AN72" s="124" t="s">
        <v>1868</v>
      </c>
      <c r="AO72">
        <v>6100</v>
      </c>
    </row>
    <row r="73" spans="1:43" ht="15.75" customHeight="1">
      <c r="A73" s="123"/>
      <c r="B73" s="124" t="s">
        <v>30</v>
      </c>
      <c r="C73" s="124" t="s">
        <v>2099</v>
      </c>
      <c r="D73" s="172">
        <f t="shared" si="44"/>
        <v>25000</v>
      </c>
      <c r="E73" s="124" t="str">
        <f t="shared" si="41"/>
        <v>מועצה אזורית</v>
      </c>
      <c r="F73" s="124" t="str">
        <f>INDEX(רשות_מחוז,MATCH(TRIM(C73),רשויות!$G$3:$G$260,0),2)</f>
        <v>צפון</v>
      </c>
      <c r="G73" s="125">
        <v>1096644.1499999999</v>
      </c>
      <c r="H73" s="125">
        <f t="shared" si="53"/>
        <v>1133491.39344</v>
      </c>
      <c r="I73" s="125">
        <f t="shared" si="42"/>
        <v>2644813.2513600001</v>
      </c>
      <c r="J73" s="125">
        <f t="shared" si="43"/>
        <v>3778304.6448000004</v>
      </c>
      <c r="K73" s="125">
        <f>INDEX(מילמן,MATCH(C73,'המידע ממילמן'!$A$1:$A$145,0),2)</f>
        <v>1901.4</v>
      </c>
      <c r="L73" s="125">
        <f t="shared" si="55"/>
        <v>1555.6909090909089</v>
      </c>
      <c r="M73" s="125">
        <f t="shared" si="56"/>
        <v>3457.090909090909</v>
      </c>
      <c r="N73" s="125">
        <f t="shared" si="45"/>
        <v>1135392.7934399999</v>
      </c>
      <c r="O73" s="236">
        <f>SUM(N$3:$N73)/SUM($N$3:$N$167)</f>
        <v>0.97757087155130429</v>
      </c>
      <c r="P73" s="125">
        <f t="shared" si="46"/>
        <v>45.415711737599999</v>
      </c>
      <c r="Q73" s="125">
        <f t="shared" si="47"/>
        <v>3781761.7357090912</v>
      </c>
      <c r="R73" s="109">
        <f>INDEX(הכנסות_מבוקר,MATCH(C73,'נתוני דוחות 2014'!$C$10:$C$263,0),11)*1000</f>
        <v>266192000</v>
      </c>
      <c r="S73" s="109">
        <f>INDEX(הכנסות_מבוקר,MATCH(C73,'נתוני דוחות 2014'!$C$10:$C$263,0),6)*1000</f>
        <v>150878000</v>
      </c>
      <c r="T73" s="109">
        <f>INDEX(ארנונה_מבוקר,MATCH(C73,'נתוני דוחות 2014'!$C$10:$C$263,0),7)*1000</f>
        <v>41400000</v>
      </c>
      <c r="U73" s="181">
        <f t="shared" si="36"/>
        <v>2.7379019165217393E-2</v>
      </c>
      <c r="V73" s="181">
        <f t="shared" si="48"/>
        <v>7.5126353307970678E-3</v>
      </c>
      <c r="W73" s="181">
        <f t="shared" si="49"/>
        <v>4.2581722720442389E-3</v>
      </c>
      <c r="X73" s="181">
        <f>INDEX('נתוני דוחות 2014'!$DW$10:$DY$263,MATCH('תשלומי ארנונה של המדינה'!C73,'נתוני דוחות 2014'!$DW$10:$DW$263,0),2)/(INDEX('נתוני דוחות 2014'!$DW$10:$DY$263,MATCH('תשלומי ארנונה של המדינה'!C73,'נתוני דוחות 2014'!$DW$10:$DW$263,0),2)+INDEX('נתוני דוחות 2014'!$DW$10:$DY$263,MATCH('תשלומי ארנונה של המדינה'!C73,'נתוני דוחות 2014'!$DW$10:$DW$263,0),3))</f>
        <v>0.40213153106316613</v>
      </c>
      <c r="Y73" s="162">
        <f>INDEX('נתוני דוחות 2014'!$DW$10:$DY$263,MATCH('תשלומי ארנונה של המדינה'!C73,'נתוני דוחות 2014'!$DW$10:$DW$263,0),2)/(INDEX('נתוני דוחות 2014'!$DW$10:$DY$263,MATCH('תשלומי ארנונה של המדינה'!C73,'נתוני דוחות 2014'!$DW$10:$DW$263,0),2)+INDEX('נתוני דוחות 2014'!$DW$10:$DY$263,MATCH('תשלומי ארנונה של המדינה'!C73,'נתוני דוחות 2014'!$DW$10:$DW$263,0),3)-H73/1000)</f>
        <v>0.40882358570651905</v>
      </c>
      <c r="Z73" s="162">
        <f>INDEX('נתוני דוחות 2014'!$DW$10:$DY$263,MATCH('תשלומי ארנונה של המדינה'!C73,'נתוני דוחות 2014'!$DW$10:$DW$263,0),2)/(INDEX('נתוני דוחות 2014'!$DW$10:$DY$263,MATCH('תשלומי ארנונה של המדינה'!C73,'נתוני דוחות 2014'!$DW$10:$DW$263,0),2)+INDEX('נתוני דוחות 2014'!$DW$10:$DY$263,MATCH('תשלומי ארנונה של המדינה'!C73,'נתוני דוחות 2014'!$DW$10:$DW$263,0),3)-N73/1000)</f>
        <v>0.40883499857153</v>
      </c>
      <c r="AA73" s="162">
        <f t="shared" si="54"/>
        <v>6.7034675083638695E-3</v>
      </c>
      <c r="AB73" s="162">
        <f t="shared" si="50"/>
        <v>2.7424946701449272E-2</v>
      </c>
      <c r="AC73" s="162">
        <f t="shared" si="51"/>
        <v>7.5252375657153458E-3</v>
      </c>
      <c r="AD73" s="162">
        <f t="shared" si="52"/>
        <v>4.2653152365210072E-3</v>
      </c>
      <c r="AE73" s="274">
        <f>INDEX(רשויות!$AC$4:$AL$258,MATCH($C73,רשויות!$AC$4:$AC$258,0),10)</f>
        <v>6</v>
      </c>
      <c r="AF73" s="274" t="str">
        <f>IF(INDEX(רשויות!$AN$4:$AR$258,MATCH($C73,רשויות!$AO$4:$AO$258,0),4)&gt;0,"נתמכת","עצמאית")</f>
        <v>נתמכת</v>
      </c>
      <c r="AG73" s="3" t="s">
        <v>2574</v>
      </c>
      <c r="AN73" t="s">
        <v>1876</v>
      </c>
      <c r="AO73">
        <v>4000</v>
      </c>
    </row>
    <row r="74" spans="1:43">
      <c r="A74" s="123" t="s">
        <v>75</v>
      </c>
      <c r="B74" s="124" t="s">
        <v>99</v>
      </c>
      <c r="C74" s="124" t="s">
        <v>2171</v>
      </c>
      <c r="D74" s="172">
        <f t="shared" si="44"/>
        <v>53400</v>
      </c>
      <c r="E74" s="124" t="str">
        <f t="shared" si="41"/>
        <v>עירייה</v>
      </c>
      <c r="F74" s="124" t="str">
        <f>INDEX(רשות_מחוז,MATCH(TRIM(C74),רשויות!$G$3:$G$260,0),2)</f>
        <v>צפון</v>
      </c>
      <c r="G74" s="125">
        <v>180930.42</v>
      </c>
      <c r="H74" s="125">
        <f t="shared" si="53"/>
        <v>187009.68211200004</v>
      </c>
      <c r="I74" s="125">
        <f t="shared" si="42"/>
        <v>0</v>
      </c>
      <c r="J74" s="125">
        <f t="shared" si="43"/>
        <v>187009.68211200004</v>
      </c>
      <c r="K74" s="125">
        <f>INDEX(מילמן,MATCH(C74,'המידע ממילמן'!$A$1:$A$145,0),2)</f>
        <v>799010.8</v>
      </c>
      <c r="L74" s="125">
        <f t="shared" si="55"/>
        <v>0</v>
      </c>
      <c r="M74" s="125">
        <f t="shared" si="56"/>
        <v>799010.8</v>
      </c>
      <c r="N74" s="125">
        <f t="shared" si="45"/>
        <v>986020.48211200011</v>
      </c>
      <c r="O74" s="236">
        <f>SUM(N$3:$N74)/SUM($N$3:$N$167)</f>
        <v>0.97865045349220314</v>
      </c>
      <c r="P74" s="125">
        <f t="shared" si="46"/>
        <v>18.464803035805247</v>
      </c>
      <c r="Q74" s="125">
        <f t="shared" si="47"/>
        <v>986020.48211200011</v>
      </c>
      <c r="R74" s="109">
        <f>INDEX(הכנסות_מבוקר,MATCH(C74,'נתוני דוחות 2014'!$C$10:$C$263,0),11)*1000</f>
        <v>370022000</v>
      </c>
      <c r="S74" s="109">
        <f>INDEX(הכנסות_מבוקר,MATCH(C74,'נתוני דוחות 2014'!$C$10:$C$263,0),6)*1000</f>
        <v>246790000</v>
      </c>
      <c r="T74" s="109">
        <f>INDEX(ארנונה_מבוקר,MATCH(C74,'נתוני דוחות 2014'!$C$10:$C$263,0),7)*1000</f>
        <v>63543000</v>
      </c>
      <c r="U74" s="181">
        <f t="shared" si="36"/>
        <v>2.9430414382701484E-3</v>
      </c>
      <c r="V74" s="181">
        <f t="shared" si="48"/>
        <v>7.5776847567567585E-4</v>
      </c>
      <c r="W74" s="181">
        <f t="shared" si="49"/>
        <v>5.0540152237434543E-4</v>
      </c>
      <c r="X74" s="181">
        <f>INDEX('נתוני דוחות 2014'!$DW$10:$DY$263,MATCH('תשלומי ארנונה של המדינה'!C74,'נתוני דוחות 2014'!$DW$10:$DW$263,0),2)/(INDEX('נתוני דוחות 2014'!$DW$10:$DY$263,MATCH('תשלומי ארנונה של המדינה'!C74,'נתוני דוחות 2014'!$DW$10:$DW$263,0),2)+INDEX('נתוני דוחות 2014'!$DW$10:$DY$263,MATCH('תשלומי ארנונה של המדינה'!C74,'נתוני דוחות 2014'!$DW$10:$DW$263,0),3))</f>
        <v>0.54143423132157986</v>
      </c>
      <c r="Y74" s="162">
        <f>INDEX('נתוני דוחות 2014'!$DW$10:$DY$263,MATCH('תשלומי ארנונה של המדינה'!C74,'נתוני דוחות 2014'!$DW$10:$DW$263,0),2)/(INDEX('נתוני דוחות 2014'!$DW$10:$DY$263,MATCH('תשלומי ארנונה של המדינה'!C74,'נתוני דוחות 2014'!$DW$10:$DW$263,0),2)+INDEX('נתוני דוחות 2014'!$DW$10:$DY$263,MATCH('תשלומי ארנונה של המדינה'!C74,'נתוני דוחות 2014'!$DW$10:$DW$263,0),3)-H74/1000)</f>
        <v>0.54216592656061646</v>
      </c>
      <c r="Z74" s="162">
        <f>INDEX('נתוני דוחות 2014'!$DW$10:$DY$263,MATCH('תשלומי ארנונה של המדינה'!C74,'נתוני דוחות 2014'!$DW$10:$DW$263,0),2)/(INDEX('נתוני דוחות 2014'!$DW$10:$DY$263,MATCH('תשלומי ארנונה של המדינה'!C74,'נתוני דוחות 2014'!$DW$10:$DW$263,0),2)+INDEX('נתוני דוחות 2014'!$DW$10:$DY$263,MATCH('תשלומי ארנונה של המדינה'!C74,'נתוני דוחות 2014'!$DW$10:$DW$263,0),3)-N74/1000)</f>
        <v>0.54531454590460748</v>
      </c>
      <c r="AA74" s="162">
        <f t="shared" si="54"/>
        <v>3.880314583027622E-3</v>
      </c>
      <c r="AB74" s="162">
        <f t="shared" si="50"/>
        <v>1.5517373780148877E-2</v>
      </c>
      <c r="AC74" s="162">
        <f t="shared" si="51"/>
        <v>3.9953826415657038E-3</v>
      </c>
      <c r="AD74" s="162">
        <f t="shared" si="52"/>
        <v>2.664761776629498E-3</v>
      </c>
      <c r="AE74" s="274">
        <f>INDEX(רשויות!$AC$4:$AL$258,MATCH($C74,רשויות!$AC$4:$AC$258,0),10)</f>
        <v>5</v>
      </c>
      <c r="AF74" s="274" t="str">
        <f>IF(INDEX(רשויות!$AN$4:$AR$258,MATCH($C74,רשויות!$AO$4:$AO$258,0),4)&gt;0,"נתמכת","עצמאית")</f>
        <v>נתמכת</v>
      </c>
      <c r="AN74" t="s">
        <v>1324</v>
      </c>
      <c r="AO74">
        <v>36500</v>
      </c>
    </row>
    <row r="75" spans="1:43">
      <c r="A75" s="123" t="s">
        <v>75</v>
      </c>
      <c r="B75" s="124" t="s">
        <v>94</v>
      </c>
      <c r="C75" s="124" t="s">
        <v>1441</v>
      </c>
      <c r="D75" s="172">
        <f t="shared" si="44"/>
        <v>44800</v>
      </c>
      <c r="E75" s="124" t="str">
        <f t="shared" si="41"/>
        <v>עירייה</v>
      </c>
      <c r="F75" s="124" t="str">
        <f>INDEX(רשות_מחוז,MATCH(TRIM(C75),רשויות!$G$3:$G$260,0),2)</f>
        <v>מרכז</v>
      </c>
      <c r="G75" s="125">
        <v>926658.4</v>
      </c>
      <c r="H75" s="125">
        <f t="shared" si="53"/>
        <v>957794.12224000006</v>
      </c>
      <c r="I75" s="125">
        <f t="shared" si="42"/>
        <v>0</v>
      </c>
      <c r="J75" s="125">
        <f t="shared" si="43"/>
        <v>957794.12224000006</v>
      </c>
      <c r="K75" s="125">
        <f>INDEX(מילמן,MATCH(C75,'המידע ממילמן'!$A$1:$A$145,0),2)</f>
        <v>10635.6</v>
      </c>
      <c r="L75" s="125">
        <f t="shared" si="55"/>
        <v>0</v>
      </c>
      <c r="M75" s="125">
        <f t="shared" si="56"/>
        <v>10635.6</v>
      </c>
      <c r="N75" s="125">
        <f t="shared" si="45"/>
        <v>968429.72224000003</v>
      </c>
      <c r="O75" s="236">
        <f>SUM(N$3:$N75)/SUM($N$3:$N$167)</f>
        <v>0.9797107755221478</v>
      </c>
      <c r="P75" s="125">
        <f t="shared" si="46"/>
        <v>21.616734871428573</v>
      </c>
      <c r="Q75" s="125">
        <f t="shared" si="47"/>
        <v>968429.72224000003</v>
      </c>
      <c r="R75" s="109">
        <f>INDEX(הכנסות_מבוקר,MATCH(C75,'נתוני דוחות 2014'!$C$10:$C$263,0),11)*1000</f>
        <v>307618000</v>
      </c>
      <c r="S75" s="109">
        <f>INDEX(הכנסות_מבוקר,MATCH(C75,'נתוני דוחות 2014'!$C$10:$C$263,0),6)*1000</f>
        <v>214091000</v>
      </c>
      <c r="T75" s="109">
        <f>INDEX(ארנונה_מבוקר,MATCH(C75,'נתוני דוחות 2014'!$C$10:$C$263,0),7)*1000</f>
        <v>61507000</v>
      </c>
      <c r="U75" s="181">
        <f t="shared" si="36"/>
        <v>1.5572115730567253E-2</v>
      </c>
      <c r="V75" s="181">
        <f t="shared" si="48"/>
        <v>4.4737710704326672E-3</v>
      </c>
      <c r="W75" s="181">
        <f t="shared" si="49"/>
        <v>3.1135828275328493E-3</v>
      </c>
      <c r="X75" s="181">
        <f>INDEX('נתוני דוחות 2014'!$DW$10:$DY$263,MATCH('תשלומי ארנונה של המדינה'!C75,'נתוני דוחות 2014'!$DW$10:$DW$263,0),2)/(INDEX('נתוני דוחות 2014'!$DW$10:$DY$263,MATCH('תשלומי ארנונה של המדינה'!C75,'נתוני דוחות 2014'!$DW$10:$DW$263,0),2)+INDEX('נתוני דוחות 2014'!$DW$10:$DY$263,MATCH('תשלומי ארנונה של המדינה'!C75,'נתוני דוחות 2014'!$DW$10:$DW$263,0),3))</f>
        <v>0.53383658094783348</v>
      </c>
      <c r="Y75" s="162">
        <f>INDEX('נתוני דוחות 2014'!$DW$10:$DY$263,MATCH('תשלומי ארנונה של המדינה'!C75,'נתוני דוחות 2014'!$DW$10:$DW$263,0),2)/(INDEX('נתוני דוחות 2014'!$DW$10:$DY$263,MATCH('תשלומי ארנונה של המדינה'!C75,'נתוני דוחות 2014'!$DW$10:$DW$263,0),2)+INDEX('נתוני דוחות 2014'!$DW$10:$DY$263,MATCH('תשלומי ארנונה של המדינה'!C75,'נתוני דוחות 2014'!$DW$10:$DW$263,0),3)-H75/1000)</f>
        <v>0.53774011750405881</v>
      </c>
      <c r="Z75" s="162">
        <f>INDEX('נתוני דוחות 2014'!$DW$10:$DY$263,MATCH('תשלומי ארנונה של המדינה'!C75,'נתוני דוחות 2014'!$DW$10:$DW$263,0),2)/(INDEX('נתוני דוחות 2014'!$DW$10:$DY$263,MATCH('תשלומי ארנונה של המדינה'!C75,'נתוני דוחות 2014'!$DW$10:$DW$263,0),2)+INDEX('נתוני דוחות 2014'!$DW$10:$DY$263,MATCH('תשלומי ארנונה של המדינה'!C75,'נתוני דוחות 2014'!$DW$10:$DW$263,0),3)-N75/1000)</f>
        <v>0.53778378391030546</v>
      </c>
      <c r="AA75" s="162">
        <f t="shared" si="54"/>
        <v>3.947202962471974E-3</v>
      </c>
      <c r="AB75" s="162">
        <f t="shared" si="50"/>
        <v>1.5745032634334303E-2</v>
      </c>
      <c r="AC75" s="162">
        <f t="shared" si="51"/>
        <v>4.5234490111214394E-3</v>
      </c>
      <c r="AD75" s="162">
        <f t="shared" si="52"/>
        <v>3.1481568771658357E-3</v>
      </c>
      <c r="AE75" s="274">
        <f>INDEX(רשויות!$AC$4:$AL$258,MATCH($C75,רשויות!$AC$4:$AC$258,0),10)</f>
        <v>7</v>
      </c>
      <c r="AF75" s="274" t="str">
        <f>IF(INDEX(רשויות!$AN$4:$AR$258,MATCH($C75,רשויות!$AO$4:$AO$258,0),4)&gt;0,"נתמכת","עצמאית")</f>
        <v>עצמאית</v>
      </c>
      <c r="AN75" t="s">
        <v>1884</v>
      </c>
      <c r="AO75">
        <v>1600</v>
      </c>
    </row>
    <row r="76" spans="1:43">
      <c r="A76" s="123" t="s">
        <v>75</v>
      </c>
      <c r="B76" s="126"/>
      <c r="C76" s="124" t="s">
        <v>416</v>
      </c>
      <c r="D76" s="172">
        <f t="shared" si="44"/>
        <v>49400</v>
      </c>
      <c r="E76" s="124" t="str">
        <f>INDEX(רשויות!$G$3:$P$260,MATCH(TRIM(C76),רשויות!$G$3:$G$260,0),10)</f>
        <v>עירייה</v>
      </c>
      <c r="F76" s="124" t="str">
        <f>INDEX(רשות_מחוז,MATCH(TRIM(C76),רשויות!$G$3:$G$260,0),2)</f>
        <v>דרום</v>
      </c>
      <c r="G76" s="127"/>
      <c r="H76" s="125">
        <f t="shared" si="53"/>
        <v>0</v>
      </c>
      <c r="I76" s="126"/>
      <c r="J76" s="126"/>
      <c r="K76" s="125">
        <f>INDEX(מילמן,MATCH(C76,'המידע ממילמן'!$A$1:$A$145,0),2)</f>
        <v>853995.38</v>
      </c>
      <c r="L76" s="125">
        <f t="shared" si="55"/>
        <v>0</v>
      </c>
      <c r="M76" s="125">
        <f t="shared" si="56"/>
        <v>853995.38</v>
      </c>
      <c r="N76" s="125">
        <f t="shared" si="45"/>
        <v>853995.38</v>
      </c>
      <c r="O76" s="236">
        <f>SUM(N$3:$N76)/SUM($N$3:$N$167)</f>
        <v>0.98064580477010455</v>
      </c>
      <c r="P76" s="125">
        <f t="shared" si="46"/>
        <v>17.287355870445346</v>
      </c>
      <c r="Q76" s="125">
        <f t="shared" si="47"/>
        <v>853995.38</v>
      </c>
      <c r="R76" s="109">
        <f>INDEX(הכנסות_מבוקר,MATCH(C76,'נתוני דוחות 2014'!$C$10:$C$263,0),11)*1000</f>
        <v>412937000</v>
      </c>
      <c r="S76" s="109">
        <f>INDEX(הכנסות_מבוקר,MATCH(C76,'נתוני דוחות 2014'!$C$10:$C$263,0),6)*1000</f>
        <v>257105000</v>
      </c>
      <c r="T76" s="109">
        <f>INDEX(ארנונה_מבוקר,MATCH(C76,'נתוני דוחות 2014'!$C$10:$C$263,0),7)*1000</f>
        <v>128603000</v>
      </c>
      <c r="U76" s="181">
        <f t="shared" ref="U76:U99" si="57">H76/T76</f>
        <v>0</v>
      </c>
      <c r="V76" s="181">
        <f t="shared" si="48"/>
        <v>0</v>
      </c>
      <c r="W76" s="181">
        <f t="shared" si="49"/>
        <v>0</v>
      </c>
      <c r="X76" s="181">
        <f>INDEX('נתוני דוחות 2014'!$DW$10:$DY$263,MATCH('תשלומי ארנונה של המדינה'!C76,'נתוני דוחות 2014'!$DW$10:$DW$263,0),2)/(INDEX('נתוני דוחות 2014'!$DW$10:$DY$263,MATCH('תשלומי ארנונה של המדינה'!C76,'נתוני דוחות 2014'!$DW$10:$DW$263,0),2)+INDEX('נתוני דוחות 2014'!$DW$10:$DY$263,MATCH('תשלומי ארנונה של המדינה'!C76,'נתוני דוחות 2014'!$DW$10:$DW$263,0),3))</f>
        <v>0.22913744530360247</v>
      </c>
      <c r="Y76" s="162">
        <f>INDEX('נתוני דוחות 2014'!$DW$10:$DY$263,MATCH('תשלומי ארנונה של המדינה'!C76,'נתוני דוחות 2014'!$DW$10:$DW$263,0),2)/(INDEX('נתוני דוחות 2014'!$DW$10:$DY$263,MATCH('תשלומי ארנונה של המדינה'!C76,'נתוני דוחות 2014'!$DW$10:$DW$263,0),2)+INDEX('נתוני דוחות 2014'!$DW$10:$DY$263,MATCH('תשלומי ארנונה של המדינה'!C76,'נתוני דוחות 2014'!$DW$10:$DW$263,0),3)-H76/1000)</f>
        <v>0.22913744530360247</v>
      </c>
      <c r="Z76" s="162">
        <f>INDEX('נתוני דוחות 2014'!$DW$10:$DY$263,MATCH('תשלומי ארנונה של המדינה'!C76,'נתוני דוחות 2014'!$DW$10:$DW$263,0),2)/(INDEX('נתוני דוחות 2014'!$DW$10:$DY$263,MATCH('תשלומי ארנונה של המדינה'!C76,'נתוני דוחות 2014'!$DW$10:$DW$263,0),2)+INDEX('נתוני דוחות 2014'!$DW$10:$DY$263,MATCH('תשלומי ארנונה של המדינה'!C76,'נתוני דוחות 2014'!$DW$10:$DW$263,0),3)-N76/1000)</f>
        <v>0.2303164248803328</v>
      </c>
      <c r="AA76" s="162">
        <f t="shared" si="54"/>
        <v>1.1789795767303268E-3</v>
      </c>
      <c r="AB76" s="162">
        <f t="shared" si="50"/>
        <v>6.6405556635537278E-3</v>
      </c>
      <c r="AC76" s="162">
        <f t="shared" si="51"/>
        <v>3.3215821551506194E-3</v>
      </c>
      <c r="AD76" s="162">
        <f t="shared" si="52"/>
        <v>2.0681008967469612E-3</v>
      </c>
      <c r="AE76" s="274">
        <f>INDEX(רשויות!$AC$4:$AL$258,MATCH($C76,רשויות!$AC$4:$AC$258,0),10)</f>
        <v>4</v>
      </c>
      <c r="AF76" s="274" t="str">
        <f>IF(INDEX(רשויות!$AN$4:$AR$258,MATCH($C76,רשויות!$AO$4:$AO$258,0),4)&gt;0,"נתמכת","עצמאית")</f>
        <v>נתמכת</v>
      </c>
      <c r="AN76" t="s">
        <v>1894</v>
      </c>
      <c r="AO76">
        <v>17700</v>
      </c>
    </row>
    <row r="77" spans="1:43" ht="15.75" customHeight="1">
      <c r="A77" s="123"/>
      <c r="B77" s="126"/>
      <c r="C77" s="124" t="s">
        <v>2190</v>
      </c>
      <c r="D77" s="172">
        <f t="shared" si="44"/>
        <v>74400</v>
      </c>
      <c r="E77" s="124" t="str">
        <f>INDEX(רשויות!$G$3:$P$260,MATCH(TRIM(C77),רשויות!$G$3:$G$260,0),10)</f>
        <v>עירייה</v>
      </c>
      <c r="F77" s="124" t="str">
        <f>INDEX(רשות_מחוז,MATCH(TRIM(C77),רשויות!$G$3:$G$260,0),2)</f>
        <v>צפון</v>
      </c>
      <c r="G77" s="127"/>
      <c r="H77" s="125">
        <f t="shared" si="53"/>
        <v>0</v>
      </c>
      <c r="I77" s="126"/>
      <c r="J77" s="126"/>
      <c r="K77" s="125">
        <f>INDEX(מילמן,MATCH(C77,'המידע ממילמן'!$A$1:$A$145,0),2)</f>
        <v>827100.7</v>
      </c>
      <c r="L77" s="125">
        <f t="shared" si="55"/>
        <v>676718.7545454544</v>
      </c>
      <c r="M77" s="125">
        <f t="shared" si="56"/>
        <v>1503819.4545454544</v>
      </c>
      <c r="N77" s="125">
        <f t="shared" si="45"/>
        <v>827100.7</v>
      </c>
      <c r="O77" s="236">
        <f>SUM(N$3:$N77)/SUM($N$3:$N$167)</f>
        <v>0.98155138735710334</v>
      </c>
      <c r="P77" s="125">
        <f t="shared" si="46"/>
        <v>11.116944892473118</v>
      </c>
      <c r="Q77" s="125">
        <f t="shared" si="47"/>
        <v>1503819.4545454544</v>
      </c>
      <c r="R77" s="109">
        <f>INDEX(הכנסות_מבוקר,MATCH(C77,'נתוני דוחות 2014'!$C$10:$C$263,0),11)*1000</f>
        <v>283061000</v>
      </c>
      <c r="S77" s="109">
        <f>INDEX(הכנסות_מבוקר,MATCH(C77,'נתוני דוחות 2014'!$C$10:$C$263,0),6)*1000</f>
        <v>135869000</v>
      </c>
      <c r="T77" s="109">
        <f>INDEX(ארנונה_מבוקר,MATCH(C77,'נתוני דוחות 2014'!$C$10:$C$263,0),7)*1000</f>
        <v>40355000</v>
      </c>
      <c r="U77" s="181">
        <f t="shared" si="57"/>
        <v>0</v>
      </c>
      <c r="V77" s="181">
        <f t="shared" si="48"/>
        <v>0</v>
      </c>
      <c r="W77" s="181">
        <f t="shared" si="49"/>
        <v>0</v>
      </c>
      <c r="X77" s="181">
        <f>INDEX('נתוני דוחות 2014'!$DW$10:$DY$263,MATCH('תשלומי ארנונה של המדינה'!C77,'נתוני דוחות 2014'!$DW$10:$DW$263,0),2)/(INDEX('נתוני דוחות 2014'!$DW$10:$DY$263,MATCH('תשלומי ארנונה של המדינה'!C77,'נתוני דוחות 2014'!$DW$10:$DW$263,0),2)+INDEX('נתוני דוחות 2014'!$DW$10:$DY$263,MATCH('תשלומי ארנונה של המדינה'!C77,'נתוני דוחות 2014'!$DW$10:$DW$263,0),3))</f>
        <v>0.4793910855963362</v>
      </c>
      <c r="Y77" s="162">
        <f>INDEX('נתוני דוחות 2014'!$DW$10:$DY$263,MATCH('תשלומי ארנונה של המדינה'!C77,'נתוני דוחות 2014'!$DW$10:$DW$263,0),2)/(INDEX('נתוני דוחות 2014'!$DW$10:$DY$263,MATCH('תשלומי ארנונה של המדינה'!C77,'נתוני דוחות 2014'!$DW$10:$DW$263,0),2)+INDEX('נתוני דוחות 2014'!$DW$10:$DY$263,MATCH('תשלומי ארנונה של המדינה'!C77,'נתוני דוחות 2014'!$DW$10:$DW$263,0),3)-H77/1000)</f>
        <v>0.4793910855963362</v>
      </c>
      <c r="Z77" s="162">
        <f>INDEX('נתוני דוחות 2014'!$DW$10:$DY$263,MATCH('תשלומי ארנונה של המדינה'!C77,'נתוני דוחות 2014'!$DW$10:$DW$263,0),2)/(INDEX('נתוני דוחות 2014'!$DW$10:$DY$263,MATCH('תשלומי ארנונה של המדינה'!C77,'נתוני דוחות 2014'!$DW$10:$DW$263,0),2)+INDEX('נתוני דוחות 2014'!$DW$10:$DY$263,MATCH('תשלומי ארנונה של המדינה'!C77,'נתוני דוחות 2014'!$DW$10:$DW$263,0),3)-N77/1000)</f>
        <v>0.48456145414326141</v>
      </c>
      <c r="AA77" s="162">
        <f t="shared" si="54"/>
        <v>5.1703685469252081E-3</v>
      </c>
      <c r="AB77" s="162">
        <f t="shared" si="50"/>
        <v>2.0495618882418534E-2</v>
      </c>
      <c r="AC77" s="162">
        <f t="shared" si="51"/>
        <v>6.0874864759437397E-3</v>
      </c>
      <c r="AD77" s="162">
        <f t="shared" si="52"/>
        <v>2.9219874867961321E-3</v>
      </c>
      <c r="AE77" s="274">
        <f>INDEX(רשויות!$AC$4:$AL$258,MATCH($C77,רשויות!$AC$4:$AC$258,0),10)</f>
        <v>3</v>
      </c>
      <c r="AF77" s="274" t="str">
        <f>IF(INDEX(רשויות!$AN$4:$AR$258,MATCH($C77,רשויות!$AO$4:$AO$258,0),4)&gt;0,"נתמכת","עצמאית")</f>
        <v>נתמכת</v>
      </c>
      <c r="AN77" t="s">
        <v>1904</v>
      </c>
      <c r="AO77">
        <v>20800</v>
      </c>
      <c r="AQ77" s="124" t="s">
        <v>2582</v>
      </c>
    </row>
    <row r="78" spans="1:43" ht="15.75" customHeight="1">
      <c r="A78" s="123" t="s">
        <v>75</v>
      </c>
      <c r="B78" s="124" t="s">
        <v>103</v>
      </c>
      <c r="C78" s="124" t="s">
        <v>2012</v>
      </c>
      <c r="D78" s="172">
        <f t="shared" si="44"/>
        <v>44700</v>
      </c>
      <c r="E78" s="124" t="str">
        <f>IF(LEFT(B78,3)="עיר","עירייה",IF(LEFT(B78,7)="מועצה א","מועצה אזורית","מועצה מקומית"))</f>
        <v>עירייה</v>
      </c>
      <c r="F78" s="124" t="str">
        <f>INDEX(רשות_מחוז,MATCH(TRIM(C78),רשויות!$G$3:$G$260,0),2)</f>
        <v>צפון</v>
      </c>
      <c r="G78" s="125">
        <v>27850.91</v>
      </c>
      <c r="H78" s="125">
        <f t="shared" si="53"/>
        <v>28786.700576000003</v>
      </c>
      <c r="I78" s="125">
        <f>J78-H78</f>
        <v>0</v>
      </c>
      <c r="J78" s="125">
        <f>IF(OR(A78="עיר עולים",A78="בירה"),H78,H78/0.3)</f>
        <v>28786.700576000003</v>
      </c>
      <c r="K78" s="125">
        <f>INDEX(מילמן,MATCH(C78,'המידע ממילמן'!$A$1:$A$145,0),2)</f>
        <v>707923.8</v>
      </c>
      <c r="L78" s="125">
        <f t="shared" si="55"/>
        <v>0</v>
      </c>
      <c r="M78" s="125">
        <f t="shared" si="56"/>
        <v>707923.8</v>
      </c>
      <c r="N78" s="125">
        <f t="shared" si="45"/>
        <v>736710.50057600008</v>
      </c>
      <c r="O78" s="236">
        <f>SUM(N$3:$N78)/SUM($N$3:$N$167)</f>
        <v>0.98235800280426822</v>
      </c>
      <c r="P78" s="125">
        <f t="shared" si="46"/>
        <v>16.48121925225951</v>
      </c>
      <c r="Q78" s="125">
        <f t="shared" si="47"/>
        <v>736710.50057600008</v>
      </c>
      <c r="R78" s="109">
        <f>INDEX(הכנסות_מבוקר,MATCH(C78,'נתוני דוחות 2014'!$C$10:$C$263,0),11)*1000</f>
        <v>260112000</v>
      </c>
      <c r="S78" s="109">
        <f>INDEX(הכנסות_מבוקר,MATCH(C78,'נתוני דוחות 2014'!$C$10:$C$263,0),6)*1000</f>
        <v>189279000</v>
      </c>
      <c r="T78" s="109">
        <f>INDEX(ארנונה_מבוקר,MATCH(C78,'נתוני דוחות 2014'!$C$10:$C$263,0),7)*1000</f>
        <v>82966000</v>
      </c>
      <c r="U78" s="181">
        <f t="shared" si="57"/>
        <v>3.4696985001084787E-4</v>
      </c>
      <c r="V78" s="181">
        <f t="shared" si="48"/>
        <v>1.5208607703971389E-4</v>
      </c>
      <c r="W78" s="181">
        <f t="shared" si="49"/>
        <v>1.1067040573291506E-4</v>
      </c>
      <c r="X78" s="181">
        <f>INDEX('נתוני דוחות 2014'!$DW$10:$DY$263,MATCH('תשלומי ארנונה של המדינה'!C78,'נתוני דוחות 2014'!$DW$10:$DW$263,0),2)/(INDEX('נתוני דוחות 2014'!$DW$10:$DY$263,MATCH('תשלומי ארנונה של המדינה'!C78,'נתוני דוחות 2014'!$DW$10:$DW$263,0),2)+INDEX('נתוני דוחות 2014'!$DW$10:$DY$263,MATCH('תשלומי ארנונה של המדינה'!C78,'נתוני דוחות 2014'!$DW$10:$DW$263,0),3))</f>
        <v>0.3852412249827723</v>
      </c>
      <c r="Y78" s="162">
        <f>INDEX('נתוני דוחות 2014'!$DW$10:$DY$263,MATCH('תשלומי ארנונה של המדינה'!C78,'נתוני דוחות 2014'!$DW$10:$DW$263,0),2)/(INDEX('נתוני דוחות 2014'!$DW$10:$DY$263,MATCH('תשלומי ארנונה של המדינה'!C78,'נתוני דוחות 2014'!$DW$10:$DW$263,0),2)+INDEX('נתוני דוחות 2014'!$DW$10:$DY$263,MATCH('תשלומי ארנונה של המדינה'!C78,'נתוני דוחות 2014'!$DW$10:$DW$263,0),3)-H78/1000)</f>
        <v>0.38532341553078242</v>
      </c>
      <c r="Z78" s="162">
        <f>INDEX('נתוני דוחות 2014'!$DW$10:$DY$263,MATCH('תשלומי ארנונה של המדינה'!C78,'נתוני דוחות 2014'!$DW$10:$DW$263,0),2)/(INDEX('נתוני דוחות 2014'!$DW$10:$DY$263,MATCH('תשלומי ארנונה של המדינה'!C78,'נתוני דוחות 2014'!$DW$10:$DW$263,0),2)+INDEX('נתוני דוחות 2014'!$DW$10:$DY$263,MATCH('תשלומי ארנונה של המדינה'!C78,'נתוני דוחות 2014'!$DW$10:$DW$263,0),3)-N78/1000)</f>
        <v>0.38735574326281813</v>
      </c>
      <c r="AA78" s="162">
        <f t="shared" si="54"/>
        <v>2.1145182800458295E-3</v>
      </c>
      <c r="AB78" s="162">
        <f t="shared" si="50"/>
        <v>8.8796675816117457E-3</v>
      </c>
      <c r="AC78" s="162">
        <f t="shared" si="51"/>
        <v>3.8921935374552912E-3</v>
      </c>
      <c r="AD78" s="162">
        <f t="shared" si="52"/>
        <v>2.8322818654118228E-3</v>
      </c>
      <c r="AE78" s="274">
        <f>INDEX(רשויות!$AC$4:$AL$258,MATCH($C78,רשויות!$AC$4:$AC$258,0),10)</f>
        <v>5</v>
      </c>
      <c r="AF78" s="274" t="str">
        <f>IF(INDEX(רשויות!$AN$4:$AR$258,MATCH($C78,רשויות!$AO$4:$AO$258,0),4)&gt;0,"נתמכת","עצמאית")</f>
        <v>נתמכת</v>
      </c>
      <c r="AN78" t="s">
        <v>298</v>
      </c>
      <c r="AO78">
        <v>8800</v>
      </c>
    </row>
    <row r="79" spans="1:43" ht="26.25" customHeight="1">
      <c r="A79" s="123"/>
      <c r="B79" s="124" t="s">
        <v>43</v>
      </c>
      <c r="C79" s="124" t="s">
        <v>1478</v>
      </c>
      <c r="D79" s="172">
        <f t="shared" si="44"/>
        <v>14100</v>
      </c>
      <c r="E79" s="124" t="str">
        <f>IF(LEFT(B79,3)="עיר","עירייה",IF(LEFT(B79,7)="מועצה א","מועצה אזורית","מועצה מקומית"))</f>
        <v>מועצה אזורית</v>
      </c>
      <c r="F79" s="124" t="str">
        <f>INDEX(רשות_מחוז,MATCH(TRIM(C79),רשויות!$G$3:$G$260,0),2)</f>
        <v>מרכז</v>
      </c>
      <c r="G79" s="125">
        <v>718636.99</v>
      </c>
      <c r="H79" s="125">
        <f t="shared" si="53"/>
        <v>742783.1928640001</v>
      </c>
      <c r="I79" s="125">
        <f>J79-H79</f>
        <v>1733160.7833493336</v>
      </c>
      <c r="J79" s="125">
        <f>IF(OR(A79="עיר עולים",A79="בירה"),H79,H79/0.3)</f>
        <v>2475943.9762133337</v>
      </c>
      <c r="K79" s="125">
        <f>INDEX(מילמן,MATCH(C79,'המידע ממילמן'!$A$1:$A$145,0),2)</f>
        <v>2832</v>
      </c>
      <c r="L79" s="125">
        <f t="shared" si="55"/>
        <v>2317.090909090909</v>
      </c>
      <c r="M79" s="125">
        <f t="shared" si="56"/>
        <v>5149.090909090909</v>
      </c>
      <c r="N79" s="125">
        <f t="shared" si="45"/>
        <v>745615.1928640001</v>
      </c>
      <c r="O79" s="236">
        <f>SUM(N$3:$N79)/SUM($N$3:$N$167)</f>
        <v>0.98317436789168666</v>
      </c>
      <c r="P79" s="125">
        <f t="shared" si="46"/>
        <v>52.880510132198587</v>
      </c>
      <c r="Q79" s="125">
        <f t="shared" si="47"/>
        <v>2481093.0671224245</v>
      </c>
      <c r="R79" s="109">
        <f>INDEX(הכנסות_מבוקר,MATCH(C79,'נתוני דוחות 2014'!$C$10:$C$263,0),11)*1000</f>
        <v>98489000</v>
      </c>
      <c r="S79" s="109">
        <f>INDEX(הכנסות_מבוקר,MATCH(C79,'נתוני דוחות 2014'!$C$10:$C$263,0),6)*1000</f>
        <v>64031000</v>
      </c>
      <c r="T79" s="109">
        <f>INDEX(ארנונה_מבוקר,MATCH(C79,'נתוני דוחות 2014'!$C$10:$C$263,0),7)*1000</f>
        <v>34653000</v>
      </c>
      <c r="U79" s="181">
        <f t="shared" si="57"/>
        <v>2.143488854829308E-2</v>
      </c>
      <c r="V79" s="181">
        <f t="shared" si="48"/>
        <v>1.1600368460027176E-2</v>
      </c>
      <c r="W79" s="181">
        <f t="shared" si="49"/>
        <v>7.5417883506178366E-3</v>
      </c>
      <c r="X79" s="181">
        <f>INDEX('נתוני דוחות 2014'!$DW$10:$DY$263,MATCH('תשלומי ארנונה של המדינה'!C79,'נתוני דוחות 2014'!$DW$10:$DW$263,0),2)/(INDEX('נתוני דוחות 2014'!$DW$10:$DY$263,MATCH('תשלומי ארנונה של המדינה'!C79,'נתוני דוחות 2014'!$DW$10:$DW$263,0),2)+INDEX('נתוני דוחות 2014'!$DW$10:$DY$263,MATCH('תשלומי ארנונה של המדינה'!C79,'נתוני דוחות 2014'!$DW$10:$DW$263,0),3))</f>
        <v>0.29678558383051262</v>
      </c>
      <c r="Y79" s="162">
        <f>INDEX('נתוני דוחות 2014'!$DW$10:$DY$263,MATCH('תשלומי ארנונה של המדינה'!C79,'נתוני דוחות 2014'!$DW$10:$DW$263,0),2)/(INDEX('נתוני דוחות 2014'!$DW$10:$DY$263,MATCH('תשלומי ארנונה של המדינה'!C79,'נתוני דוחות 2014'!$DW$10:$DW$263,0),2)+INDEX('נתוני דוחות 2014'!$DW$10:$DY$263,MATCH('תשלומי ארנונה של המדינה'!C79,'נתוני דוחות 2014'!$DW$10:$DW$263,0),3)-H79/1000)</f>
        <v>0.30132759184151264</v>
      </c>
      <c r="Z79" s="162">
        <f>INDEX('נתוני דוחות 2014'!$DW$10:$DY$263,MATCH('תשלומי ארנונה של המדינה'!C79,'נתוני דוחות 2014'!$DW$10:$DW$263,0),2)/(INDEX('נתוני דוחות 2014'!$DW$10:$DY$263,MATCH('תשלומי ארנונה של המדינה'!C79,'נתוני דוחות 2014'!$DW$10:$DW$263,0),2)+INDEX('נתוני דוחות 2014'!$DW$10:$DY$263,MATCH('תשלומי ארנונה של המדינה'!C79,'נתוני דוחות 2014'!$DW$10:$DW$263,0),3)-N79/1000)</f>
        <v>0.30134517514683518</v>
      </c>
      <c r="AA79" s="162">
        <f t="shared" si="54"/>
        <v>4.5595913163225532E-3</v>
      </c>
      <c r="AB79" s="162">
        <f t="shared" si="50"/>
        <v>2.1516613074308143E-2</v>
      </c>
      <c r="AC79" s="162">
        <f t="shared" si="51"/>
        <v>1.1644597036810296E-2</v>
      </c>
      <c r="AD79" s="162">
        <f t="shared" si="52"/>
        <v>7.5705428308135946E-3</v>
      </c>
      <c r="AE79" s="274">
        <f>INDEX(רשויות!$AC$4:$AL$258,MATCH($C79,רשויות!$AC$4:$AC$258,0),10)</f>
        <v>5</v>
      </c>
      <c r="AF79" s="274" t="str">
        <f>IF(INDEX(רשויות!$AN$4:$AR$258,MATCH($C79,רשויות!$AO$4:$AO$258,0),4)&gt;0,"נתמכת","עצמאית")</f>
        <v>נתמכת</v>
      </c>
      <c r="AN79" t="s">
        <v>1058</v>
      </c>
      <c r="AO79">
        <v>829900</v>
      </c>
    </row>
    <row r="80" spans="1:43" ht="15.75" customHeight="1">
      <c r="A80" s="123" t="s">
        <v>75</v>
      </c>
      <c r="B80" s="126"/>
      <c r="C80" s="124" t="s">
        <v>776</v>
      </c>
      <c r="D80" s="172">
        <f t="shared" si="44"/>
        <v>53400</v>
      </c>
      <c r="E80" s="124" t="str">
        <f>INDEX(רשויות!$G$3:$P$260,MATCH(TRIM(C80),רשויות!$G$3:$G$260,0),10)</f>
        <v>עירייה</v>
      </c>
      <c r="F80" s="124" t="str">
        <f>INDEX(רשות_מחוז,MATCH(TRIM(C80),רשויות!$G$3:$G$260,0),2)</f>
        <v>חיפה</v>
      </c>
      <c r="G80" s="127"/>
      <c r="H80" s="125">
        <f t="shared" si="53"/>
        <v>0</v>
      </c>
      <c r="I80" s="126"/>
      <c r="J80" s="126"/>
      <c r="K80" s="125">
        <f>INDEX(מילמן,MATCH(C80,'המידע ממילמן'!$A$1:$A$145,0),2)</f>
        <v>717154.74050000007</v>
      </c>
      <c r="L80" s="125">
        <f t="shared" si="55"/>
        <v>0</v>
      </c>
      <c r="M80" s="125">
        <f t="shared" si="56"/>
        <v>717154.74050000007</v>
      </c>
      <c r="N80" s="125">
        <f t="shared" si="45"/>
        <v>717154.74050000007</v>
      </c>
      <c r="O80" s="236">
        <f>SUM(N$3:$N80)/SUM($N$3:$N$167)</f>
        <v>0.98395957197285888</v>
      </c>
      <c r="P80" s="125">
        <f t="shared" si="46"/>
        <v>13.429864054307117</v>
      </c>
      <c r="Q80" s="125">
        <f t="shared" si="47"/>
        <v>717154.74050000007</v>
      </c>
      <c r="R80" s="109">
        <f>INDEX(הכנסות_מבוקר,MATCH(C80,'נתוני דוחות 2014'!$C$10:$C$263,0),11)*1000</f>
        <v>342277000</v>
      </c>
      <c r="S80" s="109">
        <f>INDEX(הכנסות_מבוקר,MATCH(C80,'נתוני דוחות 2014'!$C$10:$C$263,0),6)*1000</f>
        <v>209172000</v>
      </c>
      <c r="T80" s="109">
        <f>INDEX(ארנונה_מבוקר,MATCH(C80,'נתוני דוחות 2014'!$C$10:$C$263,0),7)*1000</f>
        <v>66090000</v>
      </c>
      <c r="U80" s="181">
        <f t="shared" si="57"/>
        <v>0</v>
      </c>
      <c r="V80" s="181">
        <f t="shared" si="48"/>
        <v>0</v>
      </c>
      <c r="W80" s="181">
        <f t="shared" si="49"/>
        <v>0</v>
      </c>
      <c r="X80" s="181">
        <f>INDEX('נתוני דוחות 2014'!$DW$10:$DY$263,MATCH('תשלומי ארנונה של המדינה'!C80,'נתוני דוחות 2014'!$DW$10:$DW$263,0),2)/(INDEX('נתוני דוחות 2014'!$DW$10:$DY$263,MATCH('תשלומי ארנונה של המדינה'!C80,'נתוני דוחות 2014'!$DW$10:$DW$263,0),2)+INDEX('נתוני דוחות 2014'!$DW$10:$DY$263,MATCH('תשלומי ארנונה של המדינה'!C80,'נתוני דוחות 2014'!$DW$10:$DW$263,0),3))</f>
        <v>0.52013766363893787</v>
      </c>
      <c r="Y80" s="162">
        <f>INDEX('נתוני דוחות 2014'!$DW$10:$DY$263,MATCH('תשלומי ארנונה של המדינה'!C80,'נתוני דוחות 2014'!$DW$10:$DW$263,0),2)/(INDEX('נתוני דוחות 2014'!$DW$10:$DY$263,MATCH('תשלומי ארנונה של המדינה'!C80,'נתוני דוחות 2014'!$DW$10:$DW$263,0),2)+INDEX('נתוני דוחות 2014'!$DW$10:$DY$263,MATCH('תשלומי ארנונה של המדינה'!C80,'נתוני דוחות 2014'!$DW$10:$DW$263,0),3)-H80/1000)</f>
        <v>0.52013766363893787</v>
      </c>
      <c r="Z80" s="162">
        <f>INDEX('נתוני דוחות 2014'!$DW$10:$DY$263,MATCH('תשלומי ארנונה של המדינה'!C80,'נתוני דוחות 2014'!$DW$10:$DW$263,0),2)/(INDEX('נתוני דוחות 2014'!$DW$10:$DY$263,MATCH('תשלומי ארנונה של המדינה'!C80,'נתוני דוחות 2014'!$DW$10:$DW$263,0),2)+INDEX('נתוני דוחות 2014'!$DW$10:$DY$263,MATCH('תשלומי ארנונה של המדינה'!C80,'נתוני דוחות 2014'!$DW$10:$DW$263,0),3)-N80/1000)</f>
        <v>0.52286023580508223</v>
      </c>
      <c r="AA80" s="162">
        <f t="shared" si="54"/>
        <v>2.7225721661443547E-3</v>
      </c>
      <c r="AB80" s="162">
        <f t="shared" si="50"/>
        <v>1.0851183847783327E-2</v>
      </c>
      <c r="AC80" s="162">
        <f t="shared" si="51"/>
        <v>3.4285408204731038E-3</v>
      </c>
      <c r="AD80" s="162">
        <f t="shared" si="52"/>
        <v>2.0952466584082483E-3</v>
      </c>
      <c r="AE80" s="274">
        <f>INDEX(רשויות!$AC$4:$AL$258,MATCH($C80,רשויות!$AC$4:$AC$258,0),10)</f>
        <v>5</v>
      </c>
      <c r="AF80" s="274" t="str">
        <f>IF(INDEX(רשויות!$AN$4:$AR$258,MATCH($C80,רשויות!$AO$4:$AO$258,0),4)&gt;0,"נתמכת","עצמאית")</f>
        <v>נתמכת</v>
      </c>
      <c r="AN80" t="s">
        <v>1914</v>
      </c>
      <c r="AO80">
        <v>15800</v>
      </c>
    </row>
    <row r="81" spans="1:41" ht="15.75" customHeight="1">
      <c r="A81" s="123"/>
      <c r="B81" s="124" t="s">
        <v>69</v>
      </c>
      <c r="C81" s="124" t="s">
        <v>981</v>
      </c>
      <c r="D81" s="172">
        <f t="shared" si="44"/>
        <v>37100</v>
      </c>
      <c r="E81" s="124" t="str">
        <f>IF(LEFT(B81,3)="עיר","עירייה",IF(LEFT(B81,7)="מועצה א","מועצה אזורית","מועצה מקומית"))</f>
        <v>עירייה</v>
      </c>
      <c r="F81" s="124" t="str">
        <f>INDEX(רשות_מחוז,MATCH(TRIM(C81),רשויות!$G$3:$G$260,0),2)</f>
        <v>יו"ש</v>
      </c>
      <c r="G81" s="125">
        <v>12908.2</v>
      </c>
      <c r="H81" s="125">
        <f t="shared" si="53"/>
        <v>13341.915520000002</v>
      </c>
      <c r="I81" s="125">
        <f>J81-H81</f>
        <v>31131.136213333339</v>
      </c>
      <c r="J81" s="125">
        <f>IF(OR(A81="עיר עולים",A81="בירה"),H81,H81/0.3)</f>
        <v>44473.051733333341</v>
      </c>
      <c r="K81" s="125">
        <f>INDEX(מילמן,MATCH(C81,'המידע ממילמן'!$A$1:$A$145,0),2)</f>
        <v>695830.20000000007</v>
      </c>
      <c r="L81" s="125">
        <f t="shared" si="55"/>
        <v>569315.61818181805</v>
      </c>
      <c r="M81" s="125">
        <f t="shared" si="56"/>
        <v>1265145.8181818181</v>
      </c>
      <c r="N81" s="125">
        <f t="shared" si="45"/>
        <v>709172.11552000011</v>
      </c>
      <c r="O81" s="236">
        <f>SUM(N$3:$N81)/SUM($N$3:$N$167)</f>
        <v>0.98473603597415893</v>
      </c>
      <c r="P81" s="125">
        <f t="shared" si="46"/>
        <v>19.115151361725069</v>
      </c>
      <c r="Q81" s="125">
        <f t="shared" si="47"/>
        <v>1309618.8699151515</v>
      </c>
      <c r="R81" s="109">
        <f>INDEX(הכנסות_מבוקר,MATCH(C81,'נתוני דוחות 2014'!$C$10:$C$263,0),11)*1000</f>
        <v>236546400</v>
      </c>
      <c r="S81" s="109">
        <f>INDEX(הכנסות_מבוקר,MATCH(C81,'נתוני דוחות 2014'!$C$10:$C$263,0),6)*1000</f>
        <v>145575600</v>
      </c>
      <c r="T81" s="109">
        <f>INDEX(ארנונה_מבוקר,MATCH(C81,'נתוני דוחות 2014'!$C$10:$C$263,0),7)*1000</f>
        <v>35663960</v>
      </c>
      <c r="U81" s="181">
        <f t="shared" si="57"/>
        <v>3.7410078746162801E-4</v>
      </c>
      <c r="V81" s="181">
        <f t="shared" si="48"/>
        <v>9.1649393991850297E-5</v>
      </c>
      <c r="W81" s="181">
        <f t="shared" si="49"/>
        <v>5.6402953162677604E-5</v>
      </c>
      <c r="X81" s="181">
        <f>INDEX('נתוני דוחות 2014'!$DW$10:$DY$263,MATCH('תשלומי ארנונה של המדינה'!C81,'נתוני דוחות 2014'!$DW$10:$DW$263,0),2)/(INDEX('נתוני דוחות 2014'!$DW$10:$DY$263,MATCH('תשלומי ארנונה של המדינה'!C81,'נתוני דוחות 2014'!$DW$10:$DW$263,0),2)+INDEX('נתוני דוחות 2014'!$DW$10:$DY$263,MATCH('תשלומי ארנונה של המדינה'!C81,'נתוני דוחות 2014'!$DW$10:$DW$263,0),3))</f>
        <v>0.54372639724352301</v>
      </c>
      <c r="Y81" s="162">
        <f>INDEX('נתוני דוחות 2014'!$DW$10:$DY$263,MATCH('תשלומי ארנונה של המדינה'!C81,'נתוני דוחות 2014'!$DW$10:$DW$263,0),2)/(INDEX('נתוני דוחות 2014'!$DW$10:$DY$263,MATCH('תשלומי ארנונה של המדינה'!C81,'נתוני דוחות 2014'!$DW$10:$DW$263,0),2)+INDEX('נתוני דוחות 2014'!$DW$10:$DY$263,MATCH('תשלומי ארנונה של המדינה'!C81,'נתוני דוחות 2014'!$DW$10:$DW$263,0),3)-H81/1000)</f>
        <v>0.54381922300514385</v>
      </c>
      <c r="Z81" s="162">
        <f>INDEX('נתוני דוחות 2014'!$DW$10:$DY$263,MATCH('תשלומי ארנונה של המדינה'!C81,'נתוני דוחות 2014'!$DW$10:$DW$263,0),2)/(INDEX('נתוני דוחות 2014'!$DW$10:$DY$263,MATCH('תשלומי ארנונה של המדינה'!C81,'נתוני דוחות 2014'!$DW$10:$DW$263,0),2)+INDEX('נתוני דוחות 2014'!$DW$10:$DY$263,MATCH('תשלומי ארנונה של המדינה'!C81,'נתוני דוחות 2014'!$DW$10:$DW$263,0),3)-N81/1000)</f>
        <v>0.54870475559733922</v>
      </c>
      <c r="AA81" s="162">
        <f t="shared" si="54"/>
        <v>4.9783583538162146E-3</v>
      </c>
      <c r="AB81" s="162">
        <f t="shared" si="50"/>
        <v>1.9884839359398117E-2</v>
      </c>
      <c r="AC81" s="162">
        <f t="shared" si="51"/>
        <v>4.8715039850084777E-3</v>
      </c>
      <c r="AD81" s="162">
        <f t="shared" si="52"/>
        <v>2.9980254001751882E-3</v>
      </c>
      <c r="AE81" s="274">
        <f>INDEX(רשויות!$AC$4:$AL$258,MATCH($C81,רשויות!$AC$4:$AC$258,0),10)</f>
        <v>5</v>
      </c>
      <c r="AF81" s="274" t="str">
        <f>IF(INDEX(רשויות!$AN$4:$AR$258,MATCH($C81,רשויות!$AO$4:$AO$258,0),4)&gt;0,"נתמכת","עצמאית")</f>
        <v>נתמכת</v>
      </c>
      <c r="AN81" t="s">
        <v>1924</v>
      </c>
      <c r="AO81">
        <v>12800</v>
      </c>
    </row>
    <row r="82" spans="1:41" ht="26.25" customHeight="1">
      <c r="A82" s="123"/>
      <c r="B82" s="124" t="s">
        <v>34</v>
      </c>
      <c r="C82" s="124" t="s">
        <v>2132</v>
      </c>
      <c r="D82" s="172">
        <f t="shared" si="44"/>
        <v>9600</v>
      </c>
      <c r="E82" s="124" t="str">
        <f>IF(LEFT(B82,3)="עיר","עירייה",IF(LEFT(B82,7)="מועצה א","מועצה אזורית","מועצה מקומית"))</f>
        <v>מועצה אזורית</v>
      </c>
      <c r="F82" s="124" t="str">
        <f>INDEX(רשות_מחוז,MATCH(TRIM(C82),רשויות!$G$3:$G$260,0),2)</f>
        <v>צפון</v>
      </c>
      <c r="G82" s="125">
        <v>666917.34</v>
      </c>
      <c r="H82" s="125">
        <f t="shared" si="53"/>
        <v>689325.76262399997</v>
      </c>
      <c r="I82" s="125">
        <f>J82-H82</f>
        <v>1608426.7794560001</v>
      </c>
      <c r="J82" s="125">
        <f>IF(OR(A82="עיר עולים",A82="בירה"),H82,H82/0.3)</f>
        <v>2297752.54208</v>
      </c>
      <c r="K82" s="125"/>
      <c r="L82" s="125"/>
      <c r="M82" s="125"/>
      <c r="N82" s="125">
        <f t="shared" si="45"/>
        <v>689325.76262399997</v>
      </c>
      <c r="O82" s="236">
        <f>SUM(N$3:$N82)/SUM($N$3:$N$167)</f>
        <v>0.98549077044289046</v>
      </c>
      <c r="P82" s="125">
        <f t="shared" si="46"/>
        <v>71.804766939999993</v>
      </c>
      <c r="Q82" s="125">
        <f t="shared" si="47"/>
        <v>2297752.54208</v>
      </c>
      <c r="R82" s="109">
        <f>INDEX(הכנסות_מבוקר,MATCH(C82,'נתוני דוחות 2014'!$C$10:$C$263,0),11)*1000</f>
        <v>109527000</v>
      </c>
      <c r="S82" s="109">
        <f>INDEX(הכנסות_מבוקר,MATCH(C82,'נתוני דוחות 2014'!$C$10:$C$263,0),6)*1000</f>
        <v>34706000</v>
      </c>
      <c r="T82" s="109">
        <f>INDEX(ארנונה_מבוקר,MATCH(C82,'נתוני דוחות 2014'!$C$10:$C$263,0),7)*1000</f>
        <v>7748000</v>
      </c>
      <c r="U82" s="181">
        <f t="shared" si="57"/>
        <v>8.8968219233866802E-2</v>
      </c>
      <c r="V82" s="181">
        <f t="shared" si="48"/>
        <v>1.9861861425229065E-2</v>
      </c>
      <c r="W82" s="181">
        <f t="shared" si="49"/>
        <v>6.2936605825412908E-3</v>
      </c>
      <c r="X82" s="181">
        <f>INDEX('נתוני דוחות 2014'!$DW$10:$DY$263,MATCH('תשלומי ארנונה של המדינה'!C82,'נתוני דוחות 2014'!$DW$10:$DW$263,0),2)/(INDEX('נתוני דוחות 2014'!$DW$10:$DY$263,MATCH('תשלומי ארנונה של המדינה'!C82,'נתוני דוחות 2014'!$DW$10:$DW$263,0),2)+INDEX('נתוני דוחות 2014'!$DW$10:$DY$263,MATCH('תשלומי ארנונה של המדינה'!C82,'נתוני דוחות 2014'!$DW$10:$DW$263,0),3))</f>
        <v>0.53847986657136049</v>
      </c>
      <c r="Y82" s="162">
        <f>INDEX('נתוני דוחות 2014'!$DW$10:$DY$263,MATCH('תשלומי ארנונה של המדינה'!C82,'נתוני דוחות 2014'!$DW$10:$DW$263,0),2)/(INDEX('נתוני דוחות 2014'!$DW$10:$DY$263,MATCH('תשלומי ארנונה של המדינה'!C82,'נתוני דוחות 2014'!$DW$10:$DW$263,0),2)+INDEX('נתוני דוחות 2014'!$DW$10:$DY$263,MATCH('תשלומי ארנונה של המדינה'!C82,'נתוני דוחות 2014'!$DW$10:$DW$263,0),3)-H82/1000)</f>
        <v>0.56153692327110982</v>
      </c>
      <c r="Z82" s="162">
        <f>INDEX('נתוני דוחות 2014'!$DW$10:$DY$263,MATCH('תשלומי ארנונה של המדינה'!C82,'נתוני דוחות 2014'!$DW$10:$DW$263,0),2)/(INDEX('נתוני דוחות 2014'!$DW$10:$DY$263,MATCH('תשלומי ארנונה של המדינה'!C82,'נתוני דוחות 2014'!$DW$10:$DW$263,0),2)+INDEX('נתוני דוחות 2014'!$DW$10:$DY$263,MATCH('תשלומי ארנונה של המדינה'!C82,'נתוני דוחות 2014'!$DW$10:$DW$263,0),3)-N82/1000)</f>
        <v>0.56153692327110982</v>
      </c>
      <c r="AA82" s="162">
        <f t="shared" si="54"/>
        <v>2.3057056699749334E-2</v>
      </c>
      <c r="AB82" s="162">
        <f t="shared" si="50"/>
        <v>8.8968219233866802E-2</v>
      </c>
      <c r="AC82" s="162">
        <f t="shared" si="51"/>
        <v>1.9861861425229065E-2</v>
      </c>
      <c r="AD82" s="162">
        <f t="shared" si="52"/>
        <v>6.2936605825412908E-3</v>
      </c>
      <c r="AE82" s="274">
        <f>INDEX(רשויות!$AC$4:$AL$258,MATCH($C82,רשויות!$AC$4:$AC$258,0),10)</f>
        <v>5</v>
      </c>
      <c r="AF82" s="274" t="str">
        <f>IF(INDEX(רשויות!$AN$4:$AR$258,MATCH($C82,רשויות!$AO$4:$AO$258,0),4)&gt;0,"נתמכת","עצמאית")</f>
        <v>נתמכת</v>
      </c>
      <c r="AN82" t="s">
        <v>1932</v>
      </c>
      <c r="AO82">
        <v>3200</v>
      </c>
    </row>
    <row r="83" spans="1:41">
      <c r="A83" s="123"/>
      <c r="B83" s="124" t="s">
        <v>107</v>
      </c>
      <c r="C83" s="124" t="s">
        <v>4</v>
      </c>
      <c r="D83" s="172">
        <f t="shared" si="44"/>
        <v>85400</v>
      </c>
      <c r="E83" s="124" t="str">
        <f>IF(LEFT(B83,3)="עיר","עירייה",IF(LEFT(B83,7)="מועצה א","מועצה אזורית","מועצה מקומית"))</f>
        <v>עירייה</v>
      </c>
      <c r="F83" s="124" t="str">
        <f>INDEX(רשות_מחוז,MATCH(TRIM(C83),רשויות!$G$3:$G$260,0),2)</f>
        <v>מרכז</v>
      </c>
      <c r="G83" s="125">
        <v>106707.87</v>
      </c>
      <c r="H83" s="125">
        <f t="shared" si="53"/>
        <v>110293.254432</v>
      </c>
      <c r="I83" s="125">
        <f>J83-H83</f>
        <v>257350.92700800003</v>
      </c>
      <c r="J83" s="125">
        <f>IF(OR(A83="עיר עולים",A83="בירה"),H83,H83/0.3)</f>
        <v>367644.18144000001</v>
      </c>
      <c r="K83" s="125">
        <f>INDEX(מילמן,MATCH(C83,'המידע ממילמן'!$A$1:$A$145,0),2)</f>
        <v>538990.47000000009</v>
      </c>
      <c r="L83" s="125">
        <f t="shared" ref="L83:L90" si="58">M83-K83</f>
        <v>440992.20272727276</v>
      </c>
      <c r="M83" s="125">
        <f t="shared" ref="M83:M90" si="59">IF(OR(A83="עיר עולים",A83="בירה"),K83,K83/0.55)</f>
        <v>979982.67272727285</v>
      </c>
      <c r="N83" s="125">
        <f t="shared" si="45"/>
        <v>649283.72443200008</v>
      </c>
      <c r="O83" s="236">
        <f>SUM(N$3:$N83)/SUM($N$3:$N$167)</f>
        <v>0.98620166336665094</v>
      </c>
      <c r="P83" s="125">
        <f t="shared" si="46"/>
        <v>7.602853916065575</v>
      </c>
      <c r="Q83" s="125">
        <f t="shared" si="47"/>
        <v>1347626.8541672728</v>
      </c>
      <c r="R83" s="109">
        <f>INDEX(הכנסות_מבוקר,MATCH(C83,'נתוני דוחות 2014'!$C$10:$C$263,0),11)*1000</f>
        <v>463605000</v>
      </c>
      <c r="S83" s="109">
        <f>INDEX(הכנסות_מבוקר,MATCH(C83,'נתוני דוחות 2014'!$C$10:$C$263,0),6)*1000</f>
        <v>268967000</v>
      </c>
      <c r="T83" s="109">
        <f>INDEX(ארנונה_מבוקר,MATCH(C83,'נתוני דוחות 2014'!$C$10:$C$263,0),7)*1000</f>
        <v>69038000</v>
      </c>
      <c r="U83" s="181">
        <f t="shared" si="57"/>
        <v>1.5975731398939715E-3</v>
      </c>
      <c r="V83" s="181">
        <f t="shared" si="48"/>
        <v>4.1006240331341765E-4</v>
      </c>
      <c r="W83" s="181">
        <f t="shared" si="49"/>
        <v>2.3790350499239653E-4</v>
      </c>
      <c r="X83" s="181">
        <f>INDEX('נתוני דוחות 2014'!$DW$10:$DY$263,MATCH('תשלומי ארנונה של המדינה'!C83,'נתוני דוחות 2014'!$DW$10:$DW$263,0),2)/(INDEX('נתוני דוחות 2014'!$DW$10:$DY$263,MATCH('תשלומי ארנונה של המדינה'!C83,'נתוני דוחות 2014'!$DW$10:$DW$263,0),2)+INDEX('נתוני דוחות 2014'!$DW$10:$DY$263,MATCH('תשלומי ארנונה של המדינה'!C83,'נתוני דוחות 2014'!$DW$10:$DW$263,0),3))</f>
        <v>0.66172269669307693</v>
      </c>
      <c r="Y83" s="162">
        <f>INDEX('נתוני דוחות 2014'!$DW$10:$DY$263,MATCH('תשלומי ארנונה של המדינה'!C83,'נתוני דוחות 2014'!$DW$10:$DW$263,0),2)/(INDEX('נתוני דוחות 2014'!$DW$10:$DY$263,MATCH('תשלומי ארנונה של המדינה'!C83,'נתוני דוחות 2014'!$DW$10:$DW$263,0),2)+INDEX('נתוני דוחות 2014'!$DW$10:$DY$263,MATCH('תשלומי ארנונה של המדינה'!C83,'נתוני דוחות 2014'!$DW$10:$DW$263,0),3)-H83/1000)</f>
        <v>0.66208050004677477</v>
      </c>
      <c r="Z83" s="162">
        <f>INDEX('נתוני דוחות 2014'!$DW$10:$DY$263,MATCH('תשלומי ארנונה של המדינה'!C83,'נתוני דוחות 2014'!$DW$10:$DW$263,0),2)/(INDEX('נתוני דוחות 2014'!$DW$10:$DY$263,MATCH('תשלומי ארנונה של המדינה'!C83,'נתוני דוחות 2014'!$DW$10:$DW$263,0),2)+INDEX('נתוני דוחות 2014'!$DW$10:$DY$263,MATCH('תשלומי ארנונה של המדינה'!C83,'נתוני דוחות 2014'!$DW$10:$DW$263,0),3)-N83/1000)</f>
        <v>0.6638346245347565</v>
      </c>
      <c r="AA83" s="162">
        <f t="shared" si="54"/>
        <v>2.1119278416795728E-3</v>
      </c>
      <c r="AB83" s="162">
        <f t="shared" si="50"/>
        <v>9.4047296334192777E-3</v>
      </c>
      <c r="AC83" s="162">
        <f t="shared" si="51"/>
        <v>2.4139902829417737E-3</v>
      </c>
      <c r="AD83" s="162">
        <f t="shared" si="52"/>
        <v>1.4005106166499501E-3</v>
      </c>
      <c r="AE83" s="274">
        <f>INDEX(רשויות!$AC$4:$AL$258,MATCH($C83,רשויות!$AC$4:$AC$258,0),10)</f>
        <v>8</v>
      </c>
      <c r="AF83" s="274" t="str">
        <f>IF(INDEX(רשויות!$AN$4:$AR$258,MATCH($C83,רשויות!$AO$4:$AO$258,0),4)&gt;0,"נתמכת","עצמאית")</f>
        <v>עצמאית</v>
      </c>
      <c r="AN83" t="s">
        <v>1346</v>
      </c>
      <c r="AO83">
        <v>9200</v>
      </c>
    </row>
    <row r="84" spans="1:41">
      <c r="A84" s="123"/>
      <c r="B84" s="124" t="s">
        <v>66</v>
      </c>
      <c r="C84" s="124" t="s">
        <v>2461</v>
      </c>
      <c r="D84" s="172">
        <f t="shared" si="44"/>
        <v>172500</v>
      </c>
      <c r="E84" s="124" t="str">
        <f>IF(LEFT(B84,3)="עיר","עירייה",IF(LEFT(B84,7)="מועצה א","מועצה אזורית","מועצה מקומית"))</f>
        <v>עירייה</v>
      </c>
      <c r="F84" s="124" t="str">
        <f>INDEX(רשות_מחוז,MATCH(TRIM(C84),רשויות!$G$3:$G$260,0),2)</f>
        <v>תל אביב</v>
      </c>
      <c r="G84" s="125">
        <v>3387.77</v>
      </c>
      <c r="H84" s="125">
        <f t="shared" si="53"/>
        <v>3501.5990720000004</v>
      </c>
      <c r="I84" s="125">
        <f>J84-H84</f>
        <v>8170.3978346666681</v>
      </c>
      <c r="J84" s="125">
        <f>IF(OR(A84="עיר עולים",A84="בירה"),H84,H84/0.3)</f>
        <v>11671.996906666669</v>
      </c>
      <c r="K84" s="125">
        <f>INDEX(מילמן,MATCH(C84,'המידע ממילמן'!$A$1:$A$145,0),2)</f>
        <v>641592.89999999991</v>
      </c>
      <c r="L84" s="125">
        <f t="shared" si="58"/>
        <v>524939.64545454527</v>
      </c>
      <c r="M84" s="125">
        <f t="shared" si="59"/>
        <v>1166532.5454545452</v>
      </c>
      <c r="N84" s="125">
        <f t="shared" si="45"/>
        <v>645094.49907199992</v>
      </c>
      <c r="O84" s="236">
        <f>SUM(N$3:$N84)/SUM($N$3:$N$167)</f>
        <v>0.98690796955805948</v>
      </c>
      <c r="P84" s="125">
        <f t="shared" si="46"/>
        <v>3.7396782554898547</v>
      </c>
      <c r="Q84" s="125">
        <f t="shared" si="47"/>
        <v>1178204.542361212</v>
      </c>
      <c r="R84" s="109">
        <f>INDEX(הכנסות_מבוקר,MATCH(C84,'נתוני דוחות 2014'!$C$10:$C$263,0),11)*1000</f>
        <v>1081834000</v>
      </c>
      <c r="S84" s="109">
        <f>INDEX(הכנסות_מבוקר,MATCH(C84,'נתוני דוחות 2014'!$C$10:$C$263,0),6)*1000</f>
        <v>534276000</v>
      </c>
      <c r="T84" s="109">
        <f>INDEX(ארנונה_מבוקר,MATCH(C84,'נתוני דוחות 2014'!$C$10:$C$263,0),7)*1000</f>
        <v>209067000</v>
      </c>
      <c r="U84" s="181">
        <f t="shared" si="57"/>
        <v>1.6748693347108825E-5</v>
      </c>
      <c r="V84" s="181">
        <f t="shared" si="48"/>
        <v>6.5539142166221211E-6</v>
      </c>
      <c r="W84" s="181">
        <f t="shared" si="49"/>
        <v>3.2367249245263141E-6</v>
      </c>
      <c r="X84" s="181">
        <f>INDEX('נתוני דוחות 2014'!$DW$10:$DY$263,MATCH('תשלומי ארנונה של המדינה'!C84,'נתוני דוחות 2014'!$DW$10:$DW$263,0),2)/(INDEX('נתוני דוחות 2014'!$DW$10:$DY$263,MATCH('תשלומי ארנונה של המדינה'!C84,'נתוני דוחות 2014'!$DW$10:$DW$263,0),2)+INDEX('נתוני דוחות 2014'!$DW$10:$DY$263,MATCH('תשלומי ארנונה של המדינה'!C84,'נתוני דוחות 2014'!$DW$10:$DW$263,0),3))</f>
        <v>0.31425563179784566</v>
      </c>
      <c r="Y84" s="162">
        <f>INDEX('נתוני דוחות 2014'!$DW$10:$DY$263,MATCH('תשלומי ארנונה של המדינה'!C84,'נתוני דוחות 2014'!$DW$10:$DW$263,0),2)/(INDEX('נתוני דוחות 2014'!$DW$10:$DY$263,MATCH('תשלומי ארנונה של המדינה'!C84,'נתוני דוחות 2014'!$DW$10:$DW$263,0),2)+INDEX('נתוני דוחות 2014'!$DW$10:$DY$263,MATCH('תשלומי ארנונה של המדינה'!C84,'נתוני דוחות 2014'!$DW$10:$DW$263,0),3)-H84/1000)</f>
        <v>0.3142592411664652</v>
      </c>
      <c r="Z84" s="162">
        <f>INDEX('נתוני דוחות 2014'!$DW$10:$DY$263,MATCH('תשלומי ארנונה של המדינה'!C84,'נתוני דוחות 2014'!$DW$10:$DW$263,0),2)/(INDEX('נתוני דוחות 2014'!$DW$10:$DY$263,MATCH('תשלומי ארנונה של המדינה'!C84,'נתוני דוחות 2014'!$DW$10:$DW$263,0),2)+INDEX('נתוני דוחות 2014'!$DW$10:$DY$263,MATCH('תשלומי ארנונה של המדינה'!C84,'נתוני דוחות 2014'!$DW$10:$DW$263,0),3)-N84/1000)</f>
        <v>0.31492198283486933</v>
      </c>
      <c r="AA84" s="162">
        <f t="shared" si="54"/>
        <v>6.6635103702367138E-4</v>
      </c>
      <c r="AB84" s="162">
        <f t="shared" si="50"/>
        <v>3.0855873909894911E-3</v>
      </c>
      <c r="AC84" s="162">
        <f t="shared" si="51"/>
        <v>1.2074180743136505E-3</v>
      </c>
      <c r="AD84" s="162">
        <f t="shared" si="52"/>
        <v>5.9629712051201928E-4</v>
      </c>
      <c r="AE84" s="274">
        <f>INDEX(רשויות!$AC$4:$AL$258,MATCH($C84,רשויות!$AC$4:$AC$258,0),10)</f>
        <v>3</v>
      </c>
      <c r="AF84" s="274" t="str">
        <f>IF(INDEX(רשויות!$AN$4:$AR$258,MATCH($C84,רשויות!$AO$4:$AO$258,0),4)&gt;0,"נתמכת","עצמאית")</f>
        <v>נתמכת</v>
      </c>
      <c r="AN84" t="s">
        <v>306</v>
      </c>
      <c r="AO84">
        <v>18100</v>
      </c>
    </row>
    <row r="85" spans="1:41">
      <c r="A85" s="123" t="s">
        <v>75</v>
      </c>
      <c r="B85" s="124" t="s">
        <v>33</v>
      </c>
      <c r="C85" s="124" t="s">
        <v>2132</v>
      </c>
      <c r="D85" s="172">
        <f t="shared" si="44"/>
        <v>9600</v>
      </c>
      <c r="E85" s="124" t="str">
        <f>IF(LEFT(B85,3)="עיר","עירייה",IF(LEFT(B85,7)="מועצה א","מועצה אזורית","מועצה מקומית"))</f>
        <v>מועצה אזורית</v>
      </c>
      <c r="F85" s="124" t="str">
        <f>INDEX(רשות_מחוז,MATCH(TRIM(C85),רשויות!$G$3:$G$260,0),2)</f>
        <v>צפון</v>
      </c>
      <c r="G85" s="125">
        <v>449674.71</v>
      </c>
      <c r="H85" s="125">
        <f t="shared" si="53"/>
        <v>464783.78025600006</v>
      </c>
      <c r="I85" s="125">
        <f>J85-H85</f>
        <v>0</v>
      </c>
      <c r="J85" s="125">
        <f>IF(OR(A85="עיר עולים",A85="בירה"),H85,H85/0.3)</f>
        <v>464783.78025600006</v>
      </c>
      <c r="K85" s="125">
        <f>INDEX(מילמן,MATCH(C85,'המידע ממילמן'!$A$1:$A$145,0),2)</f>
        <v>160083.11000000002</v>
      </c>
      <c r="L85" s="125">
        <f t="shared" si="58"/>
        <v>0</v>
      </c>
      <c r="M85" s="125">
        <f t="shared" si="59"/>
        <v>160083.11000000002</v>
      </c>
      <c r="N85" s="125">
        <f t="shared" si="45"/>
        <v>624866.8902560001</v>
      </c>
      <c r="O85" s="236">
        <f>SUM(N$3:$N85)/SUM($N$3:$N$167)</f>
        <v>0.98759212878438829</v>
      </c>
      <c r="P85" s="125">
        <f t="shared" si="46"/>
        <v>65.090301068333346</v>
      </c>
      <c r="Q85" s="125">
        <f t="shared" si="47"/>
        <v>624866.8902560001</v>
      </c>
      <c r="R85" s="109">
        <f>INDEX(הכנסות_מבוקר,MATCH(C85,'נתוני דוחות 2014'!$C$10:$C$263,0),11)*1000</f>
        <v>109527000</v>
      </c>
      <c r="S85" s="109">
        <f>INDEX(הכנסות_מבוקר,MATCH(C85,'נתוני דוחות 2014'!$C$10:$C$263,0),6)*1000</f>
        <v>34706000</v>
      </c>
      <c r="T85" s="109">
        <f>INDEX(ארנונה_מבוקר,MATCH(C85,'נתוני דוחות 2014'!$C$10:$C$263,0),7)*1000</f>
        <v>7748000</v>
      </c>
      <c r="U85" s="181">
        <f t="shared" si="57"/>
        <v>5.9987581344346938E-2</v>
      </c>
      <c r="V85" s="181">
        <f t="shared" si="48"/>
        <v>1.3392029627614823E-2</v>
      </c>
      <c r="W85" s="181">
        <f t="shared" si="49"/>
        <v>4.2435543770577124E-3</v>
      </c>
      <c r="X85" s="181">
        <f>INDEX('נתוני דוחות 2014'!$DW$10:$DY$263,MATCH('תשלומי ארנונה של המדינה'!C85,'נתוני דוחות 2014'!$DW$10:$DW$263,0),2)/(INDEX('נתוני דוחות 2014'!$DW$10:$DY$263,MATCH('תשלומי ארנונה של המדינה'!C85,'נתוני דוחות 2014'!$DW$10:$DW$263,0),2)+INDEX('נתוני דוחות 2014'!$DW$10:$DY$263,MATCH('תשלומי ארנונה של המדינה'!C85,'נתוני דוחות 2014'!$DW$10:$DW$263,0),3))</f>
        <v>0.53847986657136049</v>
      </c>
      <c r="Y85" s="162">
        <f>INDEX('נתוני דוחות 2014'!$DW$10:$DY$263,MATCH('תשלומי ארנונה של המדינה'!C85,'נתוני דוחות 2014'!$DW$10:$DW$263,0),2)/(INDEX('נתוני דוחות 2014'!$DW$10:$DY$263,MATCH('תשלומי ארנונה של המדינה'!C85,'נתוני דוחות 2014'!$DW$10:$DW$263,0),2)+INDEX('נתוני דוחות 2014'!$DW$10:$DY$263,MATCH('תשלומי ארנונה של המדינה'!C85,'נתוני דוחות 2014'!$DW$10:$DW$263,0),3)-H85/1000)</f>
        <v>0.55381242754510152</v>
      </c>
      <c r="Z85" s="162">
        <f>INDEX('נתוני דוחות 2014'!$DW$10:$DY$263,MATCH('תשלומי ארנונה של המדינה'!C85,'נתוני דוחות 2014'!$DW$10:$DW$263,0),2)/(INDEX('נתוני דוחות 2014'!$DW$10:$DY$263,MATCH('תשלומי ארנונה של המדינה'!C85,'נתוני דוחות 2014'!$DW$10:$DW$263,0),2)+INDEX('נתוני דוחות 2014'!$DW$10:$DY$263,MATCH('תשלומי ארנונה של המדינה'!C85,'נתוני דוחות 2014'!$DW$10:$DW$263,0),3)-N85/1000)</f>
        <v>0.55929750368449327</v>
      </c>
      <c r="AA85" s="162">
        <f t="shared" si="54"/>
        <v>2.0817637113132781E-2</v>
      </c>
      <c r="AB85" s="162">
        <f t="shared" si="50"/>
        <v>8.0648798432627788E-2</v>
      </c>
      <c r="AC85" s="162">
        <f t="shared" si="51"/>
        <v>1.8004578178297703E-2</v>
      </c>
      <c r="AD85" s="162">
        <f t="shared" si="52"/>
        <v>5.7051401960795068E-3</v>
      </c>
      <c r="AE85" s="274">
        <f>INDEX(רשויות!$AC$4:$AL$258,MATCH($C85,רשויות!$AC$4:$AC$258,0),10)</f>
        <v>5</v>
      </c>
      <c r="AF85" s="274" t="str">
        <f>IF(INDEX(רשויות!$AN$4:$AR$258,MATCH($C85,רשויות!$AO$4:$AO$258,0),4)&gt;0,"נתמכת","עצמאית")</f>
        <v>נתמכת</v>
      </c>
      <c r="AN85" t="s">
        <v>1940</v>
      </c>
      <c r="AO85">
        <v>7900</v>
      </c>
    </row>
    <row r="86" spans="1:41" ht="15.75" customHeight="1">
      <c r="A86" s="123" t="s">
        <v>75</v>
      </c>
      <c r="B86" s="126"/>
      <c r="C86" s="124" t="s">
        <v>786</v>
      </c>
      <c r="D86" s="172">
        <f t="shared" si="44"/>
        <v>38600</v>
      </c>
      <c r="E86" s="124" t="str">
        <f>INDEX(רשויות!$G$3:$P$260,MATCH(TRIM(C86),רשויות!$G$3:$G$260,0),10)</f>
        <v>עירייה</v>
      </c>
      <c r="F86" s="124" t="str">
        <f>INDEX(רשות_מחוז,MATCH(TRIM(C86),רשויות!$G$3:$G$260,0),2)</f>
        <v>חיפה</v>
      </c>
      <c r="G86" s="127"/>
      <c r="H86" s="125">
        <f t="shared" si="53"/>
        <v>0</v>
      </c>
      <c r="I86" s="126"/>
      <c r="J86" s="126"/>
      <c r="K86" s="125">
        <f>INDEX(מילמן,MATCH(C86,'המידע ממילמן'!$A$1:$A$145,0),2)</f>
        <v>602995.19999999995</v>
      </c>
      <c r="L86" s="125">
        <f t="shared" si="58"/>
        <v>0</v>
      </c>
      <c r="M86" s="125">
        <f t="shared" si="59"/>
        <v>602995.19999999995</v>
      </c>
      <c r="N86" s="125">
        <f t="shared" si="45"/>
        <v>602995.19999999995</v>
      </c>
      <c r="O86" s="236">
        <f>SUM(N$3:$N86)/SUM($N$3:$N$167)</f>
        <v>0.98825234096068548</v>
      </c>
      <c r="P86" s="125">
        <f t="shared" si="46"/>
        <v>15.621637305699482</v>
      </c>
      <c r="Q86" s="125">
        <f t="shared" si="47"/>
        <v>602995.19999999995</v>
      </c>
      <c r="R86" s="109">
        <f>INDEX(הכנסות_מבוקר,MATCH(C86,'נתוני דוחות 2014'!$C$10:$C$263,0),11)*1000</f>
        <v>263211000</v>
      </c>
      <c r="S86" s="109">
        <f>INDEX(הכנסות_מבוקר,MATCH(C86,'נתוני דוחות 2014'!$C$10:$C$263,0),6)*1000</f>
        <v>208418000</v>
      </c>
      <c r="T86" s="109">
        <f>INDEX(ארנונה_מבוקר,MATCH(C86,'נתוני דוחות 2014'!$C$10:$C$263,0),7)*1000</f>
        <v>57595000</v>
      </c>
      <c r="U86" s="181">
        <f t="shared" si="57"/>
        <v>0</v>
      </c>
      <c r="V86" s="181">
        <f t="shared" si="48"/>
        <v>0</v>
      </c>
      <c r="W86" s="181">
        <f t="shared" si="49"/>
        <v>0</v>
      </c>
      <c r="X86" s="181">
        <f>INDEX('נתוני דוחות 2014'!$DW$10:$DY$263,MATCH('תשלומי ארנונה של המדינה'!C86,'נתוני דוחות 2014'!$DW$10:$DW$263,0),2)/(INDEX('נתוני דוחות 2014'!$DW$10:$DY$263,MATCH('תשלומי ארנונה של המדינה'!C86,'נתוני דוחות 2014'!$DW$10:$DW$263,0),2)+INDEX('נתוני דוחות 2014'!$DW$10:$DY$263,MATCH('תשלומי ארנונה של המדינה'!C86,'נתוני דוחות 2014'!$DW$10:$DW$263,0),3))</f>
        <v>0.49728106697391045</v>
      </c>
      <c r="Y86" s="162">
        <f>INDEX('נתוני דוחות 2014'!$DW$10:$DY$263,MATCH('תשלומי ארנונה של המדינה'!C86,'נתוני דוחות 2014'!$DW$10:$DW$263,0),2)/(INDEX('נתוני דוחות 2014'!$DW$10:$DY$263,MATCH('תשלומי ארנונה של המדינה'!C86,'נתוני דוחות 2014'!$DW$10:$DW$263,0),2)+INDEX('נתוני דוחות 2014'!$DW$10:$DY$263,MATCH('תשלומי ארנונה של המדינה'!C86,'נתוני דוחות 2014'!$DW$10:$DW$263,0),3)-H86/1000)</f>
        <v>0.49728106697391045</v>
      </c>
      <c r="Z86" s="162">
        <f>INDEX('נתוני דוחות 2014'!$DW$10:$DY$263,MATCH('תשלומי ארנונה של המדינה'!C86,'נתוני דוחות 2014'!$DW$10:$DW$263,0),2)/(INDEX('נתוני דוחות 2014'!$DW$10:$DY$263,MATCH('תשלומי ארנונה של המדינה'!C86,'נתוני דוחות 2014'!$DW$10:$DW$263,0),2)+INDEX('נתוני דוחות 2014'!$DW$10:$DY$263,MATCH('תשלומי ארנונה של המדינה'!C86,'נתוני דוחות 2014'!$DW$10:$DW$263,0),3)-N86/1000)</f>
        <v>0.49991223193658779</v>
      </c>
      <c r="AA86" s="162">
        <f t="shared" si="54"/>
        <v>2.6311649626773459E-3</v>
      </c>
      <c r="AB86" s="162">
        <f t="shared" si="50"/>
        <v>1.0469575483982984E-2</v>
      </c>
      <c r="AC86" s="162">
        <f t="shared" si="51"/>
        <v>2.8932011630473375E-3</v>
      </c>
      <c r="AD86" s="162">
        <f t="shared" si="52"/>
        <v>2.2909194524544946E-3</v>
      </c>
      <c r="AE86" s="274">
        <f>INDEX(רשויות!$AC$4:$AL$258,MATCH($C86,רשויות!$AC$4:$AC$258,0),10)</f>
        <v>6</v>
      </c>
      <c r="AF86" s="274" t="str">
        <f>IF(INDEX(רשויות!$AN$4:$AR$258,MATCH($C86,רשויות!$AO$4:$AO$258,0),4)&gt;0,"נתמכת","עצמאית")</f>
        <v>נתמכת</v>
      </c>
      <c r="AN86" t="s">
        <v>1950</v>
      </c>
      <c r="AO86">
        <v>4800</v>
      </c>
    </row>
    <row r="87" spans="1:41">
      <c r="A87" s="123"/>
      <c r="B87" s="124" t="s">
        <v>16</v>
      </c>
      <c r="C87" s="124" t="s">
        <v>1265</v>
      </c>
      <c r="D87" s="172">
        <f t="shared" si="44"/>
        <v>29100</v>
      </c>
      <c r="E87" s="124" t="str">
        <f>IF(LEFT(B87,3)="עיר","עירייה",IF(LEFT(B87,7)="מועצה א","מועצה אזורית","מועצה מקומית"))</f>
        <v>מועצה אזורית</v>
      </c>
      <c r="F87" s="124" t="str">
        <f>INDEX(רשות_מחוז,MATCH(TRIM(C87),רשויות!$G$3:$G$260,0),2)</f>
        <v>מרכז</v>
      </c>
      <c r="G87" s="125">
        <v>218012.82</v>
      </c>
      <c r="H87" s="125">
        <f t="shared" si="53"/>
        <v>225338.05075200001</v>
      </c>
      <c r="I87" s="125">
        <f>J87-H87</f>
        <v>525788.78508800012</v>
      </c>
      <c r="J87" s="125">
        <f>IF(OR(A87="עיר עולים",A87="בירה"),H87,H87/0.3)</f>
        <v>751126.83584000007</v>
      </c>
      <c r="K87" s="125">
        <f>INDEX(מילמן,MATCH(C87,'המידע ממילמן'!$A$1:$A$145,0),2)</f>
        <v>365013</v>
      </c>
      <c r="L87" s="125">
        <f t="shared" si="58"/>
        <v>298647</v>
      </c>
      <c r="M87" s="125">
        <f t="shared" si="59"/>
        <v>663660</v>
      </c>
      <c r="N87" s="125">
        <f t="shared" si="45"/>
        <v>590351.05075199995</v>
      </c>
      <c r="O87" s="236">
        <f>SUM(N$3:$N87)/SUM($N$3:$N$167)</f>
        <v>0.98889870921037681</v>
      </c>
      <c r="P87" s="125">
        <f t="shared" si="46"/>
        <v>20.286977689072163</v>
      </c>
      <c r="Q87" s="125">
        <f t="shared" si="47"/>
        <v>1414786.8358400001</v>
      </c>
      <c r="R87" s="109">
        <f>INDEX(הכנסות_מבוקר,MATCH(C87,'נתוני דוחות 2014'!$C$10:$C$263,0),11)*1000</f>
        <v>243903000</v>
      </c>
      <c r="S87" s="109">
        <f>INDEX(הכנסות_מבוקר,MATCH(C87,'נתוני דוחות 2014'!$C$10:$C$263,0),6)*1000</f>
        <v>164390000</v>
      </c>
      <c r="T87" s="109">
        <f>INDEX(ארנונה_מבוקר,MATCH(C87,'נתוני דוחות 2014'!$C$10:$C$263,0),7)*1000</f>
        <v>60797400</v>
      </c>
      <c r="U87" s="181">
        <f t="shared" si="57"/>
        <v>3.7063764363607656E-3</v>
      </c>
      <c r="V87" s="181">
        <f t="shared" si="48"/>
        <v>1.3707527875904861E-3</v>
      </c>
      <c r="W87" s="181">
        <f t="shared" si="49"/>
        <v>9.2388388315026875E-4</v>
      </c>
      <c r="X87" s="181">
        <f>INDEX('נתוני דוחות 2014'!$DW$10:$DY$263,MATCH('תשלומי ארנונה של המדינה'!C87,'נתוני דוחות 2014'!$DW$10:$DW$263,0),2)/(INDEX('נתוני דוחות 2014'!$DW$10:$DY$263,MATCH('תשלומי ארנונה של המדינה'!C87,'נתוני דוחות 2014'!$DW$10:$DW$263,0),2)+INDEX('נתוני דוחות 2014'!$DW$10:$DY$263,MATCH('תשלומי ארנונה של המדינה'!C87,'נתוני דוחות 2014'!$DW$10:$DW$263,0),3))</f>
        <v>0.35585056789286318</v>
      </c>
      <c r="Y87" s="162">
        <f>INDEX('נתוני דוחות 2014'!$DW$10:$DY$263,MATCH('תשלומי ארנונה של המדינה'!C87,'נתוני דוחות 2014'!$DW$10:$DW$263,0),2)/(INDEX('נתוני דוחות 2014'!$DW$10:$DY$263,MATCH('תשלומי ארנונה של המדינה'!C87,'נתוני דוחות 2014'!$DW$10:$DW$263,0),2)+INDEX('נתוני דוחות 2014'!$DW$10:$DY$263,MATCH('תשלומי ארנונה של המדינה'!C87,'נתוני דוחות 2014'!$DW$10:$DW$263,0),3)-H87/1000)</f>
        <v>0.35670218017863664</v>
      </c>
      <c r="Z87" s="162">
        <f>INDEX('נתוני דוחות 2014'!$DW$10:$DY$263,MATCH('תשלומי ארנונה של המדינה'!C87,'נתוני דוחות 2014'!$DW$10:$DW$263,0),2)/(INDEX('נתוני דוחות 2014'!$DW$10:$DY$263,MATCH('תשלומי ארנונה של המדינה'!C87,'נתוני דוחות 2014'!$DW$10:$DW$263,0),2)+INDEX('נתוני דוחות 2014'!$DW$10:$DY$263,MATCH('תשלומי ארנונה של המדינה'!C87,'נתוני דוחות 2014'!$DW$10:$DW$263,0),3)-N87/1000)</f>
        <v>0.35809034381607008</v>
      </c>
      <c r="AA87" s="162">
        <f t="shared" si="54"/>
        <v>2.2397759232068992E-3</v>
      </c>
      <c r="AB87" s="162">
        <f t="shared" si="50"/>
        <v>9.71013646557254E-3</v>
      </c>
      <c r="AC87" s="162">
        <f t="shared" si="51"/>
        <v>3.5911615715797794E-3</v>
      </c>
      <c r="AD87" s="162">
        <f t="shared" si="52"/>
        <v>2.4204337410855953E-3</v>
      </c>
      <c r="AE87" s="274">
        <f>INDEX(רשויות!$AC$4:$AL$258,MATCH($C87,רשויות!$AC$4:$AC$258,0),10)</f>
        <v>8</v>
      </c>
      <c r="AF87" s="274" t="str">
        <f>IF(INDEX(רשויות!$AN$4:$AR$258,MATCH($C87,רשויות!$AO$4:$AO$258,0),4)&gt;0,"נתמכת","עצמאית")</f>
        <v>עצמאית</v>
      </c>
      <c r="AN87" t="s">
        <v>1356</v>
      </c>
      <c r="AO87">
        <v>3200</v>
      </c>
    </row>
    <row r="88" spans="1:41" ht="26.25" customHeight="1">
      <c r="A88" s="123"/>
      <c r="B88" s="124" t="s">
        <v>96</v>
      </c>
      <c r="C88" s="124" t="s">
        <v>2471</v>
      </c>
      <c r="D88" s="172">
        <f t="shared" si="44"/>
        <v>128900</v>
      </c>
      <c r="E88" s="124" t="str">
        <f>IF(LEFT(B88,3)="עיר","עירייה",IF(LEFT(B88,7)="מועצה א","מועצה אזורית","מועצה מקומית"))</f>
        <v>עירייה</v>
      </c>
      <c r="F88" s="124" t="str">
        <f>INDEX(רשות_מחוז,MATCH(TRIM(C88),רשויות!$G$3:$G$260,0),2)</f>
        <v>תל אביב</v>
      </c>
      <c r="G88" s="125">
        <v>173377.5</v>
      </c>
      <c r="H88" s="125">
        <f t="shared" si="53"/>
        <v>179202.98400000003</v>
      </c>
      <c r="I88" s="125">
        <f>J88-H88</f>
        <v>418140.29600000009</v>
      </c>
      <c r="J88" s="125">
        <f>IF(OR(A88="עיר עולים",A88="בירה"),H88,H88/0.3)</f>
        <v>597343.28000000014</v>
      </c>
      <c r="K88" s="125">
        <f>INDEX(מילמן,MATCH(C88,'המידע ממילמן'!$A$1:$A$145,0),2)</f>
        <v>372414.72000000003</v>
      </c>
      <c r="L88" s="125">
        <f t="shared" si="58"/>
        <v>304702.9527272727</v>
      </c>
      <c r="M88" s="125">
        <f t="shared" si="59"/>
        <v>677117.67272727273</v>
      </c>
      <c r="N88" s="125">
        <f t="shared" si="45"/>
        <v>551617.70400000003</v>
      </c>
      <c r="O88" s="236">
        <f>SUM(N$3:$N88)/SUM($N$3:$N$167)</f>
        <v>0.98950266878558046</v>
      </c>
      <c r="P88" s="125">
        <f t="shared" si="46"/>
        <v>4.2794236152055856</v>
      </c>
      <c r="Q88" s="125">
        <f t="shared" si="47"/>
        <v>1274460.9527272729</v>
      </c>
      <c r="R88" s="109">
        <f>INDEX(הכנסות_מבוקר,MATCH(C88,'נתוני דוחות 2014'!$C$10:$C$263,0),11)*1000</f>
        <v>757267000</v>
      </c>
      <c r="S88" s="109">
        <f>INDEX(הכנסות_מבוקר,MATCH(C88,'נתוני דוחות 2014'!$C$10:$C$263,0),6)*1000</f>
        <v>494057000</v>
      </c>
      <c r="T88" s="109">
        <f>INDEX(ארנונה_מבוקר,MATCH(C88,'נתוני דוחות 2014'!$C$10:$C$263,0),7)*1000</f>
        <v>120101000</v>
      </c>
      <c r="U88" s="181">
        <f t="shared" si="57"/>
        <v>1.4921023471911143E-3</v>
      </c>
      <c r="V88" s="181">
        <f t="shared" si="48"/>
        <v>3.627172249355844E-4</v>
      </c>
      <c r="W88" s="181">
        <f t="shared" si="49"/>
        <v>2.36644385665822E-4</v>
      </c>
      <c r="X88" s="181">
        <f>INDEX('נתוני דוחות 2014'!$DW$10:$DY$263,MATCH('תשלומי ארנונה של המדינה'!C88,'נתוני דוחות 2014'!$DW$10:$DW$263,0),2)/(INDEX('נתוני דוחות 2014'!$DW$10:$DY$263,MATCH('תשלומי ארנונה של המדינה'!C88,'נתוני דוחות 2014'!$DW$10:$DW$263,0),2)+INDEX('נתוני דוחות 2014'!$DW$10:$DY$263,MATCH('תשלומי ארנונה של המדינה'!C88,'נתוני דוחות 2014'!$DW$10:$DW$263,0),3))</f>
        <v>0.57956073038899936</v>
      </c>
      <c r="Y88" s="162">
        <f>INDEX('נתוני דוחות 2014'!$DW$10:$DY$263,MATCH('תשלומי ארנונה של המדינה'!C88,'נתוני דוחות 2014'!$DW$10:$DW$263,0),2)/(INDEX('נתוני דוחות 2014'!$DW$10:$DY$263,MATCH('תשלומי ארנונה של המדינה'!C88,'נתוני דוחות 2014'!$DW$10:$DW$263,0),2)+INDEX('נתוני דוחות 2014'!$DW$10:$DY$263,MATCH('תשלומי ארנונה של המדינה'!C88,'נתוני דוחות 2014'!$DW$10:$DW$263,0),3)-H88/1000)</f>
        <v>0.57992453933382615</v>
      </c>
      <c r="Z88" s="162">
        <f>INDEX('נתוני דוחות 2014'!$DW$10:$DY$263,MATCH('תשלומי ארנונה של המדינה'!C88,'נתוני דוחות 2014'!$DW$10:$DW$263,0),2)/(INDEX('נתוני דוחות 2014'!$DW$10:$DY$263,MATCH('תשלומי ארנונה של המדינה'!C88,'נתוני דוחות 2014'!$DW$10:$DW$263,0),2)+INDEX('נתוני דוחות 2014'!$DW$10:$DY$263,MATCH('תשלומי ארנונה של המדינה'!C88,'נתוני דוחות 2014'!$DW$10:$DW$263,0),3)-N88/1000)</f>
        <v>0.58068205990645949</v>
      </c>
      <c r="AA88" s="162">
        <f t="shared" si="54"/>
        <v>1.1213295174601345E-3</v>
      </c>
      <c r="AB88" s="162">
        <f t="shared" si="50"/>
        <v>4.5929484683724531E-3</v>
      </c>
      <c r="AC88" s="162">
        <f t="shared" si="51"/>
        <v>1.1165062007015385E-3</v>
      </c>
      <c r="AD88" s="162">
        <f t="shared" si="52"/>
        <v>7.2843224912745445E-4</v>
      </c>
      <c r="AE88" s="274">
        <f>INDEX(רשויות!$AC$4:$AL$258,MATCH($C88,רשויות!$AC$4:$AC$258,0),10)</f>
        <v>5</v>
      </c>
      <c r="AF88" s="274" t="str">
        <f>IF(INDEX(רשויות!$AN$4:$AR$258,MATCH($C88,רשויות!$AO$4:$AO$258,0),4)&gt;0,"נתמכת","עצמאית")</f>
        <v>נתמכת</v>
      </c>
      <c r="AN88" t="s">
        <v>1959</v>
      </c>
      <c r="AO88">
        <v>5600</v>
      </c>
    </row>
    <row r="89" spans="1:41">
      <c r="A89" s="123"/>
      <c r="B89" s="124" t="s">
        <v>17</v>
      </c>
      <c r="C89" s="124" t="s">
        <v>621</v>
      </c>
      <c r="D89" s="172">
        <f t="shared" si="44"/>
        <v>12600</v>
      </c>
      <c r="E89" s="124" t="str">
        <f>IF(LEFT(B89,3)="עיר","עירייה",IF(LEFT(B89,7)="מועצה א","מועצה אזורית","מועצה מקומית"))</f>
        <v>מועצה אזורית</v>
      </c>
      <c r="F89" s="124" t="str">
        <f>INDEX(רשות_מחוז,MATCH(TRIM(C89),רשויות!$G$3:$G$260,0),2)</f>
        <v>חיפה</v>
      </c>
      <c r="G89" s="125">
        <v>369075.81</v>
      </c>
      <c r="H89" s="125">
        <f t="shared" si="53"/>
        <v>381476.757216</v>
      </c>
      <c r="I89" s="125">
        <f>J89-H89</f>
        <v>890112.43350400007</v>
      </c>
      <c r="J89" s="125">
        <f>IF(OR(A89="עיר עולים",A89="בירה"),H89,H89/0.3)</f>
        <v>1271589.1907200001</v>
      </c>
      <c r="K89" s="125">
        <f>INDEX(מילמן,MATCH(C89,'המידע ממילמן'!$A$1:$A$145,0),2)</f>
        <v>155450.49</v>
      </c>
      <c r="L89" s="125">
        <f t="shared" si="58"/>
        <v>127186.76454545453</v>
      </c>
      <c r="M89" s="125">
        <f t="shared" si="59"/>
        <v>282637.25454545452</v>
      </c>
      <c r="N89" s="125">
        <f t="shared" si="45"/>
        <v>536927.24721599999</v>
      </c>
      <c r="O89" s="236">
        <f>SUM(N$3:$N89)/SUM($N$3:$N$167)</f>
        <v>0.99009054395672236</v>
      </c>
      <c r="P89" s="125">
        <f t="shared" si="46"/>
        <v>42.613273588571431</v>
      </c>
      <c r="Q89" s="125">
        <f t="shared" si="47"/>
        <v>1554226.4452654547</v>
      </c>
      <c r="R89" s="109">
        <f>INDEX(הכנסות_מבוקר,MATCH(C89,'נתוני דוחות 2014'!$C$10:$C$263,0),11)*1000</f>
        <v>126242000</v>
      </c>
      <c r="S89" s="109">
        <f>INDEX(הכנסות_מבוקר,MATCH(C89,'נתוני דוחות 2014'!$C$10:$C$263,0),6)*1000</f>
        <v>68168000</v>
      </c>
      <c r="T89" s="109">
        <f>INDEX(ארנונה_מבוקר,MATCH(C89,'נתוני דוחות 2014'!$C$10:$C$263,0),7)*1000</f>
        <v>11924000</v>
      </c>
      <c r="U89" s="181">
        <f t="shared" si="57"/>
        <v>3.1992347971821537E-2</v>
      </c>
      <c r="V89" s="181">
        <f t="shared" si="48"/>
        <v>5.5961265874897312E-3</v>
      </c>
      <c r="W89" s="181">
        <f t="shared" si="49"/>
        <v>3.0217895566927015E-3</v>
      </c>
      <c r="X89" s="181">
        <f>INDEX('נתוני דוחות 2014'!$DW$10:$DY$263,MATCH('תשלומי ארנונה של המדינה'!C89,'נתוני דוחות 2014'!$DW$10:$DW$263,0),2)/(INDEX('נתוני דוחות 2014'!$DW$10:$DY$263,MATCH('תשלומי ארנונה של המדינה'!C89,'נתוני דוחות 2014'!$DW$10:$DW$263,0),2)+INDEX('נתוני דוחות 2014'!$DW$10:$DY$263,MATCH('תשלומי ארנונה של המדינה'!C89,'נתוני דוחות 2014'!$DW$10:$DW$263,0),3))</f>
        <v>0.54205392119210383</v>
      </c>
      <c r="Y89" s="162">
        <f>INDEX('נתוני דוחות 2014'!$DW$10:$DY$263,MATCH('תשלומי ארנונה של המדינה'!C89,'נתוני דוחות 2014'!$DW$10:$DW$263,0),2)/(INDEX('נתוני דוחות 2014'!$DW$10:$DY$263,MATCH('תשלומי ארנונה של המדינה'!C89,'נתוני דוחות 2014'!$DW$10:$DW$263,0),2)+INDEX('נתוני דוחות 2014'!$DW$10:$DY$263,MATCH('תשלומי ארנונה של המדינה'!C89,'נתוני דוחות 2014'!$DW$10:$DW$263,0),3)-H89/1000)</f>
        <v>0.55011350783741209</v>
      </c>
      <c r="Z89" s="162">
        <f>INDEX('נתוני דוחות 2014'!$DW$10:$DY$263,MATCH('תשלומי ארנונה של המדינה'!C89,'נתוני דוחות 2014'!$DW$10:$DW$263,0),2)/(INDEX('נתוני דוחות 2014'!$DW$10:$DY$263,MATCH('תשלומי ארנונה של המדינה'!C89,'נתוני דוחות 2014'!$DW$10:$DW$263,0),2)+INDEX('נתוני דוחות 2014'!$DW$10:$DY$263,MATCH('תשלומי ארנונה של המדינה'!C89,'נתוני דוחות 2014'!$DW$10:$DW$263,0),3)-N89/1000)</f>
        <v>0.55346691242466062</v>
      </c>
      <c r="AA89" s="162">
        <f t="shared" si="54"/>
        <v>1.1412991232556791E-2</v>
      </c>
      <c r="AB89" s="162">
        <f t="shared" si="50"/>
        <v>4.502912170546796E-2</v>
      </c>
      <c r="AC89" s="162">
        <f t="shared" si="51"/>
        <v>7.876529269099871E-3</v>
      </c>
      <c r="AD89" s="162">
        <f t="shared" si="52"/>
        <v>4.2531585939386257E-3</v>
      </c>
      <c r="AE89" s="274">
        <f>INDEX(רשויות!$AC$4:$AL$258,MATCH($C89,רשויות!$AC$4:$AC$258,0),10)</f>
        <v>6</v>
      </c>
      <c r="AF89" s="274" t="str">
        <f>IF(INDEX(רשויות!$AN$4:$AR$258,MATCH($C89,רשויות!$AO$4:$AO$258,0),4)&gt;0,"נתמכת","עצמאית")</f>
        <v>נתמכת</v>
      </c>
      <c r="AN89" t="s">
        <v>1969</v>
      </c>
      <c r="AO89">
        <v>9300</v>
      </c>
    </row>
    <row r="90" spans="1:41" ht="26.25" customHeight="1">
      <c r="A90" s="123"/>
      <c r="B90" s="124" t="s">
        <v>8</v>
      </c>
      <c r="C90" s="124" t="s">
        <v>2288</v>
      </c>
      <c r="D90" s="172">
        <f t="shared" si="44"/>
        <v>11800</v>
      </c>
      <c r="E90" s="124" t="str">
        <f>IF(LEFT(B90,3)="עיר","עירייה",IF(LEFT(B90,7)="מועצה א","מועצה אזורית","מועצה מקומית"))</f>
        <v>מועצה אזורית</v>
      </c>
      <c r="F90" s="124" t="str">
        <f>INDEX(רשות_מחוז,MATCH(TRIM(C90),רשויות!$G$3:$G$260,0),2)</f>
        <v>צפון</v>
      </c>
      <c r="G90" s="125">
        <v>406326.4</v>
      </c>
      <c r="H90" s="125">
        <f t="shared" si="53"/>
        <v>419978.96704000008</v>
      </c>
      <c r="I90" s="125">
        <f>J90-H90</f>
        <v>979950.92309333361</v>
      </c>
      <c r="J90" s="125">
        <f>IF(OR(A90="עיר עולים",A90="בירה"),H90,H90/0.3)</f>
        <v>1399929.8901333336</v>
      </c>
      <c r="K90" s="125">
        <f>INDEX(מילמן,MATCH(C90,'המידע ממילמן'!$A$1:$A$145,0),2)</f>
        <v>115672.8</v>
      </c>
      <c r="L90" s="125">
        <f t="shared" si="58"/>
        <v>94641.381818181791</v>
      </c>
      <c r="M90" s="125">
        <f t="shared" si="59"/>
        <v>210314.18181818179</v>
      </c>
      <c r="N90" s="125">
        <f t="shared" si="45"/>
        <v>535651.76704000006</v>
      </c>
      <c r="O90" s="236">
        <f>SUM(N$3:$N90)/SUM($N$3:$N$167)</f>
        <v>0.99067702261999335</v>
      </c>
      <c r="P90" s="125">
        <f t="shared" si="46"/>
        <v>45.394217545762714</v>
      </c>
      <c r="Q90" s="125">
        <f t="shared" si="47"/>
        <v>1610244.0719515155</v>
      </c>
      <c r="R90" s="109">
        <f>INDEX(הכנסות_מבוקר,MATCH(C90,'נתוני דוחות 2014'!$C$10:$C$263,0),11)*1000</f>
        <v>135878000</v>
      </c>
      <c r="S90" s="109">
        <f>INDEX(הכנסות_מבוקר,MATCH(C90,'נתוני דוחות 2014'!$C$10:$C$263,0),6)*1000</f>
        <v>80124000</v>
      </c>
      <c r="T90" s="109">
        <f>INDEX(ארנונה_מבוקר,MATCH(C90,'נתוני דוחות 2014'!$C$10:$C$263,0),7)*1000</f>
        <v>21794000</v>
      </c>
      <c r="U90" s="181">
        <f t="shared" si="57"/>
        <v>1.9270394009360377E-2</v>
      </c>
      <c r="V90" s="181">
        <f t="shared" si="48"/>
        <v>5.2416125884878449E-3</v>
      </c>
      <c r="W90" s="181">
        <f t="shared" si="49"/>
        <v>3.0908533172404663E-3</v>
      </c>
      <c r="X90" s="181">
        <f>INDEX('נתוני דוחות 2014'!$DW$10:$DY$263,MATCH('תשלומי ארנונה של המדינה'!C90,'נתוני דוחות 2014'!$DW$10:$DW$263,0),2)/(INDEX('נתוני דוחות 2014'!$DW$10:$DY$263,MATCH('תשלומי ארנונה של המדינה'!C90,'נתוני דוחות 2014'!$DW$10:$DW$263,0),2)+INDEX('נתוני דוחות 2014'!$DW$10:$DY$263,MATCH('תשלומי ארנונה של המדינה'!C90,'נתוני דוחות 2014'!$DW$10:$DW$263,0),3))</f>
        <v>0.38257125049577878</v>
      </c>
      <c r="Y90" s="162">
        <f>INDEX('נתוני דוחות 2014'!$DW$10:$DY$263,MATCH('תשלומי ארנונה של המדינה'!C90,'נתוני דוחות 2014'!$DW$10:$DW$263,0),2)/(INDEX('נתוני דוחות 2014'!$DW$10:$DY$263,MATCH('תשלומי ארנונה של המדינה'!C90,'נתוני דוחות 2014'!$DW$10:$DW$263,0),2)+INDEX('נתוני דוחות 2014'!$DW$10:$DY$263,MATCH('תשלומי ארנונה של המדינה'!C90,'נתוני דוחות 2014'!$DW$10:$DW$263,0),3)-H90/1000)</f>
        <v>0.38717793040031184</v>
      </c>
      <c r="Z90" s="162">
        <f>INDEX('נתוני דוחות 2014'!$DW$10:$DY$263,MATCH('תשלומי ארנונה של המדינה'!C90,'נתוני דוחות 2014'!$DW$10:$DW$263,0),2)/(INDEX('נתוני דוחות 2014'!$DW$10:$DY$263,MATCH('תשלומי ארנונה של המדינה'!C90,'נתוני דוחות 2014'!$DW$10:$DW$263,0),2)+INDEX('נתוני דוחות 2014'!$DW$10:$DY$263,MATCH('תשלומי ארנונה של המדינה'!C90,'נתוני דוחות 2014'!$DW$10:$DW$263,0),3)-N90/1000)</f>
        <v>0.38846627706226561</v>
      </c>
      <c r="AA90" s="162">
        <f t="shared" si="54"/>
        <v>5.8950265664868273E-3</v>
      </c>
      <c r="AB90" s="162">
        <f t="shared" si="50"/>
        <v>2.4577946546755991E-2</v>
      </c>
      <c r="AC90" s="162">
        <f t="shared" si="51"/>
        <v>6.6852848964105644E-3</v>
      </c>
      <c r="AD90" s="162">
        <f t="shared" si="52"/>
        <v>3.9421522766010693E-3</v>
      </c>
      <c r="AE90" s="274">
        <f>INDEX(רשויות!$AC$4:$AL$258,MATCH($C90,רשויות!$AC$4:$AC$258,0),10)</f>
        <v>5</v>
      </c>
      <c r="AF90" s="274" t="str">
        <f>IF(INDEX(רשויות!$AN$4:$AR$258,MATCH($C90,רשויות!$AO$4:$AO$258,0),4)&gt;0,"נתמכת","עצמאית")</f>
        <v>נתמכת</v>
      </c>
      <c r="AG90" t="s">
        <v>2564</v>
      </c>
      <c r="AN90" t="s">
        <v>1367</v>
      </c>
      <c r="AO90">
        <v>20500</v>
      </c>
    </row>
    <row r="91" spans="1:41" ht="49.5" customHeight="1">
      <c r="A91" s="123"/>
      <c r="B91" s="124" t="s">
        <v>52</v>
      </c>
      <c r="C91" s="124" t="s">
        <v>1202</v>
      </c>
      <c r="D91" s="172">
        <f t="shared" si="44"/>
        <v>25200</v>
      </c>
      <c r="E91" s="124" t="str">
        <f>IF(LEFT(B91,3)="עיר","עירייה",IF(LEFT(B91,7)="מועצה א","מועצה אזורית","מועצה מקומית"))</f>
        <v>מועצה מקומית</v>
      </c>
      <c r="F91" s="124" t="str">
        <f>INDEX(רשות_מחוז,MATCH(TRIM(C91),רשויות!$G$3:$G$260,0),2)</f>
        <v>מרכז</v>
      </c>
      <c r="G91" s="125">
        <v>502291.16</v>
      </c>
      <c r="H91" s="125">
        <f t="shared" si="53"/>
        <v>519168.14297600003</v>
      </c>
      <c r="I91" s="125">
        <f>J91-H91</f>
        <v>1211392.3336106669</v>
      </c>
      <c r="J91" s="125">
        <f>IF(OR(A91="עיר עולים",A91="בירה"),H91,H91/0.3)</f>
        <v>1730560.4765866669</v>
      </c>
      <c r="K91" s="125"/>
      <c r="L91" s="125"/>
      <c r="M91" s="125"/>
      <c r="N91" s="125">
        <f t="shared" si="45"/>
        <v>519168.14297600003</v>
      </c>
      <c r="O91" s="236">
        <f>SUM(N$3:$N91)/SUM($N$3:$N$167)</f>
        <v>0.9912454535619617</v>
      </c>
      <c r="P91" s="125">
        <f t="shared" si="46"/>
        <v>20.601910435555556</v>
      </c>
      <c r="Q91" s="125">
        <f t="shared" si="47"/>
        <v>1730560.4765866669</v>
      </c>
      <c r="R91" s="109">
        <f>INDEX(הכנסות_מבוקר,MATCH(C91,'נתוני דוחות 2014'!$C$10:$C$263,0),11)*1000</f>
        <v>139387000</v>
      </c>
      <c r="S91" s="109">
        <f>INDEX(הכנסות_מבוקר,MATCH(C91,'נתוני דוחות 2014'!$C$10:$C$263,0),6)*1000</f>
        <v>89645000</v>
      </c>
      <c r="T91" s="109">
        <f>INDEX(ארנונה_מבוקר,MATCH(C91,'נתוני דוחות 2014'!$C$10:$C$263,0),7)*1000</f>
        <v>9168000</v>
      </c>
      <c r="U91" s="181">
        <f t="shared" si="57"/>
        <v>5.6628287846422341E-2</v>
      </c>
      <c r="V91" s="181">
        <f t="shared" si="48"/>
        <v>5.7913786934686825E-3</v>
      </c>
      <c r="W91" s="181">
        <f t="shared" si="49"/>
        <v>3.724652535573619E-3</v>
      </c>
      <c r="X91" s="181">
        <f>INDEX('נתוני דוחות 2014'!$DW$10:$DY$263,MATCH('תשלומי ארנונה של המדינה'!C91,'נתוני דוחות 2014'!$DW$10:$DW$263,0),2)/(INDEX('נתוני דוחות 2014'!$DW$10:$DY$263,MATCH('תשלומי ארנונה של המדינה'!C91,'נתוני דוחות 2014'!$DW$10:$DW$263,0),2)+INDEX('נתוני דוחות 2014'!$DW$10:$DY$263,MATCH('תשלומי ארנונה של המדינה'!C91,'נתוני דוחות 2014'!$DW$10:$DW$263,0),3))</f>
        <v>0.77221228384019081</v>
      </c>
      <c r="Y91" s="162">
        <f>INDEX('נתוני דוחות 2014'!$DW$10:$DY$263,MATCH('תשלומי ארנונה של המדינה'!C91,'נתוני דוחות 2014'!$DW$10:$DW$263,0),2)/(INDEX('נתוני דוחות 2014'!$DW$10:$DY$263,MATCH('תשלומי ארנונה של המדינה'!C91,'נתוני דוחות 2014'!$DW$10:$DW$263,0),2)+INDEX('נתוני דוחות 2014'!$DW$10:$DY$263,MATCH('תשלומי ארנונה של המדינה'!C91,'נתוני דוחות 2014'!$DW$10:$DW$263,0),3)-H91/1000)</f>
        <v>0.78230339396463022</v>
      </c>
      <c r="Z91" s="162">
        <f>INDEX('נתוני דוחות 2014'!$DW$10:$DY$263,MATCH('תשלומי ארנונה של המדינה'!C91,'נתוני דוחות 2014'!$DW$10:$DW$263,0),2)/(INDEX('נתוני דוחות 2014'!$DW$10:$DY$263,MATCH('תשלומי ארנונה של המדינה'!C91,'נתוני דוחות 2014'!$DW$10:$DW$263,0),2)+INDEX('נתוני דוחות 2014'!$DW$10:$DY$263,MATCH('תשלומי ארנונה של המדינה'!C91,'נתוני דוחות 2014'!$DW$10:$DW$263,0),3)-N91/1000)</f>
        <v>0.78230339396463022</v>
      </c>
      <c r="AA91" s="162">
        <f t="shared" si="54"/>
        <v>1.0091110124439417E-2</v>
      </c>
      <c r="AB91" s="162">
        <f t="shared" si="50"/>
        <v>5.6628287846422341E-2</v>
      </c>
      <c r="AC91" s="162">
        <f t="shared" si="51"/>
        <v>5.7913786934686825E-3</v>
      </c>
      <c r="AD91" s="162">
        <f t="shared" si="52"/>
        <v>3.724652535573619E-3</v>
      </c>
      <c r="AE91" s="274">
        <f>INDEX(רשויות!$AC$4:$AL$258,MATCH($C91,רשויות!$AC$4:$AC$258,0),10)</f>
        <v>6</v>
      </c>
      <c r="AF91" s="274" t="str">
        <f>IF(INDEX(רשויות!$AN$4:$AR$258,MATCH($C91,רשויות!$AO$4:$AO$258,0),4)&gt;0,"נתמכת","עצמאית")</f>
        <v>נתמכת</v>
      </c>
      <c r="AN91" t="s">
        <v>1978</v>
      </c>
      <c r="AO91">
        <v>3100</v>
      </c>
    </row>
    <row r="92" spans="1:41" ht="49.5" customHeight="1">
      <c r="A92" s="123" t="s">
        <v>75</v>
      </c>
      <c r="B92" s="126"/>
      <c r="C92" s="124" t="s">
        <v>2065</v>
      </c>
      <c r="D92" s="172">
        <f t="shared" si="44"/>
        <v>24800</v>
      </c>
      <c r="E92" s="124" t="str">
        <f>INDEX(רשויות!$G$3:$P$260,MATCH(TRIM(C92),רשויות!$G$3:$G$260,0),10)</f>
        <v>עירייה</v>
      </c>
      <c r="F92" s="124" t="str">
        <f>INDEX(רשות_מחוז,MATCH(TRIM(C92),רשויות!$G$3:$G$260,0),2)</f>
        <v>צפון</v>
      </c>
      <c r="G92" s="127"/>
      <c r="H92" s="125">
        <f t="shared" si="53"/>
        <v>0</v>
      </c>
      <c r="I92" s="126"/>
      <c r="J92" s="126"/>
      <c r="K92" s="125">
        <f>INDEX(מילמן,MATCH(C92,'המידע ממילמן'!$A$1:$A$145,0),2)</f>
        <v>477202.19999999995</v>
      </c>
      <c r="L92" s="125">
        <f t="shared" ref="L92:L97" si="60">M92-K92</f>
        <v>0</v>
      </c>
      <c r="M92" s="125">
        <f t="shared" ref="M92:M97" si="61">IF(OR(A92="עיר עולים",A92="בירה"),K92,K92/0.55)</f>
        <v>477202.19999999995</v>
      </c>
      <c r="N92" s="125">
        <f t="shared" si="45"/>
        <v>477202.19999999995</v>
      </c>
      <c r="O92" s="236">
        <f>SUM(N$3:$N92)/SUM($N$3:$N$167)</f>
        <v>0.99176793649880068</v>
      </c>
      <c r="P92" s="125">
        <f t="shared" si="46"/>
        <v>19.242024193548385</v>
      </c>
      <c r="Q92" s="125">
        <f t="shared" si="47"/>
        <v>477202.19999999995</v>
      </c>
      <c r="R92" s="109">
        <f>INDEX(הכנסות_מבוקר,MATCH(C92,'נתוני דוחות 2014'!$C$10:$C$263,0),11)*1000</f>
        <v>174898000</v>
      </c>
      <c r="S92" s="109">
        <f>INDEX(הכנסות_מבוקר,MATCH(C92,'נתוני דוחות 2014'!$C$10:$C$263,0),6)*1000</f>
        <v>111989000</v>
      </c>
      <c r="T92" s="109">
        <f>INDEX(ארנונה_מבוקר,MATCH(C92,'נתוני דוחות 2014'!$C$10:$C$263,0),7)*1000</f>
        <v>46781000</v>
      </c>
      <c r="U92" s="181">
        <f t="shared" si="57"/>
        <v>0</v>
      </c>
      <c r="V92" s="181">
        <f t="shared" si="48"/>
        <v>0</v>
      </c>
      <c r="W92" s="181">
        <f t="shared" si="49"/>
        <v>0</v>
      </c>
      <c r="X92" s="181">
        <f>INDEX('נתוני דוחות 2014'!$DW$10:$DY$263,MATCH('תשלומי ארנונה של המדינה'!C92,'נתוני דוחות 2014'!$DW$10:$DW$263,0),2)/(INDEX('נתוני דוחות 2014'!$DW$10:$DY$263,MATCH('תשלומי ארנונה של המדינה'!C92,'נתוני דוחות 2014'!$DW$10:$DW$263,0),2)+INDEX('נתוני דוחות 2014'!$DW$10:$DY$263,MATCH('תשלומי ארנונה של המדינה'!C92,'נתוני דוחות 2014'!$DW$10:$DW$263,0),3))</f>
        <v>0.28822043697888139</v>
      </c>
      <c r="Y92" s="162">
        <f>INDEX('נתוני דוחות 2014'!$DW$10:$DY$263,MATCH('תשלומי ארנונה של המדינה'!C92,'נתוני דוחות 2014'!$DW$10:$DW$263,0),2)/(INDEX('נתוני דוחות 2014'!$DW$10:$DY$263,MATCH('תשלומי ארנונה של המדינה'!C92,'נתוני דוחות 2014'!$DW$10:$DW$263,0),2)+INDEX('נתוני דוחות 2014'!$DW$10:$DY$263,MATCH('תשלומי ארנונה של המדינה'!C92,'נתוני דוחות 2014'!$DW$10:$DW$263,0),3)-H92/1000)</f>
        <v>0.28822043697888139</v>
      </c>
      <c r="Z92" s="162">
        <f>INDEX('נתוני דוחות 2014'!$DW$10:$DY$263,MATCH('תשלומי ארנונה של המדינה'!C92,'נתוני דוחות 2014'!$DW$10:$DW$263,0),2)/(INDEX('נתוני דוחות 2014'!$DW$10:$DY$263,MATCH('תשלומי ארנונה של המדינה'!C92,'נתוני דוחות 2014'!$DW$10:$DW$263,0),2)+INDEX('נתוני דוחות 2014'!$DW$10:$DY$263,MATCH('תשלומי ארנונה של המדינה'!C92,'נתוני דוחות 2014'!$DW$10:$DW$263,0),3)-N92/1000)</f>
        <v>0.29032842436291945</v>
      </c>
      <c r="AA92" s="162">
        <f t="shared" si="54"/>
        <v>2.107987384038057E-3</v>
      </c>
      <c r="AB92" s="162">
        <f t="shared" si="50"/>
        <v>1.0200769543190611E-2</v>
      </c>
      <c r="AC92" s="162">
        <f t="shared" si="51"/>
        <v>4.2611524346141136E-3</v>
      </c>
      <c r="AD92" s="162">
        <f t="shared" si="52"/>
        <v>2.7284600166954452E-3</v>
      </c>
      <c r="AE92" s="274">
        <f>INDEX(רשויות!$AC$4:$AL$258,MATCH($C92,רשויות!$AC$4:$AC$258,0),10)</f>
        <v>5</v>
      </c>
      <c r="AF92" s="274" t="str">
        <f>IF(INDEX(רשויות!$AN$4:$AR$258,MATCH($C92,רשויות!$AO$4:$AO$258,0),4)&gt;0,"נתמכת","עצמאית")</f>
        <v>נתמכת</v>
      </c>
      <c r="AN92" t="s">
        <v>1986</v>
      </c>
      <c r="AO92">
        <v>20500</v>
      </c>
    </row>
    <row r="93" spans="1:41">
      <c r="A93" s="123"/>
      <c r="B93" s="124" t="s">
        <v>59</v>
      </c>
      <c r="C93" s="124" t="s">
        <v>1423</v>
      </c>
      <c r="D93" s="172">
        <f t="shared" si="44"/>
        <v>11200</v>
      </c>
      <c r="E93" s="124" t="str">
        <f>IF(LEFT(B93,3)="עיר","עירייה",IF(LEFT(B93,7)="מועצה א","מועצה אזורית","מועצה מקומית"))</f>
        <v>מועצה מקומית</v>
      </c>
      <c r="F93" s="124" t="str">
        <f>INDEX(רשות_מחוז,MATCH(TRIM(C93),רשויות!$G$3:$G$260,0),2)</f>
        <v>מרכז</v>
      </c>
      <c r="G93" s="125">
        <v>398633.82</v>
      </c>
      <c r="H93" s="125">
        <f t="shared" si="53"/>
        <v>412027.91635200003</v>
      </c>
      <c r="I93" s="125">
        <f>J93-H93</f>
        <v>961398.47148800013</v>
      </c>
      <c r="J93" s="125">
        <f>IF(OR(A93="עיר עולים",A93="בירה"),H93,H93/0.3)</f>
        <v>1373426.3878400002</v>
      </c>
      <c r="K93" s="125">
        <f>INDEX(מילמן,MATCH(C93,'המידע ממילמן'!$A$1:$A$145,0),2)</f>
        <v>6351</v>
      </c>
      <c r="L93" s="125">
        <f t="shared" si="60"/>
        <v>5196.2727272727261</v>
      </c>
      <c r="M93" s="125">
        <f t="shared" si="61"/>
        <v>11547.272727272726</v>
      </c>
      <c r="N93" s="125">
        <f t="shared" si="45"/>
        <v>418378.91635200003</v>
      </c>
      <c r="O93" s="236">
        <f>SUM(N$3:$N93)/SUM($N$3:$N$167)</f>
        <v>0.99222601453139792</v>
      </c>
      <c r="P93" s="125">
        <f t="shared" si="46"/>
        <v>37.35526038857143</v>
      </c>
      <c r="Q93" s="125">
        <f t="shared" si="47"/>
        <v>1384973.6605672729</v>
      </c>
      <c r="R93" s="109">
        <f>INDEX(הכנסות_מבוקר,MATCH(C93,'נתוני דוחות 2014'!$C$10:$C$263,0),11)*1000</f>
        <v>65513000</v>
      </c>
      <c r="S93" s="109">
        <f>INDEX(הכנסות_מבוקר,MATCH(C93,'נתוני דוחות 2014'!$C$10:$C$263,0),6)*1000</f>
        <v>45944000</v>
      </c>
      <c r="T93" s="109">
        <f>INDEX(ארנונה_מבוקר,MATCH(C93,'נתוני דוחות 2014'!$C$10:$C$263,0),7)*1000</f>
        <v>6116000</v>
      </c>
      <c r="U93" s="181">
        <f t="shared" si="57"/>
        <v>6.7368854864617397E-2</v>
      </c>
      <c r="V93" s="181">
        <f t="shared" si="48"/>
        <v>8.9680462378547796E-3</v>
      </c>
      <c r="W93" s="181">
        <f t="shared" si="49"/>
        <v>6.2892542907819829E-3</v>
      </c>
      <c r="X93" s="181">
        <f>INDEX('נתוני דוחות 2014'!$DW$10:$DY$263,MATCH('תשלומי ארנונה של המדינה'!C93,'נתוני דוחות 2014'!$DW$10:$DW$263,0),2)/(INDEX('נתוני דוחות 2014'!$DW$10:$DY$263,MATCH('תשלומי ארנונה של המדינה'!C93,'נתוני דוחות 2014'!$DW$10:$DW$263,0),2)+INDEX('נתוני דוחות 2014'!$DW$10:$DY$263,MATCH('תשלומי ארנונה של המדינה'!C93,'נתוני דוחות 2014'!$DW$10:$DW$263,0),3))</f>
        <v>0.7549483131661191</v>
      </c>
      <c r="Y93" s="162">
        <f>INDEX('נתוני דוחות 2014'!$DW$10:$DY$263,MATCH('תשלומי ארנונה של המדינה'!C93,'נתוני דוחות 2014'!$DW$10:$DW$263,0),2)/(INDEX('נתוני דוחות 2014'!$DW$10:$DY$263,MATCH('תשלומי ארנונה של המדינה'!C93,'נתוני דוחות 2014'!$DW$10:$DW$263,0),2)+INDEX('נתוני דוחות 2014'!$DW$10:$DY$263,MATCH('תשלומי ארנונה של המדינה'!C93,'נתוני דוחות 2014'!$DW$10:$DW$263,0),3)-H93/1000)</f>
        <v>0.76762085183630335</v>
      </c>
      <c r="Z93" s="162">
        <f>INDEX('נתוני דוחות 2014'!$DW$10:$DY$263,MATCH('תשלומי ארנונה של המדינה'!C93,'נתוני דוחות 2014'!$DW$10:$DW$263,0),2)/(INDEX('נתוני דוחות 2014'!$DW$10:$DY$263,MATCH('תשלומי ארנונה של המדינה'!C93,'נתוני דוחות 2014'!$DW$10:$DW$263,0),2)+INDEX('נתוני דוחות 2014'!$DW$10:$DY$263,MATCH('תשלומי ארנונה של המדינה'!C93,'נתוני דוחות 2014'!$DW$10:$DW$263,0),3)-N93/1000)</f>
        <v>0.76781951668175452</v>
      </c>
      <c r="AA93" s="162">
        <f t="shared" si="54"/>
        <v>1.2871203515635421E-2</v>
      </c>
      <c r="AB93" s="162">
        <f t="shared" si="50"/>
        <v>6.8407278671026819E-2</v>
      </c>
      <c r="AC93" s="162">
        <f t="shared" si="51"/>
        <v>9.1062797395089681E-3</v>
      </c>
      <c r="AD93" s="162">
        <f t="shared" si="52"/>
        <v>6.3861968823286982E-3</v>
      </c>
      <c r="AE93" s="274">
        <f>INDEX(רשויות!$AC$4:$AL$258,MATCH($C93,רשויות!$AC$4:$AC$258,0),10)</f>
        <v>8</v>
      </c>
      <c r="AF93" s="274" t="str">
        <f>IF(INDEX(רשויות!$AN$4:$AR$258,MATCH($C93,רשויות!$AO$4:$AO$258,0),4)&gt;0,"נתמכת","עצמאית")</f>
        <v>נתמכת</v>
      </c>
      <c r="AN93" t="s">
        <v>1994</v>
      </c>
      <c r="AO93">
        <v>17700</v>
      </c>
    </row>
    <row r="94" spans="1:41" ht="15.75" customHeight="1">
      <c r="A94" s="123" t="s">
        <v>75</v>
      </c>
      <c r="B94" s="126"/>
      <c r="C94" s="124" t="s">
        <v>1324</v>
      </c>
      <c r="D94" s="172">
        <f t="shared" si="44"/>
        <v>36500</v>
      </c>
      <c r="E94" s="124" t="str">
        <f>INDEX(רשויות!$G$3:$P$260,MATCH(TRIM(C94),רשויות!$G$3:$G$260,0),10)</f>
        <v>עירייה</v>
      </c>
      <c r="F94" s="124" t="str">
        <f>INDEX(רשות_מחוז,MATCH(TRIM(C94),רשויות!$G$3:$G$260,0),2)</f>
        <v>מרכז</v>
      </c>
      <c r="G94" s="127"/>
      <c r="H94" s="125">
        <f t="shared" si="53"/>
        <v>0</v>
      </c>
      <c r="I94" s="126"/>
      <c r="J94" s="126"/>
      <c r="K94" s="125">
        <f>INDEX(מילמן,MATCH(C94,'המידע ממילמן'!$A$1:$A$145,0),2)</f>
        <v>363988.2</v>
      </c>
      <c r="L94" s="125">
        <f t="shared" si="60"/>
        <v>0</v>
      </c>
      <c r="M94" s="125">
        <f t="shared" si="61"/>
        <v>363988.2</v>
      </c>
      <c r="N94" s="125">
        <f t="shared" si="45"/>
        <v>363988.2</v>
      </c>
      <c r="O94" s="236">
        <f>SUM(N$3:$N94)/SUM($N$3:$N$167)</f>
        <v>0.99262454082425822</v>
      </c>
      <c r="P94" s="125">
        <f t="shared" si="46"/>
        <v>9.9722794520547957</v>
      </c>
      <c r="Q94" s="125">
        <f t="shared" si="47"/>
        <v>363988.2</v>
      </c>
      <c r="R94" s="109">
        <f>INDEX(הכנסות_מבוקר,MATCH(C94,'נתוני דוחות 2014'!$C$10:$C$263,0),11)*1000</f>
        <v>257831000</v>
      </c>
      <c r="S94" s="109">
        <f>INDEX(הכנסות_מבוקר,MATCH(C94,'נתוני דוחות 2014'!$C$10:$C$263,0),6)*1000</f>
        <v>174745000</v>
      </c>
      <c r="T94" s="109">
        <f>INDEX(ארנונה_מבוקר,MATCH(C94,'נתוני דוחות 2014'!$C$10:$C$263,0),7)*1000</f>
        <v>88063000</v>
      </c>
      <c r="U94" s="181">
        <f t="shared" si="57"/>
        <v>0</v>
      </c>
      <c r="V94" s="181">
        <f t="shared" si="48"/>
        <v>0</v>
      </c>
      <c r="W94" s="181">
        <f t="shared" si="49"/>
        <v>0</v>
      </c>
      <c r="X94" s="181">
        <f>INDEX('נתוני דוחות 2014'!$DW$10:$DY$263,MATCH('תשלומי ארנונה של המדינה'!C94,'נתוני דוחות 2014'!$DW$10:$DW$263,0),2)/(INDEX('נתוני דוחות 2014'!$DW$10:$DY$263,MATCH('תשלומי ארנונה של המדינה'!C94,'נתוני דוחות 2014'!$DW$10:$DW$263,0),2)+INDEX('נתוני דוחות 2014'!$DW$10:$DY$263,MATCH('תשלומי ארנונה של המדינה'!C94,'נתוני דוחות 2014'!$DW$10:$DW$263,0),3))</f>
        <v>0.37639061006267038</v>
      </c>
      <c r="Y94" s="162">
        <f>INDEX('נתוני דוחות 2014'!$DW$10:$DY$263,MATCH('תשלומי ארנונה של המדינה'!C94,'נתוני דוחות 2014'!$DW$10:$DW$263,0),2)/(INDEX('נתוני דוחות 2014'!$DW$10:$DY$263,MATCH('תשלומי ארנונה של המדינה'!C94,'נתוני דוחות 2014'!$DW$10:$DW$263,0),2)+INDEX('נתוני דוחות 2014'!$DW$10:$DY$263,MATCH('תשלומי ארנונה של המדינה'!C94,'נתוני דוחות 2014'!$DW$10:$DW$263,0),3)-H94/1000)</f>
        <v>0.37639061006267038</v>
      </c>
      <c r="Z94" s="162">
        <f>INDEX('נתוני דוחות 2014'!$DW$10:$DY$263,MATCH('תשלומי ארנונה של המדינה'!C94,'נתוני דוחות 2014'!$DW$10:$DW$263,0),2)/(INDEX('נתוני דוחות 2014'!$DW$10:$DY$263,MATCH('תשלומי ארנונה של המדינה'!C94,'נתוני דוחות 2014'!$DW$10:$DW$263,0),2)+INDEX('נתוני דוחות 2014'!$DW$10:$DY$263,MATCH('תשלומי ארנונה של המדינה'!C94,'נתוני דוחות 2014'!$DW$10:$DW$263,0),3)-N94/1000)</f>
        <v>0.37736328139035774</v>
      </c>
      <c r="AA94" s="162">
        <f t="shared" si="54"/>
        <v>9.7267132768735776E-4</v>
      </c>
      <c r="AB94" s="162">
        <f t="shared" si="50"/>
        <v>4.133270499528747E-3</v>
      </c>
      <c r="AC94" s="162">
        <f t="shared" si="51"/>
        <v>2.082967753011531E-3</v>
      </c>
      <c r="AD94" s="162">
        <f t="shared" si="52"/>
        <v>1.4117317157362769E-3</v>
      </c>
      <c r="AE94" s="274">
        <f>INDEX(רשויות!$AC$4:$AL$258,MATCH($C94,רשויות!$AC$4:$AC$258,0),10)</f>
        <v>5</v>
      </c>
      <c r="AF94" s="274" t="str">
        <f>IF(INDEX(רשויות!$AN$4:$AR$258,MATCH($C94,רשויות!$AO$4:$AO$258,0),4)&gt;0,"נתמכת","עצמאית")</f>
        <v>עצמאית</v>
      </c>
      <c r="AN94" t="s">
        <v>1377</v>
      </c>
      <c r="AO94">
        <v>91700</v>
      </c>
    </row>
    <row r="95" spans="1:41" ht="15.75" customHeight="1">
      <c r="A95" s="123"/>
      <c r="B95" s="124" t="s">
        <v>40</v>
      </c>
      <c r="C95" s="124" t="s">
        <v>1470</v>
      </c>
      <c r="D95" s="172">
        <f t="shared" si="44"/>
        <v>40200</v>
      </c>
      <c r="E95" s="124" t="str">
        <f>IF(LEFT(B95,3)="עיר","עירייה",IF(LEFT(B95,7)="מועצה א","מועצה אזורית","מועצה מקומית"))</f>
        <v>מועצה אזורית</v>
      </c>
      <c r="F95" s="124" t="str">
        <f>INDEX(רשות_מחוז,MATCH(TRIM(C95),רשויות!$G$3:$G$260,0),2)</f>
        <v>מרכז</v>
      </c>
      <c r="G95" s="125">
        <v>20132.560000000001</v>
      </c>
      <c r="H95" s="125">
        <f t="shared" si="53"/>
        <v>20809.014016000005</v>
      </c>
      <c r="I95" s="125">
        <f>J95-H95</f>
        <v>48554.366037333355</v>
      </c>
      <c r="J95" s="125">
        <f>IF(OR(A95="עיר עולים",A95="בירה"),H95,H95/0.3)</f>
        <v>69363.380053333356</v>
      </c>
      <c r="K95" s="125">
        <f>INDEX(מילמן,MATCH(C95,'המידע ממילמן'!$A$1:$A$145,0),2)</f>
        <v>340161.61</v>
      </c>
      <c r="L95" s="125">
        <f t="shared" si="60"/>
        <v>278314.04454545444</v>
      </c>
      <c r="M95" s="125">
        <f t="shared" si="61"/>
        <v>618475.65454545442</v>
      </c>
      <c r="N95" s="125">
        <f t="shared" si="45"/>
        <v>360970.62401600002</v>
      </c>
      <c r="O95" s="236">
        <f>SUM(N$3:$N95)/SUM($N$3:$N$167)</f>
        <v>0.99301976320954577</v>
      </c>
      <c r="P95" s="125">
        <f t="shared" si="46"/>
        <v>8.9793687566169158</v>
      </c>
      <c r="Q95" s="125">
        <f t="shared" si="47"/>
        <v>687839.03459878778</v>
      </c>
      <c r="R95" s="109">
        <f>INDEX(הכנסות_מבוקר,MATCH(C95,'נתוני דוחות 2014'!$C$10:$C$263,0),11)*1000</f>
        <v>335958000</v>
      </c>
      <c r="S95" s="109">
        <f>INDEX(הכנסות_מבוקר,MATCH(C95,'נתוני דוחות 2014'!$C$10:$C$263,0),6)*1000</f>
        <v>214148000</v>
      </c>
      <c r="T95" s="109">
        <f>INDEX(ארנונה_מבוקר,MATCH(C95,'נתוני דוחות 2014'!$C$10:$C$263,0),7)*1000</f>
        <v>45004000</v>
      </c>
      <c r="U95" s="181">
        <f t="shared" si="57"/>
        <v>4.6238143311705637E-4</v>
      </c>
      <c r="V95" s="181">
        <f t="shared" si="48"/>
        <v>9.71711807534976E-5</v>
      </c>
      <c r="W95" s="181">
        <f t="shared" si="49"/>
        <v>6.1939331749802072E-5</v>
      </c>
      <c r="X95" s="181">
        <f>INDEX('נתוני דוחות 2014'!$DW$10:$DY$263,MATCH('תשלומי ארנונה של המדינה'!C95,'נתוני דוחות 2014'!$DW$10:$DW$263,0),2)/(INDEX('נתוני דוחות 2014'!$DW$10:$DY$263,MATCH('תשלומי ארנונה של המדינה'!C95,'נתוני דוחות 2014'!$DW$10:$DW$263,0),2)+INDEX('נתוני דוחות 2014'!$DW$10:$DY$263,MATCH('תשלומי ארנונה של המדינה'!C95,'נתוני דוחות 2014'!$DW$10:$DW$263,0),3))</f>
        <v>0.60000355520793525</v>
      </c>
      <c r="Y95" s="162">
        <f>INDEX('נתוני דוחות 2014'!$DW$10:$DY$263,MATCH('תשלומי ארנונה של המדינה'!C95,'נתוני דוחות 2014'!$DW$10:$DW$263,0),2)/(INDEX('נתוני דוחות 2014'!$DW$10:$DY$263,MATCH('תשלומי ארנונה של המדינה'!C95,'נתוני דוחות 2014'!$DW$10:$DW$263,0),2)+INDEX('נתוני דוחות 2014'!$DW$10:$DY$263,MATCH('תשלומי ארנונה של המדינה'!C95,'נתוני דוחות 2014'!$DW$10:$DW$263,0),3)-H95/1000)</f>
        <v>0.60011454695113109</v>
      </c>
      <c r="Z95" s="162">
        <f>INDEX('נתוני דוחות 2014'!$DW$10:$DY$263,MATCH('תשלומי ארנונה של המדינה'!C95,'נתוני דוחות 2014'!$DW$10:$DW$263,0),2)/(INDEX('נתוני דוחות 2014'!$DW$10:$DY$263,MATCH('תשלומי ארנונה של המדינה'!C95,'נתוני דוחות 2014'!$DW$10:$DW$263,0),2)+INDEX('נתוני דוחות 2014'!$DW$10:$DY$263,MATCH('תשלומי ארנונה של המדינה'!C95,'נתוני דוחות 2014'!$DW$10:$DW$263,0),3)-N95/1000)</f>
        <v>0.6019347509369094</v>
      </c>
      <c r="AA95" s="162">
        <f t="shared" si="54"/>
        <v>1.9311957289741555E-3</v>
      </c>
      <c r="AB95" s="162">
        <f t="shared" si="50"/>
        <v>8.0208564575593288E-3</v>
      </c>
      <c r="AC95" s="162">
        <f t="shared" si="51"/>
        <v>1.6856128659431795E-3</v>
      </c>
      <c r="AD95" s="162">
        <f t="shared" si="52"/>
        <v>1.074451639835932E-3</v>
      </c>
      <c r="AE95" s="274">
        <f>INDEX(רשויות!$AC$4:$AL$258,MATCH($C95,רשויות!$AC$4:$AC$258,0),10)</f>
        <v>8</v>
      </c>
      <c r="AF95" s="274" t="str">
        <f>IF(INDEX(רשויות!$AN$4:$AR$258,MATCH($C95,רשויות!$AO$4:$AO$258,0),4)&gt;0,"נתמכת","עצמאית")</f>
        <v>נתמכת</v>
      </c>
      <c r="AN95" t="s">
        <v>1387</v>
      </c>
      <c r="AO95">
        <v>21000</v>
      </c>
    </row>
    <row r="96" spans="1:41" ht="15.75" customHeight="1">
      <c r="A96" s="123"/>
      <c r="B96" s="124" t="s">
        <v>108</v>
      </c>
      <c r="C96" s="124" t="s">
        <v>1285</v>
      </c>
      <c r="D96" s="172">
        <f t="shared" si="44"/>
        <v>6300</v>
      </c>
      <c r="E96" s="124" t="str">
        <f>IF(LEFT(B96,3)="עיר","עירייה",IF(LEFT(B96,7)="מועצה א","מועצה אזורית","מועצה מקומית"))</f>
        <v>מועצה אזורית</v>
      </c>
      <c r="F96" s="124" t="str">
        <f>INDEX(רשות_מחוז,MATCH(TRIM(C96),רשויות!$G$3:$G$260,0),2)</f>
        <v>מרכז</v>
      </c>
      <c r="G96" s="125">
        <v>202369.67</v>
      </c>
      <c r="H96" s="125">
        <f t="shared" si="53"/>
        <v>209169.29091200003</v>
      </c>
      <c r="I96" s="125">
        <f>J96-H96</f>
        <v>488061.67879466678</v>
      </c>
      <c r="J96" s="125">
        <f>IF(OR(A96="עיר עולים",A96="בירה"),H96,H96/0.3)</f>
        <v>697230.96970666677</v>
      </c>
      <c r="K96" s="125">
        <f>INDEX(מילמן,MATCH(C96,'המידע ממילמן'!$A$1:$A$145,0),2)</f>
        <v>152500.92000000001</v>
      </c>
      <c r="L96" s="125">
        <f t="shared" si="60"/>
        <v>124773.48000000001</v>
      </c>
      <c r="M96" s="125">
        <f t="shared" si="61"/>
        <v>277274.40000000002</v>
      </c>
      <c r="N96" s="125">
        <f t="shared" si="45"/>
        <v>361670.21091200004</v>
      </c>
      <c r="O96" s="236">
        <f>SUM(N$3:$N96)/SUM($N$3:$N$167)</f>
        <v>0.99341575156409323</v>
      </c>
      <c r="P96" s="125">
        <f t="shared" si="46"/>
        <v>57.407969986031752</v>
      </c>
      <c r="Q96" s="125">
        <f t="shared" si="47"/>
        <v>974505.3697066668</v>
      </c>
      <c r="R96" s="109">
        <f>INDEX(הכנסות_מבוקר,MATCH(C96,'נתוני דוחות 2014'!$C$10:$C$263,0),11)*1000</f>
        <v>50401000</v>
      </c>
      <c r="S96" s="109">
        <f>INDEX(הכנסות_מבוקר,MATCH(C96,'נתוני דוחות 2014'!$C$10:$C$263,0),6)*1000</f>
        <v>29393000</v>
      </c>
      <c r="T96" s="109">
        <f>INDEX(ארנונה_מבוקר,MATCH(C96,'נתוני דוחות 2014'!$C$10:$C$263,0),7)*1000</f>
        <v>17207000</v>
      </c>
      <c r="U96" s="181">
        <f t="shared" si="57"/>
        <v>1.2156058052652992E-2</v>
      </c>
      <c r="V96" s="181">
        <f t="shared" si="48"/>
        <v>7.1162960879120885E-3</v>
      </c>
      <c r="W96" s="181">
        <f t="shared" si="49"/>
        <v>4.1501020001984091E-3</v>
      </c>
      <c r="X96" s="181">
        <f>INDEX('נתוני דוחות 2014'!$DW$10:$DY$263,MATCH('תשלומי ארנונה של המדינה'!C96,'נתוני דוחות 2014'!$DW$10:$DW$263,0),2)/(INDEX('נתוני דוחות 2014'!$DW$10:$DY$263,MATCH('תשלומי ארנונה של המדינה'!C96,'נתוני דוחות 2014'!$DW$10:$DW$263,0),2)+INDEX('נתוני דוחות 2014'!$DW$10:$DY$263,MATCH('תשלומי ארנונה של המדינה'!C96,'נתוני דוחות 2014'!$DW$10:$DW$263,0),3))</f>
        <v>0.22626916677908179</v>
      </c>
      <c r="Y96" s="162">
        <f>INDEX('נתוני דוחות 2014'!$DW$10:$DY$263,MATCH('תשלומי ארנונה של המדינה'!C96,'נתוני דוחות 2014'!$DW$10:$DW$263,0),2)/(INDEX('נתוני דוחות 2014'!$DW$10:$DY$263,MATCH('תשלומי ארנונה של המדינה'!C96,'נתוני דוחות 2014'!$DW$10:$DW$263,0),2)+INDEX('נתוני דוחות 2014'!$DW$10:$DY$263,MATCH('תשלומי ארנונה של המדינה'!C96,'נתוני דוחות 2014'!$DW$10:$DW$263,0),3)-H96/1000)</f>
        <v>0.22841755192989935</v>
      </c>
      <c r="Z96" s="162">
        <f>INDEX('נתוני דוחות 2014'!$DW$10:$DY$263,MATCH('תשלומי ארנונה של המדינה'!C96,'נתוני דוחות 2014'!$DW$10:$DW$263,0),2)/(INDEX('נתוני דוחות 2014'!$DW$10:$DY$263,MATCH('תשלומי ארנונה של המדינה'!C96,'נתוני דוחות 2014'!$DW$10:$DW$263,0),2)+INDEX('נתוני דוחות 2014'!$DW$10:$DY$263,MATCH('תשלומי ארנונה של המדינה'!C96,'נתוני דוחות 2014'!$DW$10:$DW$263,0),3)-N96/1000)</f>
        <v>0.23000978860362872</v>
      </c>
      <c r="AA96" s="162">
        <f t="shared" si="54"/>
        <v>3.7406218245469303E-3</v>
      </c>
      <c r="AB96" s="162">
        <f t="shared" si="50"/>
        <v>2.1018783687569015E-2</v>
      </c>
      <c r="AC96" s="162">
        <f t="shared" si="51"/>
        <v>1.2304637529751984E-2</v>
      </c>
      <c r="AD96" s="162">
        <f t="shared" si="52"/>
        <v>7.1758538702009888E-3</v>
      </c>
      <c r="AE96" s="274">
        <f>INDEX(רשויות!$AC$4:$AL$258,MATCH($C96,רשויות!$AC$4:$AC$258,0),10)</f>
        <v>7</v>
      </c>
      <c r="AF96" s="274" t="str">
        <f>IF(INDEX(רשויות!$AN$4:$AR$258,MATCH($C96,רשויות!$AO$4:$AO$258,0),4)&gt;0,"נתמכת","עצמאית")</f>
        <v>נתמכת</v>
      </c>
      <c r="AN96" t="s">
        <v>694</v>
      </c>
      <c r="AO96">
        <v>17100</v>
      </c>
    </row>
    <row r="97" spans="1:41">
      <c r="A97" s="123"/>
      <c r="B97" s="124" t="s">
        <v>24</v>
      </c>
      <c r="C97" s="124" t="s">
        <v>289</v>
      </c>
      <c r="D97" s="172">
        <f t="shared" si="44"/>
        <v>7700</v>
      </c>
      <c r="E97" s="124" t="str">
        <f>IF(LEFT(B97,3)="עיר","עירייה",IF(LEFT(B97,7)="מועצה א","מועצה אזורית","מועצה מקומית"))</f>
        <v>מועצה אזורית</v>
      </c>
      <c r="F97" s="124" t="str">
        <f>INDEX(רשות_מחוז,MATCH(TRIM(C97),רשויות!$G$3:$G$260,0),2)</f>
        <v>דרום</v>
      </c>
      <c r="G97" s="125">
        <v>217527.15</v>
      </c>
      <c r="H97" s="125">
        <f t="shared" si="53"/>
        <v>224836.06224</v>
      </c>
      <c r="I97" s="125">
        <f>J97-H97</f>
        <v>524617.47856000008</v>
      </c>
      <c r="J97" s="125">
        <f>IF(OR(A97="עיר עולים",A97="בירה"),H97,H97/0.3)</f>
        <v>749453.54080000008</v>
      </c>
      <c r="K97" s="125">
        <f>INDEX(מילמן,MATCH(C97,'המידע ממילמן'!$A$1:$A$145,0),2)</f>
        <v>93623.299999999988</v>
      </c>
      <c r="L97" s="125">
        <f t="shared" si="60"/>
        <v>76600.881818181806</v>
      </c>
      <c r="M97" s="125">
        <f t="shared" si="61"/>
        <v>170224.18181818179</v>
      </c>
      <c r="N97" s="125">
        <f t="shared" si="45"/>
        <v>318459.36223999999</v>
      </c>
      <c r="O97" s="236">
        <f>SUM(N$3:$N97)/SUM($N$3:$N$167)</f>
        <v>0.99376442888127037</v>
      </c>
      <c r="P97" s="125">
        <f t="shared" si="46"/>
        <v>41.358358732467529</v>
      </c>
      <c r="Q97" s="125">
        <f t="shared" si="47"/>
        <v>919677.72261818184</v>
      </c>
      <c r="R97" s="109">
        <f>INDEX(הכנסות_מבוקר,MATCH(C97,'נתוני דוחות 2014'!$C$10:$C$263,0),11)*1000</f>
        <v>93494000</v>
      </c>
      <c r="S97" s="109">
        <f>INDEX(הכנסות_מבוקר,MATCH(C97,'נתוני דוחות 2014'!$C$10:$C$263,0),6)*1000</f>
        <v>64493000</v>
      </c>
      <c r="T97" s="109">
        <f>INDEX(ארנונה_מבוקר,MATCH(C97,'נתוני דוחות 2014'!$C$10:$C$263,0),7)*1000</f>
        <v>22624000</v>
      </c>
      <c r="U97" s="181">
        <f t="shared" si="57"/>
        <v>9.937944759547384E-3</v>
      </c>
      <c r="V97" s="181">
        <f t="shared" si="48"/>
        <v>3.4862087705642471E-3</v>
      </c>
      <c r="W97" s="181">
        <f t="shared" si="49"/>
        <v>2.4048180871499777E-3</v>
      </c>
      <c r="X97" s="181">
        <f>INDEX('נתוני דוחות 2014'!$DW$10:$DY$263,MATCH('תשלומי ארנונה של המדינה'!C97,'נתוני דוחות 2014'!$DW$10:$DW$263,0),2)/(INDEX('נתוני דוחות 2014'!$DW$10:$DY$263,MATCH('תשלומי ארנונה של המדינה'!C97,'נתוני דוחות 2014'!$DW$10:$DW$263,0),2)+INDEX('נתוני דוחות 2014'!$DW$10:$DY$263,MATCH('תשלומי ארנונה של המדינה'!C97,'נתוני דוחות 2014'!$DW$10:$DW$263,0),3))</f>
        <v>0.26894367790092738</v>
      </c>
      <c r="Y97" s="162">
        <f>INDEX('נתוני דוחות 2014'!$DW$10:$DY$263,MATCH('תשלומי ארנונה של המדינה'!C97,'נתוני דוחות 2014'!$DW$10:$DW$263,0),2)/(INDEX('נתוני דוחות 2014'!$DW$10:$DY$263,MATCH('תשלומי ארנונה של המדינה'!C97,'נתוני דוחות 2014'!$DW$10:$DW$263,0),2)+INDEX('נתוני דוחות 2014'!$DW$10:$DY$263,MATCH('תשלומי ארנונה של המדינה'!C97,'נתוני דוחות 2014'!$DW$10:$DW$263,0),3)-H97/1000)</f>
        <v>0.27091190636380813</v>
      </c>
      <c r="Z97" s="162">
        <f>INDEX('נתוני דוחות 2014'!$DW$10:$DY$263,MATCH('תשלומי ארנונה של המדינה'!C97,'נתוני דוחות 2014'!$DW$10:$DW$263,0),2)/(INDEX('נתוני דוחות 2014'!$DW$10:$DY$263,MATCH('תשלומי ארנונה של המדינה'!C97,'נתוני דוחות 2014'!$DW$10:$DW$263,0),2)+INDEX('נתוני דוחות 2014'!$DW$10:$DY$263,MATCH('תשלומי ארנונה של המדינה'!C97,'נתוני דוחות 2014'!$DW$10:$DW$263,0),3)-N97/1000)</f>
        <v>0.27174001198539305</v>
      </c>
      <c r="AA97" s="162">
        <f t="shared" si="54"/>
        <v>2.7963340844656681E-3</v>
      </c>
      <c r="AB97" s="162">
        <f t="shared" si="50"/>
        <v>1.4076174073550211E-2</v>
      </c>
      <c r="AC97" s="162">
        <f t="shared" si="51"/>
        <v>4.9378903484099046E-3</v>
      </c>
      <c r="AD97" s="162">
        <f t="shared" si="52"/>
        <v>3.4062010635976638E-3</v>
      </c>
      <c r="AE97" s="274">
        <f>INDEX(רשויות!$AC$4:$AL$258,MATCH($C97,רשויות!$AC$4:$AC$258,0),10)</f>
        <v>7</v>
      </c>
      <c r="AF97" s="274" t="str">
        <f>IF(INDEX(רשויות!$AN$4:$AR$258,MATCH($C97,רשויות!$AO$4:$AO$258,0),4)&gt;0,"נתמכת","עצמאית")</f>
        <v>עצמאית</v>
      </c>
      <c r="AN97" t="s">
        <v>2509</v>
      </c>
      <c r="AO97">
        <v>1800</v>
      </c>
    </row>
    <row r="98" spans="1:41" ht="15.75" customHeight="1">
      <c r="A98" s="123"/>
      <c r="B98" s="124" t="s">
        <v>109</v>
      </c>
      <c r="C98" s="124" t="s">
        <v>818</v>
      </c>
      <c r="D98" s="172">
        <f t="shared" si="44"/>
        <v>39200</v>
      </c>
      <c r="E98" s="124" t="str">
        <f>IF(LEFT(B98,3)="עיר","עירייה",IF(LEFT(B98,7)="מועצה א","מועצה אזורית","מועצה מקומית"))</f>
        <v>עירייה</v>
      </c>
      <c r="F98" s="124" t="str">
        <f>INDEX(רשות_מחוז,MATCH(TRIM(C98),רשויות!$G$3:$G$260,0),2)</f>
        <v>חיפה</v>
      </c>
      <c r="G98" s="125">
        <v>304545.45</v>
      </c>
      <c r="H98" s="125">
        <f t="shared" si="53"/>
        <v>314778.17712000001</v>
      </c>
      <c r="I98" s="125">
        <f>J98-H98</f>
        <v>734482.4132800001</v>
      </c>
      <c r="J98" s="125">
        <f>IF(OR(A98="עיר עולים",A98="בירה"),H98,H98/0.3)</f>
        <v>1049260.5904000001</v>
      </c>
      <c r="K98" s="125"/>
      <c r="L98" s="125"/>
      <c r="M98" s="125"/>
      <c r="N98" s="125">
        <f t="shared" si="45"/>
        <v>314778.17712000001</v>
      </c>
      <c r="O98" s="236">
        <f>SUM(N$3:$N98)/SUM($N$3:$N$167)</f>
        <v>0.99410907571323048</v>
      </c>
      <c r="P98" s="125">
        <f t="shared" si="46"/>
        <v>8.0300555387755104</v>
      </c>
      <c r="Q98" s="125">
        <f t="shared" si="47"/>
        <v>1049260.5904000001</v>
      </c>
      <c r="R98" s="109">
        <f>INDEX(הכנסות_מבוקר,MATCH(C98,'נתוני דוחות 2014'!$C$10:$C$263,0),11)*1000</f>
        <v>223785000</v>
      </c>
      <c r="S98" s="109">
        <f>INDEX(הכנסות_מבוקר,MATCH(C98,'נתוני דוחות 2014'!$C$10:$C$263,0),6)*1000</f>
        <v>159283000</v>
      </c>
      <c r="T98" s="109">
        <f>INDEX(ארנונה_מבוקר,MATCH(C98,'נתוני דוחות 2014'!$C$10:$C$263,0),7)*1000</f>
        <v>16752000</v>
      </c>
      <c r="U98" s="181">
        <f t="shared" si="57"/>
        <v>1.8790483352435529E-2</v>
      </c>
      <c r="V98" s="181">
        <f t="shared" si="48"/>
        <v>1.9762195408172876E-3</v>
      </c>
      <c r="W98" s="181">
        <f t="shared" si="49"/>
        <v>1.4066098135263759E-3</v>
      </c>
      <c r="X98" s="181">
        <f>INDEX('נתוני דוחות 2014'!$DW$10:$DY$263,MATCH('תשלומי ארנונה של המדינה'!C98,'נתוני דוחות 2014'!$DW$10:$DW$263,0),2)/(INDEX('נתוני דוחות 2014'!$DW$10:$DY$263,MATCH('תשלומי ארנונה של המדינה'!C98,'נתוני דוחות 2014'!$DW$10:$DW$263,0),2)+INDEX('נתוני דוחות 2014'!$DW$10:$DY$263,MATCH('תשלומי ארנונה של המדינה'!C98,'נתוני דוחות 2014'!$DW$10:$DW$263,0),3))</f>
        <v>0.78499647051273824</v>
      </c>
      <c r="Y98" s="162">
        <f>INDEX('נתוני דוחות 2014'!$DW$10:$DY$263,MATCH('תשלומי ארנונה של המדינה'!C98,'נתוני דוחות 2014'!$DW$10:$DW$263,0),2)/(INDEX('נתוני דוחות 2014'!$DW$10:$DY$263,MATCH('תשלומי ארנונה של המדינה'!C98,'נתוני דוחות 2014'!$DW$10:$DW$263,0),2)+INDEX('נתוני דוחות 2014'!$DW$10:$DY$263,MATCH('תשלומי ארנונה של המדינה'!C98,'נתוני דוחות 2014'!$DW$10:$DW$263,0),3)-H98/1000)</f>
        <v>0.78818073664277111</v>
      </c>
      <c r="Z98" s="162">
        <f>INDEX('נתוני דוחות 2014'!$DW$10:$DY$263,MATCH('תשלומי ארנונה של המדינה'!C98,'נתוני דוחות 2014'!$DW$10:$DW$263,0),2)/(INDEX('נתוני דוחות 2014'!$DW$10:$DY$263,MATCH('תשלומי ארנונה של המדינה'!C98,'נתוני דוחות 2014'!$DW$10:$DW$263,0),2)+INDEX('נתוני דוחות 2014'!$DW$10:$DY$263,MATCH('תשלומי ארנונה של המדינה'!C98,'נתוני דוחות 2014'!$DW$10:$DW$263,0),3)-N98/1000)</f>
        <v>0.78818073664277111</v>
      </c>
      <c r="AA98" s="162">
        <f t="shared" si="54"/>
        <v>3.1842661300328645E-3</v>
      </c>
      <c r="AB98" s="162">
        <f t="shared" si="50"/>
        <v>1.8790483352435529E-2</v>
      </c>
      <c r="AC98" s="162">
        <f t="shared" si="51"/>
        <v>1.9762195408172876E-3</v>
      </c>
      <c r="AD98" s="162">
        <f t="shared" si="52"/>
        <v>1.4066098135263759E-3</v>
      </c>
      <c r="AE98" s="274">
        <f>INDEX(רשויות!$AC$4:$AL$258,MATCH($C98,רשויות!$AC$4:$AC$258,0),10)</f>
        <v>6</v>
      </c>
      <c r="AF98" s="274" t="str">
        <f>IF(INDEX(רשויות!$AN$4:$AR$258,MATCH($C98,רשויות!$AO$4:$AO$258,0),4)&gt;0,"נתמכת","עצמאית")</f>
        <v>נתמכת</v>
      </c>
      <c r="AN98" t="s">
        <v>2003</v>
      </c>
      <c r="AO98">
        <v>3400</v>
      </c>
    </row>
    <row r="99" spans="1:41">
      <c r="A99" s="123"/>
      <c r="B99" s="126"/>
      <c r="C99" s="124" t="s">
        <v>1573</v>
      </c>
      <c r="D99" s="172">
        <f t="shared" ref="D99:D130" si="62">VLOOKUP(C99,גודל_אוכלוסיה,2,FALSE)</f>
        <v>69300</v>
      </c>
      <c r="E99" s="124" t="str">
        <f>INDEX(רשויות!$G$3:$P$260,MATCH(TRIM(C99),רשויות!$G$3:$G$260,0),10)</f>
        <v>עירייה</v>
      </c>
      <c r="F99" s="124" t="str">
        <f>INDEX(רשות_מחוז,MATCH(TRIM(C99),רשויות!$G$3:$G$260,0),2)</f>
        <v>מרכז</v>
      </c>
      <c r="G99" s="127"/>
      <c r="H99" s="125">
        <f t="shared" si="53"/>
        <v>0</v>
      </c>
      <c r="I99" s="126"/>
      <c r="J99" s="126"/>
      <c r="K99" s="125">
        <f>INDEX(מילמן,MATCH(C99,'המידע ממילמן'!$A$1:$A$145,0),2)</f>
        <v>302616.8</v>
      </c>
      <c r="L99" s="125">
        <f>M99-K99</f>
        <v>247595.56363636354</v>
      </c>
      <c r="M99" s="125">
        <f>IF(OR(A99="עיר עולים",A99="בירה"),K99,K99/0.55)</f>
        <v>550212.36363636353</v>
      </c>
      <c r="N99" s="125">
        <f t="shared" ref="N99:N130" si="63">K99+H99</f>
        <v>302616.8</v>
      </c>
      <c r="O99" s="236">
        <f>SUM(N$3:$N99)/SUM($N$3:$N$167)</f>
        <v>0.99444040719996885</v>
      </c>
      <c r="P99" s="125">
        <f t="shared" ref="P99:P130" si="64">N99/D99</f>
        <v>4.3667647907647904</v>
      </c>
      <c r="Q99" s="125">
        <f t="shared" ref="Q99:Q130" si="65">M99+J99</f>
        <v>550212.36363636353</v>
      </c>
      <c r="R99" s="109">
        <f>INDEX(הכנסות_מבוקר,MATCH(C99,'נתוני דוחות 2014'!$C$10:$C$263,0),11)*1000</f>
        <v>674281000</v>
      </c>
      <c r="S99" s="109">
        <f>INDEX(הכנסות_מבוקר,MATCH(C99,'נתוני דוחות 2014'!$C$10:$C$263,0),6)*1000</f>
        <v>524881000</v>
      </c>
      <c r="T99" s="109">
        <f>INDEX(ארנונה_מבוקר,MATCH(C99,'נתוני דוחות 2014'!$C$10:$C$263,0),7)*1000</f>
        <v>128209000</v>
      </c>
      <c r="U99" s="181">
        <f t="shared" si="57"/>
        <v>0</v>
      </c>
      <c r="V99" s="181">
        <f t="shared" si="48"/>
        <v>0</v>
      </c>
      <c r="W99" s="181">
        <f t="shared" si="49"/>
        <v>0</v>
      </c>
      <c r="X99" s="181">
        <f>INDEX('נתוני דוחות 2014'!$DW$10:$DY$263,MATCH('תשלומי ארנונה של המדינה'!C99,'נתוני דוחות 2014'!$DW$10:$DW$263,0),2)/(INDEX('נתוני דוחות 2014'!$DW$10:$DY$263,MATCH('תשלומי ארנונה של המדינה'!C99,'נתוני דוחות 2014'!$DW$10:$DW$263,0),2)+INDEX('נתוני דוחות 2014'!$DW$10:$DY$263,MATCH('תשלומי ארנונה של המדינה'!C99,'נתוני דוחות 2014'!$DW$10:$DW$263,0),3))</f>
        <v>0.52389104480383242</v>
      </c>
      <c r="Y99" s="162">
        <f>INDEX('נתוני דוחות 2014'!$DW$10:$DY$263,MATCH('תשלומי ארנונה של המדינה'!C99,'נתוני דוחות 2014'!$DW$10:$DW$263,0),2)/(INDEX('נתוני דוחות 2014'!$DW$10:$DY$263,MATCH('תשלומי ארנונה של המדינה'!C99,'נתוני דוחות 2014'!$DW$10:$DW$263,0),2)+INDEX('נתוני דוחות 2014'!$DW$10:$DY$263,MATCH('תשלומי ארנונה של המדינה'!C99,'נתוני דוחות 2014'!$DW$10:$DW$263,0),3)-H99/1000)</f>
        <v>0.52389104480383242</v>
      </c>
      <c r="Z99" s="162">
        <f>INDEX('נתוני דוחות 2014'!$DW$10:$DY$263,MATCH('תשלומי ארנונה של המדינה'!C99,'נתוני דוחות 2014'!$DW$10:$DW$263,0),2)/(INDEX('נתוני דוחות 2014'!$DW$10:$DY$263,MATCH('תשלומי ארנונה של המדינה'!C99,'נתוני דוחות 2014'!$DW$10:$DW$263,0),2)+INDEX('נתוני דוחות 2014'!$DW$10:$DY$263,MATCH('תשלומי ארנונה של המדינה'!C99,'נתוני דוחות 2014'!$DW$10:$DW$263,0),3)-N99/1000)</f>
        <v>0.52448044485911149</v>
      </c>
      <c r="AA99" s="162">
        <f t="shared" si="54"/>
        <v>5.894000552790768E-4</v>
      </c>
      <c r="AB99" s="162">
        <f t="shared" ref="AB99:AB130" si="66">N99/T99</f>
        <v>2.3603397577393161E-3</v>
      </c>
      <c r="AC99" s="162">
        <f t="shared" ref="AC99:AC130" si="67">N99/S99</f>
        <v>5.7654363560502282E-4</v>
      </c>
      <c r="AD99" s="162">
        <f t="shared" ref="AD99:AD130" si="68">N99/R99</f>
        <v>4.4879923948620826E-4</v>
      </c>
      <c r="AE99" s="274">
        <f>INDEX(רשויות!$AC$4:$AL$258,MATCH($C99,רשויות!$AC$4:$AC$258,0),10)</f>
        <v>8</v>
      </c>
      <c r="AF99" s="274" t="str">
        <f>IF(INDEX(רשויות!$AN$4:$AR$258,MATCH($C99,רשויות!$AO$4:$AO$258,0),4)&gt;0,"נתמכת","עצמאית")</f>
        <v>עצמאית</v>
      </c>
      <c r="AN99" t="s">
        <v>2012</v>
      </c>
      <c r="AO99">
        <v>44700</v>
      </c>
    </row>
    <row r="100" spans="1:41" ht="15.75" customHeight="1">
      <c r="A100" s="123"/>
      <c r="B100" s="124" t="s">
        <v>61</v>
      </c>
      <c r="C100" s="124" t="s">
        <v>342</v>
      </c>
      <c r="D100" s="172">
        <f t="shared" si="62"/>
        <v>6900</v>
      </c>
      <c r="E100" s="124" t="str">
        <f>IF(LEFT(B100,3)="עיר","עירייה",IF(LEFT(B100,7)="מועצה א","מועצה אזורית","מועצה מקומית"))</f>
        <v>מועצה מקומית</v>
      </c>
      <c r="F100" s="124" t="str">
        <f>INDEX(רשות_מחוז,MATCH(TRIM(C100),רשויות!$G$3:$G$260,0),2)</f>
        <v>דרום</v>
      </c>
      <c r="G100" s="125">
        <v>292015.13</v>
      </c>
      <c r="H100" s="125">
        <f t="shared" si="53"/>
        <v>301826.83836800006</v>
      </c>
      <c r="I100" s="125">
        <f>J100-H100</f>
        <v>704262.62285866681</v>
      </c>
      <c r="J100" s="125">
        <f>IF(OR(A100="עיר עולים",A100="בירה"),H100,H100/0.3)</f>
        <v>1006089.4612266669</v>
      </c>
      <c r="K100" s="125"/>
      <c r="L100" s="125"/>
      <c r="M100" s="125"/>
      <c r="N100" s="125">
        <f t="shared" si="63"/>
        <v>301826.83836800006</v>
      </c>
      <c r="O100" s="236">
        <f>SUM(N$3:$N100)/SUM($N$3:$N$167)</f>
        <v>0.99477087376723805</v>
      </c>
      <c r="P100" s="125">
        <f t="shared" si="64"/>
        <v>43.743020053333339</v>
      </c>
      <c r="Q100" s="125">
        <f t="shared" si="65"/>
        <v>1006089.4612266669</v>
      </c>
      <c r="R100" s="109">
        <f>INDEX(הכנסות_מבוקר,MATCH(C100,'נתוני דוחות 2014'!$C$10:$C$263,0),11)*1000</f>
        <v>48314000</v>
      </c>
      <c r="S100" s="109">
        <f>INDEX(הכנסות_מבוקר,MATCH(C100,'נתוני דוחות 2014'!$C$10:$C$263,0),6)*1000</f>
        <v>37844000</v>
      </c>
      <c r="T100" s="109">
        <f>INDEX(ארנונה_מבוקר,MATCH(C100,'נתוני דוחות 2014'!$C$10:$C$263,0),7)*1000</f>
        <v>1716000</v>
      </c>
      <c r="U100" s="181"/>
      <c r="V100" s="181">
        <f t="shared" si="48"/>
        <v>7.9755532810485159E-3</v>
      </c>
      <c r="W100" s="181">
        <f t="shared" si="49"/>
        <v>6.2471920844475734E-3</v>
      </c>
      <c r="X100" s="181">
        <f>INDEX('נתוני דוחות 2014'!$DW$10:$DY$263,MATCH('תשלומי ארנונה של המדינה'!C100,'נתוני דוחות 2014'!$DW$10:$DW$263,0),2)/(INDEX('נתוני דוחות 2014'!$DW$10:$DY$263,MATCH('תשלומי ארנונה של המדינה'!C100,'נתוני דוחות 2014'!$DW$10:$DW$263,0),2)+INDEX('נתוני דוחות 2014'!$DW$10:$DY$263,MATCH('תשלומי ארנונה של המדינה'!C100,'נתוני דוחות 2014'!$DW$10:$DW$263,0),3))</f>
        <v>0.91812586478362512</v>
      </c>
      <c r="Y100" s="162">
        <f>INDEX('נתוני דוחות 2014'!$DW$10:$DY$263,MATCH('תשלומי ארנונה של המדינה'!C100,'נתוני דוחות 2014'!$DW$10:$DW$263,0),2)/(INDEX('נתוני דוחות 2014'!$DW$10:$DY$263,MATCH('תשלומי ארנונה של המדינה'!C100,'נתוני דוחות 2014'!$DW$10:$DW$263,0),2)+INDEX('נתוני דוחות 2014'!$DW$10:$DY$263,MATCH('תשלומי ארנונה של המדינה'!C100,'נתוני דוחות 2014'!$DW$10:$DW$263,0),3)-H100/1000)</f>
        <v>0.9315408187477151</v>
      </c>
      <c r="Z100" s="162">
        <f>INDEX('נתוני דוחות 2014'!$DW$10:$DY$263,MATCH('תשלומי ארנונה של המדינה'!C100,'נתוני דוחות 2014'!$DW$10:$DW$263,0),2)/(INDEX('נתוני דוחות 2014'!$DW$10:$DY$263,MATCH('תשלומי ארנונה של המדינה'!C100,'נתוני דוחות 2014'!$DW$10:$DW$263,0),2)+INDEX('נתוני דוחות 2014'!$DW$10:$DY$263,MATCH('תשלומי ארנונה של המדינה'!C100,'נתוני דוחות 2014'!$DW$10:$DW$263,0),3)-N100/1000)</f>
        <v>0.9315408187477151</v>
      </c>
      <c r="AA100" s="162">
        <f t="shared" si="54"/>
        <v>1.3414953964089982E-2</v>
      </c>
      <c r="AB100" s="162">
        <f t="shared" si="66"/>
        <v>0.17588976594871797</v>
      </c>
      <c r="AC100" s="162">
        <f t="shared" si="67"/>
        <v>7.9755532810485159E-3</v>
      </c>
      <c r="AD100" s="162">
        <f t="shared" si="68"/>
        <v>6.2471920844475734E-3</v>
      </c>
      <c r="AE100" s="274">
        <f>INDEX(רשויות!$AC$4:$AL$258,MATCH($C100,רשויות!$AC$4:$AC$258,0),10)</f>
        <v>9</v>
      </c>
      <c r="AF100" s="274" t="str">
        <f>IF(INDEX(רשויות!$AN$4:$AR$258,MATCH($C100,רשויות!$AO$4:$AO$258,0),4)&gt;0,"נתמכת","עצמאית")</f>
        <v>עצמאית</v>
      </c>
      <c r="AN100" t="s">
        <v>316</v>
      </c>
      <c r="AO100">
        <v>6300</v>
      </c>
    </row>
    <row r="101" spans="1:41">
      <c r="A101" s="123" t="s">
        <v>75</v>
      </c>
      <c r="B101" s="124" t="s">
        <v>115</v>
      </c>
      <c r="C101" s="124" t="s">
        <v>1904</v>
      </c>
      <c r="D101" s="172">
        <f t="shared" si="62"/>
        <v>20800</v>
      </c>
      <c r="E101" s="124" t="str">
        <f>IF(LEFT(B101,3)="עיר","עירייה",IF(LEFT(B101,7)="מועצה א","מועצה אזורית","מועצה מקומית"))</f>
        <v>עירייה</v>
      </c>
      <c r="F101" s="124" t="str">
        <f>INDEX(רשות_מחוז,MATCH(TRIM(C101),רשויות!$G$3:$G$260,0),2)</f>
        <v>צפון</v>
      </c>
      <c r="G101" s="125">
        <v>243031.16</v>
      </c>
      <c r="H101" s="125">
        <f t="shared" si="53"/>
        <v>251197.00697600003</v>
      </c>
      <c r="I101" s="125">
        <f>J101-H101</f>
        <v>0</v>
      </c>
      <c r="J101" s="125">
        <f>IF(OR(A101="עיר עולים",A101="בירה"),H101,H101/0.3)</f>
        <v>251197.00697600003</v>
      </c>
      <c r="K101" s="125">
        <f>INDEX(מילמן,MATCH(C101,'המידע ממילמן'!$A$1:$A$145,0),2)</f>
        <v>13485.6</v>
      </c>
      <c r="L101" s="125">
        <f>M101-K101</f>
        <v>0</v>
      </c>
      <c r="M101" s="125">
        <f>IF(OR(A101="עיר עולים",A101="בירה"),K101,K101/0.55)</f>
        <v>13485.6</v>
      </c>
      <c r="N101" s="125">
        <f t="shared" si="63"/>
        <v>264682.60697600001</v>
      </c>
      <c r="O101" s="236">
        <f>SUM(N$3:$N101)/SUM($N$3:$N$167)</f>
        <v>0.99506067156327305</v>
      </c>
      <c r="P101" s="125">
        <f t="shared" si="64"/>
        <v>12.725125335384616</v>
      </c>
      <c r="Q101" s="125">
        <f t="shared" si="65"/>
        <v>264682.60697600001</v>
      </c>
      <c r="R101" s="109">
        <f>INDEX(הכנסות_מבוקר,MATCH(C101,'נתוני דוחות 2014'!$C$10:$C$263,0),11)*1000</f>
        <v>139797000</v>
      </c>
      <c r="S101" s="109">
        <f>INDEX(הכנסות_מבוקר,MATCH(C101,'נתוני דוחות 2014'!$C$10:$C$263,0),6)*1000</f>
        <v>84953000</v>
      </c>
      <c r="T101" s="109">
        <f>INDEX(ארנונה_מבוקר,MATCH(C101,'נתוני דוחות 2014'!$C$10:$C$263,0),7)*1000</f>
        <v>43979000</v>
      </c>
      <c r="U101" s="181">
        <f>H101/T101</f>
        <v>5.7117489478160036E-3</v>
      </c>
      <c r="V101" s="181">
        <f t="shared" si="48"/>
        <v>2.9568938939884409E-3</v>
      </c>
      <c r="W101" s="181">
        <f t="shared" si="49"/>
        <v>1.7968697967481423E-3</v>
      </c>
      <c r="X101" s="181">
        <f>INDEX('נתוני דוחות 2014'!$DW$10:$DY$263,MATCH('תשלומי ארנונה של המדינה'!C101,'נתוני דוחות 2014'!$DW$10:$DW$263,0),2)/(INDEX('נתוני דוחות 2014'!$DW$10:$DY$263,MATCH('תשלומי ארנונה של המדינה'!C101,'נתוני דוחות 2014'!$DW$10:$DW$263,0),2)+INDEX('נתוני דוחות 2014'!$DW$10:$DY$263,MATCH('תשלומי ארנונה של המדינה'!C101,'נתוני דוחות 2014'!$DW$10:$DW$263,0),3))</f>
        <v>0.301710039535733</v>
      </c>
      <c r="Y101" s="162">
        <f>INDEX('נתוני דוחות 2014'!$DW$10:$DY$263,MATCH('תשלומי ארנונה של המדינה'!C101,'נתוני דוחות 2014'!$DW$10:$DW$263,0),2)/(INDEX('נתוני דוחות 2014'!$DW$10:$DY$263,MATCH('תשלומי ארנונה של המדינה'!C101,'נתוני דוחות 2014'!$DW$10:$DW$263,0),2)+INDEX('נתוני דוחות 2014'!$DW$10:$DY$263,MATCH('תשלומי ארנונה של המדינה'!C101,'נתוני דוחות 2014'!$DW$10:$DW$263,0),3)-H101/1000)</f>
        <v>0.30291821579789047</v>
      </c>
      <c r="Z101" s="162">
        <f>INDEX('נתוני דוחות 2014'!$DW$10:$DY$263,MATCH('תשלומי ארנונה של המדינה'!C101,'נתוני דוחות 2014'!$DW$10:$DW$263,0),2)/(INDEX('נתוני דוחות 2014'!$DW$10:$DY$263,MATCH('תשלומי ארנונה של המדינה'!C101,'נתוני דוחות 2014'!$DW$10:$DW$263,0),2)+INDEX('נתוני דוחות 2014'!$DW$10:$DY$263,MATCH('תשלומי ארנונה של המדינה'!C101,'נתוני דוחות 2014'!$DW$10:$DW$263,0),3)-N101/1000)</f>
        <v>0.30298335090244971</v>
      </c>
      <c r="AA101" s="162">
        <f t="shared" si="54"/>
        <v>1.2733113667167117E-3</v>
      </c>
      <c r="AB101" s="162">
        <f t="shared" si="66"/>
        <v>6.0183862065076518E-3</v>
      </c>
      <c r="AC101" s="162">
        <f t="shared" si="67"/>
        <v>3.1156357865643356E-3</v>
      </c>
      <c r="AD101" s="162">
        <f t="shared" si="68"/>
        <v>1.8933353861384722E-3</v>
      </c>
      <c r="AE101" s="274">
        <f>INDEX(רשויות!$AC$4:$AL$258,MATCH($C101,רשויות!$AC$4:$AC$258,0),10)</f>
        <v>6</v>
      </c>
      <c r="AF101" s="274" t="str">
        <f>IF(INDEX(רשויות!$AN$4:$AR$258,MATCH($C101,רשויות!$AO$4:$AO$258,0),4)&gt;0,"נתמכת","עצמאית")</f>
        <v>נתמכת</v>
      </c>
      <c r="AN101" t="s">
        <v>1405</v>
      </c>
      <c r="AO101">
        <v>71600</v>
      </c>
    </row>
    <row r="102" spans="1:41" ht="26.25" customHeight="1">
      <c r="A102" s="123"/>
      <c r="B102" s="124" t="s">
        <v>60</v>
      </c>
      <c r="C102" s="124" t="s">
        <v>2107</v>
      </c>
      <c r="D102" s="172">
        <f t="shared" si="62"/>
        <v>1600</v>
      </c>
      <c r="E102" s="124" t="str">
        <f>IF(LEFT(B102,3)="עיר","עירייה",IF(LEFT(B102,7)="מועצה א","מועצה אזורית","מועצה מקומית"))</f>
        <v>מועצה מקומית</v>
      </c>
      <c r="F102" s="124" t="str">
        <f>INDEX(רשות_מחוז,MATCH(TRIM(C102),רשויות!$G$3:$G$260,0),2)</f>
        <v>צפון</v>
      </c>
      <c r="G102" s="125">
        <v>252567.09</v>
      </c>
      <c r="H102" s="125">
        <f t="shared" si="53"/>
        <v>261053.34422400003</v>
      </c>
      <c r="I102" s="125">
        <f>J102-H102</f>
        <v>609124.46985600016</v>
      </c>
      <c r="J102" s="125">
        <f>IF(OR(A102="עיר עולים",A102="בירה"),H102,H102/0.3)</f>
        <v>870177.81408000016</v>
      </c>
      <c r="K102" s="125"/>
      <c r="L102" s="125"/>
      <c r="M102" s="125"/>
      <c r="N102" s="125">
        <f t="shared" si="63"/>
        <v>261053.34422400003</v>
      </c>
      <c r="O102" s="236">
        <f>SUM(N$3:$N102)/SUM($N$3:$N$167)</f>
        <v>0.99534649572326594</v>
      </c>
      <c r="P102" s="125">
        <f t="shared" si="64"/>
        <v>163.15834014000001</v>
      </c>
      <c r="Q102" s="125">
        <f t="shared" si="65"/>
        <v>870177.81408000016</v>
      </c>
      <c r="R102" s="109">
        <f>INDEX(הכנסות_מבוקר,MATCH(C102,'נתוני דוחות 2014'!$C$10:$C$263,0),11)*1000</f>
        <v>12861000</v>
      </c>
      <c r="S102" s="109">
        <f>INDEX(הכנסות_מבוקר,MATCH(C102,'נתוני דוחות 2014'!$C$10:$C$263,0),6)*1000</f>
        <v>7671000</v>
      </c>
      <c r="T102" s="109">
        <f>INDEX(ארנונה_מבוקר,MATCH(C102,'נתוני דוחות 2014'!$C$10:$C$263,0),7)*1000</f>
        <v>2094000</v>
      </c>
      <c r="U102" s="181">
        <f>H102/T102</f>
        <v>0.12466730860744987</v>
      </c>
      <c r="V102" s="181">
        <f t="shared" si="48"/>
        <v>3.4031201176378575E-2</v>
      </c>
      <c r="W102" s="181">
        <f t="shared" si="49"/>
        <v>2.0298059577326805E-2</v>
      </c>
      <c r="X102" s="181">
        <f>INDEX('נתוני דוחות 2014'!$DW$10:$DY$263,MATCH('תשלומי ארנונה של המדינה'!C102,'נתוני דוחות 2014'!$DW$10:$DW$263,0),2)/(INDEX('נתוני דוחות 2014'!$DW$10:$DY$263,MATCH('תשלומי ארנונה של המדינה'!C102,'נתוני דוחות 2014'!$DW$10:$DW$263,0),2)+INDEX('נתוני דוחות 2014'!$DW$10:$DY$263,MATCH('תשלומי ארנונה של המדינה'!C102,'נתוני דוחות 2014'!$DW$10:$DW$263,0),3))</f>
        <v>0.55579126007636825</v>
      </c>
      <c r="Y102" s="162">
        <f>INDEX('נתוני דוחות 2014'!$DW$10:$DY$263,MATCH('תשלומי ארנונה של המדינה'!C102,'נתוני דוחות 2014'!$DW$10:$DW$263,0),2)/(INDEX('נתוני דוחות 2014'!$DW$10:$DY$263,MATCH('תשלומי ארנונה של המדינה'!C102,'נתוני דוחות 2014'!$DW$10:$DW$263,0),2)+INDEX('נתוני דוחות 2014'!$DW$10:$DY$263,MATCH('תשלומי ארנונה של המדינה'!C102,'נתוני דוחות 2014'!$DW$10:$DW$263,0),3)-H102/1000)</f>
        <v>0.5883744411358599</v>
      </c>
      <c r="Z102" s="162">
        <f>INDEX('נתוני דוחות 2014'!$DW$10:$DY$263,MATCH('תשלומי ארנונה של המדינה'!C102,'נתוני דוחות 2014'!$DW$10:$DW$263,0),2)/(INDEX('נתוני דוחות 2014'!$DW$10:$DY$263,MATCH('תשלומי ארנונה של המדינה'!C102,'נתוני דוחות 2014'!$DW$10:$DW$263,0),2)+INDEX('נתוני דוחות 2014'!$DW$10:$DY$263,MATCH('תשלומי ארנונה של המדינה'!C102,'נתוני דוחות 2014'!$DW$10:$DW$263,0),3)-N102/1000)</f>
        <v>0.5883744411358599</v>
      </c>
      <c r="AA102" s="162">
        <f t="shared" si="54"/>
        <v>3.258318105949165E-2</v>
      </c>
      <c r="AB102" s="162">
        <f t="shared" si="66"/>
        <v>0.12466730860744987</v>
      </c>
      <c r="AC102" s="162">
        <f t="shared" si="67"/>
        <v>3.4031201176378575E-2</v>
      </c>
      <c r="AD102" s="162">
        <f t="shared" si="68"/>
        <v>2.0298059577326805E-2</v>
      </c>
      <c r="AE102" s="274">
        <f>INDEX(רשויות!$AC$4:$AL$258,MATCH($C102,רשויות!$AC$4:$AC$258,0),10)</f>
        <v>7</v>
      </c>
      <c r="AF102" s="274" t="str">
        <f>IF(INDEX(רשויות!$AN$4:$AR$258,MATCH($C102,רשויות!$AO$4:$AO$258,0),4)&gt;0,"נתמכת","עצמאית")</f>
        <v>נתמכת</v>
      </c>
      <c r="AN102" t="s">
        <v>334</v>
      </c>
      <c r="AO102">
        <v>10800</v>
      </c>
    </row>
    <row r="103" spans="1:41" ht="15.75" customHeight="1">
      <c r="A103" s="123"/>
      <c r="B103" s="126"/>
      <c r="C103" s="124" t="s">
        <v>672</v>
      </c>
      <c r="D103" s="172">
        <f t="shared" si="62"/>
        <v>1000</v>
      </c>
      <c r="E103" s="124" t="str">
        <f>INDEX(רשויות!$G$3:$P$260,MATCH(TRIM(C103),רשויות!$G$3:$G$260,0),10)</f>
        <v>מועצה מקומית</v>
      </c>
      <c r="F103" s="124" t="str">
        <f>INDEX(רשות_מחוז,MATCH(TRIM(C103),רשויות!$G$3:$G$260,0),2)</f>
        <v>חיפה</v>
      </c>
      <c r="G103" s="127"/>
      <c r="H103" s="125">
        <f t="shared" si="53"/>
        <v>0</v>
      </c>
      <c r="I103" s="126"/>
      <c r="J103" s="126"/>
      <c r="K103" s="125">
        <f>INDEX(מילמן,MATCH(C103,'המידע ממילמן'!$A$1:$A$145,0),2)</f>
        <v>248060.39999999997</v>
      </c>
      <c r="L103" s="125">
        <f>M103-K103</f>
        <v>202958.50909090904</v>
      </c>
      <c r="M103" s="125">
        <f>IF(OR(A103="עיר עולים",A103="בירה"),K103,K103/0.55)</f>
        <v>451018.909090909</v>
      </c>
      <c r="N103" s="125">
        <f t="shared" si="63"/>
        <v>248060.39999999997</v>
      </c>
      <c r="O103" s="236">
        <f>SUM(N$3:$N103)/SUM($N$3:$N$167)</f>
        <v>0.99561809406523805</v>
      </c>
      <c r="P103" s="125">
        <f t="shared" si="64"/>
        <v>248.06039999999996</v>
      </c>
      <c r="Q103" s="125">
        <f t="shared" si="65"/>
        <v>451018.909090909</v>
      </c>
      <c r="R103" s="109" t="e">
        <f>INDEX(הכנסות_מבוקר,MATCH(C103,'נתוני דוחות 2014'!$C$10:$C$263,0),11)*1000</f>
        <v>#N/A</v>
      </c>
      <c r="S103" s="109" t="e">
        <f>INDEX(הכנסות_מבוקר,MATCH(C103,'נתוני דוחות 2014'!$C$10:$C$263,0),6)*1000</f>
        <v>#N/A</v>
      </c>
      <c r="T103" s="109" t="e">
        <f>INDEX(ארנונה_מבוקר,MATCH(C103,'נתוני דוחות 2014'!$C$10:$C$263,0),7)*1000</f>
        <v>#N/A</v>
      </c>
      <c r="U103" s="181"/>
      <c r="V103" s="181"/>
      <c r="W103" s="181"/>
      <c r="X103" s="181" t="e">
        <f>INDEX('נתוני דוחות 2014'!$DW$10:$DY$263,MATCH('תשלומי ארנונה של המדינה'!C103,'נתוני דוחות 2014'!$DW$10:$DW$263,0),2)/(INDEX('נתוני דוחות 2014'!$DW$10:$DY$263,MATCH('תשלומי ארנונה של המדינה'!C103,'נתוני דוחות 2014'!$DW$10:$DW$263,0),2)+INDEX('נתוני דוחות 2014'!$DW$10:$DY$263,MATCH('תשלומי ארנונה של המדינה'!C103,'נתוני דוחות 2014'!$DW$10:$DW$263,0),3))</f>
        <v>#N/A</v>
      </c>
      <c r="Y103" s="162" t="e">
        <f>INDEX('נתוני דוחות 2014'!$DW$10:$DY$263,MATCH('תשלומי ארנונה של המדינה'!C103,'נתוני דוחות 2014'!$DW$10:$DW$263,0),2)/(INDEX('נתוני דוחות 2014'!$DW$10:$DY$263,MATCH('תשלומי ארנונה של המדינה'!C103,'נתוני דוחות 2014'!$DW$10:$DW$263,0),2)+INDEX('נתוני דוחות 2014'!$DW$10:$DY$263,MATCH('תשלומי ארנונה של המדינה'!C103,'נתוני דוחות 2014'!$DW$10:$DW$263,0),3)-H103/1000)</f>
        <v>#N/A</v>
      </c>
      <c r="Z103" s="162" t="e">
        <f>INDEX('נתוני דוחות 2014'!$DW$10:$DY$263,MATCH('תשלומי ארנונה של המדינה'!C103,'נתוני דוחות 2014'!$DW$10:$DW$263,0),2)/(INDEX('נתוני דוחות 2014'!$DW$10:$DY$263,MATCH('תשלומי ארנונה של המדינה'!C103,'נתוני דוחות 2014'!$DW$10:$DW$263,0),2)+INDEX('נתוני דוחות 2014'!$DW$10:$DY$263,MATCH('תשלומי ארנונה של המדינה'!C103,'נתוני דוחות 2014'!$DW$10:$DW$263,0),3)-N103/1000)</f>
        <v>#N/A</v>
      </c>
      <c r="AA103" s="162" t="e">
        <f t="shared" si="54"/>
        <v>#N/A</v>
      </c>
      <c r="AB103" s="162" t="e">
        <f t="shared" si="66"/>
        <v>#N/A</v>
      </c>
      <c r="AC103" s="162" t="e">
        <f t="shared" si="67"/>
        <v>#N/A</v>
      </c>
      <c r="AD103" s="162" t="e">
        <f t="shared" si="68"/>
        <v>#N/A</v>
      </c>
      <c r="AE103" s="274">
        <f>INDEX(רשויות!$AC$4:$AL$258,MATCH($C103,רשויות!$AC$4:$AC$258,0),10)</f>
        <v>7</v>
      </c>
      <c r="AF103" s="274" t="str">
        <f>IF(INDEX(רשויות!$AN$4:$AR$258,MATCH($C103,רשויות!$AO$4:$AO$258,0),4)&gt;0,"נתמכת","עצמאית")</f>
        <v>נתמכת</v>
      </c>
      <c r="AN103" t="s">
        <v>1085</v>
      </c>
      <c r="AO103">
        <v>24600</v>
      </c>
    </row>
    <row r="104" spans="1:41">
      <c r="A104" s="123" t="s">
        <v>75</v>
      </c>
      <c r="B104" s="124" t="s">
        <v>53</v>
      </c>
      <c r="C104" s="124" t="s">
        <v>1228</v>
      </c>
      <c r="D104" s="172">
        <f t="shared" si="62"/>
        <v>21200</v>
      </c>
      <c r="E104" s="124" t="str">
        <f>IF(LEFT(B104,3)="עיר","עירייה",IF(LEFT(B104,7)="מועצה א","מועצה אזורית","מועצה מקומית"))</f>
        <v>מועצה מקומית</v>
      </c>
      <c r="F104" s="124" t="str">
        <f>INDEX(רשות_מחוז,MATCH(TRIM(C104),רשויות!$G$3:$G$260,0),2)</f>
        <v>מרכז</v>
      </c>
      <c r="G104" s="125">
        <v>222352.62</v>
      </c>
      <c r="H104" s="125">
        <f t="shared" si="53"/>
        <v>229823.66803200002</v>
      </c>
      <c r="I104" s="125">
        <f>J104-H104</f>
        <v>0</v>
      </c>
      <c r="J104" s="125">
        <f>IF(OR(A104="עיר עולים",A104="בירה"),H104,H104/0.3)</f>
        <v>229823.66803200002</v>
      </c>
      <c r="K104" s="125">
        <f>INDEX(מילמן,MATCH(C104,'המידע ממילמן'!$A$1:$A$145,0),2)</f>
        <v>5286</v>
      </c>
      <c r="L104" s="125">
        <f>M104-K104</f>
        <v>0</v>
      </c>
      <c r="M104" s="125">
        <f>IF(OR(A104="עיר עולים",A104="בירה"),K104,K104/0.55)</f>
        <v>5286</v>
      </c>
      <c r="N104" s="125">
        <f t="shared" si="63"/>
        <v>235109.66803200002</v>
      </c>
      <c r="O104" s="236">
        <f>SUM(N$3:$N104)/SUM($N$3:$N$167)</f>
        <v>0.99587551280687958</v>
      </c>
      <c r="P104" s="125">
        <f t="shared" si="64"/>
        <v>11.090078680754718</v>
      </c>
      <c r="Q104" s="125">
        <f t="shared" si="65"/>
        <v>235109.66803200002</v>
      </c>
      <c r="R104" s="109">
        <f>INDEX(הכנסות_מבוקר,MATCH(C104,'נתוני דוחות 2014'!$C$10:$C$263,0),11)*1000</f>
        <v>90616000</v>
      </c>
      <c r="S104" s="109">
        <f>INDEX(הכנסות_מבוקר,MATCH(C104,'נתוני דוחות 2014'!$C$10:$C$263,0),6)*1000</f>
        <v>51454000</v>
      </c>
      <c r="T104" s="109">
        <f>INDEX(ארנונה_מבוקר,MATCH(C104,'נתוני דוחות 2014'!$C$10:$C$263,0),7)*1000</f>
        <v>10168000</v>
      </c>
      <c r="U104" s="181">
        <f t="shared" ref="U104:U111" si="69">H104/T104</f>
        <v>2.2602642410700237E-2</v>
      </c>
      <c r="V104" s="181">
        <f t="shared" ref="V104:V111" si="70">H104/S104</f>
        <v>4.4665850668947028E-3</v>
      </c>
      <c r="W104" s="181">
        <f t="shared" ref="W104:W111" si="71">H104/R104</f>
        <v>2.5362371770106828E-3</v>
      </c>
      <c r="X104" s="181">
        <f>INDEX('נתוני דוחות 2014'!$DW$10:$DY$263,MATCH('תשלומי ארנונה של המדינה'!C104,'נתוני דוחות 2014'!$DW$10:$DW$263,0),2)/(INDEX('נתוני דוחות 2014'!$DW$10:$DY$263,MATCH('תשלומי ארנונה של המדינה'!C104,'נתוני דוחות 2014'!$DW$10:$DW$263,0),2)+INDEX('נתוני דוחות 2014'!$DW$10:$DY$263,MATCH('תשלומי ארנונה של המדינה'!C104,'נתוני דוחות 2014'!$DW$10:$DW$263,0),3))</f>
        <v>0.73039189690830986</v>
      </c>
      <c r="Y104" s="162">
        <f>INDEX('נתוני דוחות 2014'!$DW$10:$DY$263,MATCH('תשלומי ארנונה של המדינה'!C104,'נתוני דוחות 2014'!$DW$10:$DW$263,0),2)/(INDEX('נתוני דוחות 2014'!$DW$10:$DY$263,MATCH('תשלומי ארנונה של המדינה'!C104,'נתוני דוחות 2014'!$DW$10:$DW$263,0),2)+INDEX('נתוני דוחות 2014'!$DW$10:$DY$263,MATCH('תשלומי ארנונה של המדינה'!C104,'נתוני דוחות 2014'!$DW$10:$DW$263,0),3)-H104/1000)</f>
        <v>0.73487008907563134</v>
      </c>
      <c r="Z104" s="162">
        <f>INDEX('נתוני דוחות 2014'!$DW$10:$DY$263,MATCH('תשלומי ארנונה של המדינה'!C104,'נתוני דוחות 2014'!$DW$10:$DW$263,0),2)/(INDEX('נתוני דוחות 2014'!$DW$10:$DY$263,MATCH('תשלומי ארנונה של המדינה'!C104,'נתוני דוחות 2014'!$DW$10:$DW$263,0),2)+INDEX('נתוני דוחות 2014'!$DW$10:$DY$263,MATCH('תשלומי ארנונה של המדינה'!C104,'נתוני דוחות 2014'!$DW$10:$DW$263,0),3)-N104/1000)</f>
        <v>0.73497373470805127</v>
      </c>
      <c r="AA104" s="162">
        <f t="shared" si="54"/>
        <v>4.5818377997414172E-3</v>
      </c>
      <c r="AB104" s="162">
        <f t="shared" si="66"/>
        <v>2.3122508657749806E-2</v>
      </c>
      <c r="AC104" s="162">
        <f t="shared" si="67"/>
        <v>4.5693176046954567E-3</v>
      </c>
      <c r="AD104" s="162">
        <f t="shared" si="68"/>
        <v>2.5945712460492629E-3</v>
      </c>
      <c r="AE104" s="274">
        <f>INDEX(רשויות!$AC$4:$AL$258,MATCH($C104,רשויות!$AC$4:$AC$258,0),10)</f>
        <v>6</v>
      </c>
      <c r="AF104" s="274" t="str">
        <f>IF(INDEX(רשויות!$AN$4:$AR$258,MATCH($C104,רשויות!$AO$4:$AO$258,0),4)&gt;0,"נתמכת","עצמאית")</f>
        <v>נתמכת</v>
      </c>
      <c r="AN104" t="s">
        <v>2049</v>
      </c>
      <c r="AO104">
        <v>10300</v>
      </c>
    </row>
    <row r="105" spans="1:41" ht="26.25" customHeight="1">
      <c r="A105" s="123" t="s">
        <v>75</v>
      </c>
      <c r="B105" s="124" t="s">
        <v>72</v>
      </c>
      <c r="C105" s="124" t="s">
        <v>480</v>
      </c>
      <c r="D105" s="172">
        <f t="shared" si="62"/>
        <v>21900</v>
      </c>
      <c r="E105" s="124" t="str">
        <f>IF(LEFT(B105,3)="עיר","עירייה",IF(LEFT(B105,7)="מועצה א","מועצה אזורית","מועצה מקומית"))</f>
        <v>עירייה</v>
      </c>
      <c r="F105" s="124" t="str">
        <f>INDEX(רשות_מחוז,MATCH(TRIM(C105),רשויות!$G$3:$G$260,0),2)</f>
        <v>דרום</v>
      </c>
      <c r="G105" s="125">
        <v>2505.6</v>
      </c>
      <c r="H105" s="125">
        <f t="shared" si="53"/>
        <v>2589.7881600000001</v>
      </c>
      <c r="I105" s="125">
        <f>J105-H105</f>
        <v>0</v>
      </c>
      <c r="J105" s="125">
        <f>IF(OR(A105="עיר עולים",A105="בירה"),H105,H105/0.3)</f>
        <v>2589.7881600000001</v>
      </c>
      <c r="K105" s="125">
        <f>INDEX(מילמן,MATCH(C105,'המידע ממילמן'!$A$1:$A$145,0),2)</f>
        <v>224939.40000000002</v>
      </c>
      <c r="L105" s="125">
        <f>M105-K105</f>
        <v>0</v>
      </c>
      <c r="M105" s="125">
        <f>IF(OR(A105="עיר עולים",A105="בירה"),K105,K105/0.55)</f>
        <v>224939.40000000002</v>
      </c>
      <c r="N105" s="125">
        <f t="shared" si="63"/>
        <v>227529.18816000002</v>
      </c>
      <c r="O105" s="236">
        <f>SUM(N$3:$N105)/SUM($N$3:$N$167)</f>
        <v>0.99612463177248034</v>
      </c>
      <c r="P105" s="125">
        <f t="shared" si="64"/>
        <v>10.389460646575344</v>
      </c>
      <c r="Q105" s="125">
        <f t="shared" si="65"/>
        <v>227529.18816000002</v>
      </c>
      <c r="R105" s="109">
        <f>INDEX(הכנסות_מבוקר,MATCH(C105,'נתוני דוחות 2014'!$C$10:$C$263,0),11)*1000</f>
        <v>203866000</v>
      </c>
      <c r="S105" s="109">
        <f>INDEX(הכנסות_מבוקר,MATCH(C105,'נתוני דוחות 2014'!$C$10:$C$263,0),6)*1000</f>
        <v>82196000</v>
      </c>
      <c r="T105" s="109">
        <f>INDEX(ארנונה_מבוקר,MATCH(C105,'נתוני דוחות 2014'!$C$10:$C$263,0),7)*1000</f>
        <v>18258000</v>
      </c>
      <c r="U105" s="181">
        <f t="shared" si="69"/>
        <v>1.4184402234636873E-4</v>
      </c>
      <c r="V105" s="181">
        <f t="shared" si="70"/>
        <v>3.1507471896442653E-5</v>
      </c>
      <c r="W105" s="181">
        <f t="shared" si="71"/>
        <v>1.270338437993584E-5</v>
      </c>
      <c r="X105" s="181">
        <f>INDEX('נתוני דוחות 2014'!$DW$10:$DY$263,MATCH('תשלומי ארנונה של המדינה'!C105,'נתוני דוחות 2014'!$DW$10:$DW$263,0),2)/(INDEX('נתוני דוחות 2014'!$DW$10:$DY$263,MATCH('תשלומי ארנונה של המדינה'!C105,'נתוני דוחות 2014'!$DW$10:$DW$263,0),2)+INDEX('נתוני דוחות 2014'!$DW$10:$DY$263,MATCH('תשלומי ארנונה של המדינה'!C105,'נתוני דוחות 2014'!$DW$10:$DW$263,0),3))</f>
        <v>0.37412587412587411</v>
      </c>
      <c r="Y105" s="162">
        <f>INDEX('נתוני דוחות 2014'!$DW$10:$DY$263,MATCH('תשלומי ארנונה של המדינה'!C105,'נתוני דוחות 2014'!$DW$10:$DW$263,0),2)/(INDEX('נתוני דוחות 2014'!$DW$10:$DY$263,MATCH('תשלומי ארנונה של המדינה'!C105,'נתוני דוחות 2014'!$DW$10:$DW$263,0),2)+INDEX('נתוני דוחות 2014'!$DW$10:$DY$263,MATCH('תשלומי ארנונה של המדינה'!C105,'נתוני דוחות 2014'!$DW$10:$DW$263,0),3)-H105/1000)</f>
        <v>0.3741590906616945</v>
      </c>
      <c r="Z105" s="162">
        <f>INDEX('נתוני דוחות 2014'!$DW$10:$DY$263,MATCH('תשלומי ארנונה של המדינה'!C105,'נתוני דוחות 2014'!$DW$10:$DW$263,0),2)/(INDEX('נתוני דוחות 2014'!$DW$10:$DY$263,MATCH('תשלומי ארנונה של המדינה'!C105,'נתוני דוחות 2014'!$DW$10:$DW$263,0),2)+INDEX('נתוני דוחות 2014'!$DW$10:$DY$263,MATCH('תשלומי ארנונה של המדינה'!C105,'נתוני דוחות 2014'!$DW$10:$DW$263,0),3)-N105/1000)</f>
        <v>0.37706683500793281</v>
      </c>
      <c r="AA105" s="162">
        <f t="shared" si="54"/>
        <v>2.9409608820586963E-3</v>
      </c>
      <c r="AB105" s="162">
        <f t="shared" si="66"/>
        <v>1.2461890029576077E-2</v>
      </c>
      <c r="AC105" s="162">
        <f t="shared" si="67"/>
        <v>2.7681296919558132E-3</v>
      </c>
      <c r="AD105" s="162">
        <f t="shared" si="68"/>
        <v>1.116072263938077E-3</v>
      </c>
      <c r="AE105" s="274">
        <f>INDEX(רשויות!$AC$4:$AL$258,MATCH($C105,רשויות!$AC$4:$AC$258,0),10)</f>
        <v>4</v>
      </c>
      <c r="AF105" s="274" t="str">
        <f>IF(INDEX(רשויות!$AN$4:$AR$258,MATCH($C105,רשויות!$AO$4:$AO$258,0),4)&gt;0,"נתמכת","עצמאית")</f>
        <v>נתמכת</v>
      </c>
      <c r="AN105" s="124" t="s">
        <v>2033</v>
      </c>
      <c r="AO105">
        <v>21100</v>
      </c>
    </row>
    <row r="106" spans="1:41" ht="15.75" customHeight="1">
      <c r="A106" s="123"/>
      <c r="B106" s="124" t="s">
        <v>39</v>
      </c>
      <c r="C106" s="124" t="s">
        <v>2280</v>
      </c>
      <c r="D106" s="172">
        <f t="shared" si="62"/>
        <v>12100</v>
      </c>
      <c r="E106" s="124" t="str">
        <f>IF(LEFT(B106,3)="עיר","עירייה",IF(LEFT(B106,7)="מועצה א","מועצה אזורית","מועצה מקומית"))</f>
        <v>מועצה אזורית</v>
      </c>
      <c r="F106" s="124" t="str">
        <f>INDEX(רשות_מחוז,MATCH(TRIM(C106),רשויות!$G$3:$G$260,0),2)</f>
        <v>צפון</v>
      </c>
      <c r="G106" s="125">
        <v>70561.710000000006</v>
      </c>
      <c r="H106" s="125">
        <f t="shared" si="53"/>
        <v>72932.583456000008</v>
      </c>
      <c r="I106" s="125">
        <f>J106-H106</f>
        <v>170176.02806400001</v>
      </c>
      <c r="J106" s="125">
        <f>IF(OR(A106="עיר עולים",A106="בירה"),H106,H106/0.3)</f>
        <v>243108.61152000003</v>
      </c>
      <c r="K106" s="125">
        <f>INDEX(מילמן,MATCH(C106,'המידע ממילמן'!$A$1:$A$145,0),2)</f>
        <v>151243.79999999999</v>
      </c>
      <c r="L106" s="125">
        <f>M106-K106</f>
        <v>123744.92727272725</v>
      </c>
      <c r="M106" s="125">
        <f>IF(OR(A106="עיר עולים",A106="בירה"),K106,K106/0.55)</f>
        <v>274988.72727272724</v>
      </c>
      <c r="N106" s="125">
        <f t="shared" si="63"/>
        <v>224176.38345600001</v>
      </c>
      <c r="O106" s="236">
        <f>SUM(N$3:$N106)/SUM($N$3:$N$167)</f>
        <v>0.9963700797926236</v>
      </c>
      <c r="P106" s="125">
        <f t="shared" si="64"/>
        <v>18.526973839338844</v>
      </c>
      <c r="Q106" s="125">
        <f t="shared" si="65"/>
        <v>518097.33879272727</v>
      </c>
      <c r="R106" s="109">
        <f>INDEX(הכנסות_מבוקר,MATCH(C106,'נתוני דוחות 2014'!$C$10:$C$263,0),11)*1000</f>
        <v>150744000</v>
      </c>
      <c r="S106" s="109">
        <f>INDEX(הכנסות_מבוקר,MATCH(C106,'נתוני דוחות 2014'!$C$10:$C$263,0),6)*1000</f>
        <v>77910000</v>
      </c>
      <c r="T106" s="109">
        <f>INDEX(ארנונה_מבוקר,MATCH(C106,'נתוני דוחות 2014'!$C$10:$C$263,0),7)*1000</f>
        <v>28324000</v>
      </c>
      <c r="U106" s="181">
        <f t="shared" si="69"/>
        <v>2.5749393961304904E-3</v>
      </c>
      <c r="V106" s="181">
        <f t="shared" si="70"/>
        <v>9.3611325190604553E-4</v>
      </c>
      <c r="W106" s="181">
        <f t="shared" si="71"/>
        <v>4.8381748829804175E-4</v>
      </c>
      <c r="X106" s="181">
        <f>INDEX('נתוני דוחות 2014'!$DW$10:$DY$263,MATCH('תשלומי ארנונה של המדינה'!C106,'נתוני דוחות 2014'!$DW$10:$DW$263,0),2)/(INDEX('נתוני דוחות 2014'!$DW$10:$DY$263,MATCH('תשלומי ארנונה של המדינה'!C106,'נתוני דוחות 2014'!$DW$10:$DW$263,0),2)+INDEX('נתוני דוחות 2014'!$DW$10:$DY$263,MATCH('תשלומי ארנונה של המדינה'!C106,'נתוני דוחות 2014'!$DW$10:$DW$263,0),3))</f>
        <v>0.37594465375548064</v>
      </c>
      <c r="Y106" s="162">
        <f>INDEX('נתוני דוחות 2014'!$DW$10:$DY$263,MATCH('תשלומי ארנונה של המדינה'!C106,'נתוני דוחות 2014'!$DW$10:$DW$263,0),2)/(INDEX('נתוני דוחות 2014'!$DW$10:$DY$263,MATCH('תשלומי ארנונה של המדינה'!C106,'נתוני דוחות 2014'!$DW$10:$DW$263,0),2)+INDEX('נתוני דוחות 2014'!$DW$10:$DY$263,MATCH('תשלומי ארנונה של המדינה'!C106,'נתוני דוחות 2014'!$DW$10:$DW$263,0),3)-H106/1000)</f>
        <v>0.37654973329033714</v>
      </c>
      <c r="Z106" s="162">
        <f>INDEX('נתוני דוחות 2014'!$DW$10:$DY$263,MATCH('תשלומי ארנונה של המדינה'!C106,'נתוני דוחות 2014'!$DW$10:$DW$263,0),2)/(INDEX('נתוני דוחות 2014'!$DW$10:$DY$263,MATCH('תשלומי ארנונה של המדינה'!C106,'נתוני דוחות 2014'!$DW$10:$DW$263,0),2)+INDEX('נתוני דוחות 2014'!$DW$10:$DY$263,MATCH('תשלומי ארנונה של המדינה'!C106,'נתוני דוחות 2014'!$DW$10:$DW$263,0),3)-N106/1000)</f>
        <v>0.37781074418361871</v>
      </c>
      <c r="AA106" s="162">
        <f t="shared" si="54"/>
        <v>1.8660904281380675E-3</v>
      </c>
      <c r="AB106" s="162">
        <f t="shared" si="66"/>
        <v>7.914714851574637E-3</v>
      </c>
      <c r="AC106" s="162">
        <f t="shared" si="67"/>
        <v>2.877376247670389E-3</v>
      </c>
      <c r="AD106" s="162">
        <f t="shared" si="68"/>
        <v>1.487133043145996E-3</v>
      </c>
      <c r="AE106" s="274">
        <f>INDEX(רשויות!$AC$4:$AL$258,MATCH($C106,רשויות!$AC$4:$AC$258,0),10)</f>
        <v>5</v>
      </c>
      <c r="AF106" s="274" t="str">
        <f>IF(INDEX(רשויות!$AN$4:$AR$258,MATCH($C106,רשויות!$AO$4:$AO$258,0),4)&gt;0,"נתמכת","עצמאית")</f>
        <v>נתמכת</v>
      </c>
      <c r="AN106" t="s">
        <v>2056</v>
      </c>
      <c r="AO106">
        <v>1800</v>
      </c>
    </row>
    <row r="107" spans="1:41" ht="15.75" customHeight="1">
      <c r="A107" s="123" t="s">
        <v>75</v>
      </c>
      <c r="B107" s="126"/>
      <c r="C107" s="124" t="s">
        <v>1067</v>
      </c>
      <c r="D107" s="172">
        <f t="shared" si="62"/>
        <v>94100</v>
      </c>
      <c r="E107" s="124" t="str">
        <f>INDEX(רשויות!$G$3:$P$260,MATCH(TRIM(C107),רשויות!$G$3:$G$260,0),10)</f>
        <v>עירייה</v>
      </c>
      <c r="F107" s="124" t="str">
        <f>INDEX(רשות_מחוז,MATCH(TRIM(C107),רשויות!$G$3:$G$260,0),2)</f>
        <v>ירושלים</v>
      </c>
      <c r="G107" s="127"/>
      <c r="H107" s="125">
        <f t="shared" si="53"/>
        <v>0</v>
      </c>
      <c r="I107" s="126"/>
      <c r="J107" s="126"/>
      <c r="K107" s="125">
        <f>INDEX(מילמן,MATCH(C107,'המידע ממילמן'!$A$1:$A$145,0),2)</f>
        <v>219942.2</v>
      </c>
      <c r="L107" s="125">
        <f>M107-K107</f>
        <v>0</v>
      </c>
      <c r="M107" s="125">
        <f>IF(OR(A107="עיר עולים",A107="בירה"),K107,K107/0.55)</f>
        <v>219942.2</v>
      </c>
      <c r="N107" s="125">
        <f t="shared" si="63"/>
        <v>219942.2</v>
      </c>
      <c r="O107" s="236">
        <f>SUM(N$3:$N107)/SUM($N$3:$N$167)</f>
        <v>0.99661089185633756</v>
      </c>
      <c r="P107" s="125">
        <f t="shared" si="64"/>
        <v>2.3373241232731137</v>
      </c>
      <c r="Q107" s="125">
        <f t="shared" si="65"/>
        <v>219942.2</v>
      </c>
      <c r="R107" s="109">
        <f>INDEX(הכנסות_מבוקר,MATCH(C107,'נתוני דוחות 2014'!$C$10:$C$263,0),11)*1000</f>
        <v>354800000</v>
      </c>
      <c r="S107" s="109">
        <f>INDEX(הכנסות_מבוקר,MATCH(C107,'נתוני דוחות 2014'!$C$10:$C$263,0),6)*1000</f>
        <v>185618000</v>
      </c>
      <c r="T107" s="109">
        <f>INDEX(ארנונה_מבוקר,MATCH(C107,'נתוני דוחות 2014'!$C$10:$C$263,0),7)*1000</f>
        <v>63777000</v>
      </c>
      <c r="U107" s="181">
        <f t="shared" si="69"/>
        <v>0</v>
      </c>
      <c r="V107" s="181">
        <f t="shared" si="70"/>
        <v>0</v>
      </c>
      <c r="W107" s="181">
        <f t="shared" si="71"/>
        <v>0</v>
      </c>
      <c r="X107" s="181">
        <f>INDEX('נתוני דוחות 2014'!$DW$10:$DY$263,MATCH('תשלומי ארנונה של המדינה'!C107,'נתוני דוחות 2014'!$DW$10:$DW$263,0),2)/(INDEX('נתוני דוחות 2014'!$DW$10:$DY$263,MATCH('תשלומי ארנונה של המדינה'!C107,'נתוני דוחות 2014'!$DW$10:$DW$263,0),2)+INDEX('נתוני דוחות 2014'!$DW$10:$DY$263,MATCH('תשלומי ארנונה של המדינה'!C107,'נתוני דוחות 2014'!$DW$10:$DW$263,0),3))</f>
        <v>0.48660505852237051</v>
      </c>
      <c r="Y107" s="162">
        <f>INDEX('נתוני דוחות 2014'!$DW$10:$DY$263,MATCH('תשלומי ארנונה של המדינה'!C107,'נתוני דוחות 2014'!$DW$10:$DW$263,0),2)/(INDEX('נתוני דוחות 2014'!$DW$10:$DY$263,MATCH('תשלומי ארנונה של המדינה'!C107,'נתוני דוחות 2014'!$DW$10:$DW$263,0),2)+INDEX('נתוני דוחות 2014'!$DW$10:$DY$263,MATCH('תשלומי ארנונה של המדינה'!C107,'נתוני דוחות 2014'!$DW$10:$DW$263,0),3)-H107/1000)</f>
        <v>0.48660505852237051</v>
      </c>
      <c r="Z107" s="162">
        <f>INDEX('נתוני דוחות 2014'!$DW$10:$DY$263,MATCH('תשלומי ארנונה של המדינה'!C107,'נתוני דוחות 2014'!$DW$10:$DW$263,0),2)/(INDEX('נתוני דוחות 2014'!$DW$10:$DY$263,MATCH('תשלומי ארנונה של המדינה'!C107,'נתוני דוחות 2014'!$DW$10:$DW$263,0),2)+INDEX('נתוני דוחות 2014'!$DW$10:$DY$263,MATCH('תשלומי ארנונה של המדינה'!C107,'נתוני דוחות 2014'!$DW$10:$DW$263,0),3)-N107/1000)</f>
        <v>0.48746812109367776</v>
      </c>
      <c r="AA107" s="162">
        <f t="shared" si="54"/>
        <v>8.6306257130724928E-4</v>
      </c>
      <c r="AB107" s="162">
        <f t="shared" si="66"/>
        <v>3.4486131363971342E-3</v>
      </c>
      <c r="AC107" s="162">
        <f t="shared" si="67"/>
        <v>1.1849184885086577E-3</v>
      </c>
      <c r="AD107" s="162">
        <f t="shared" si="68"/>
        <v>6.1990473506200682E-4</v>
      </c>
      <c r="AE107" s="274">
        <f>INDEX(רשויות!$AC$4:$AL$258,MATCH($C107,רשויות!$AC$4:$AC$258,0),10)</f>
        <v>3</v>
      </c>
      <c r="AF107" s="274" t="str">
        <f>IF(INDEX(רשויות!$AN$4:$AR$258,MATCH($C107,רשויות!$AO$4:$AO$258,0),4)&gt;0,"נתמכת","עצמאית")</f>
        <v>נתמכת</v>
      </c>
      <c r="AN107" t="s">
        <v>2065</v>
      </c>
      <c r="AO107">
        <v>24800</v>
      </c>
    </row>
    <row r="108" spans="1:41" ht="15.75" customHeight="1">
      <c r="A108" s="123" t="s">
        <v>75</v>
      </c>
      <c r="B108" s="124" t="s">
        <v>46</v>
      </c>
      <c r="C108" s="124" t="s">
        <v>490</v>
      </c>
      <c r="D108" s="172">
        <f t="shared" si="62"/>
        <v>7100</v>
      </c>
      <c r="E108" s="124" t="str">
        <f>IF(LEFT(B108,3)="עיר","עירייה",IF(LEFT(B108,7)="מועצה א","מועצה אזורית","מועצה מקומית"))</f>
        <v>מועצה אזורית</v>
      </c>
      <c r="F108" s="124" t="str">
        <f>INDEX(רשות_מחוז,MATCH(TRIM(C108),רשויות!$G$3:$G$260,0),2)</f>
        <v>דרום</v>
      </c>
      <c r="G108" s="125">
        <v>219185.57</v>
      </c>
      <c r="H108" s="125">
        <f t="shared" si="53"/>
        <v>226550.20515200001</v>
      </c>
      <c r="I108" s="125">
        <f>J108-H108</f>
        <v>0</v>
      </c>
      <c r="J108" s="125">
        <f>IF(OR(A108="עיר עולים",A108="בירה"),H108,H108/0.3)</f>
        <v>226550.20515200001</v>
      </c>
      <c r="K108" s="125"/>
      <c r="L108" s="125"/>
      <c r="M108" s="125"/>
      <c r="N108" s="125">
        <f t="shared" si="63"/>
        <v>226550.20515200001</v>
      </c>
      <c r="O108" s="236">
        <f>SUM(N$3:$N108)/SUM($N$3:$N$167)</f>
        <v>0.99685893894524302</v>
      </c>
      <c r="P108" s="125">
        <f t="shared" si="64"/>
        <v>31.908479598873242</v>
      </c>
      <c r="Q108" s="125">
        <f t="shared" si="65"/>
        <v>226550.20515200001</v>
      </c>
      <c r="R108" s="109">
        <f>INDEX(הכנסות_מבוקר,MATCH(C108,'נתוני דוחות 2014'!$C$10:$C$263,0),11)*1000</f>
        <v>108576000</v>
      </c>
      <c r="S108" s="109">
        <f>INDEX(הכנסות_מבוקר,MATCH(C108,'נתוני דוחות 2014'!$C$10:$C$263,0),6)*1000</f>
        <v>52795000</v>
      </c>
      <c r="T108" s="109">
        <f>INDEX(ארנונה_מבוקר,MATCH(C108,'נתוני דוחות 2014'!$C$10:$C$263,0),7)*1000</f>
        <v>13844000</v>
      </c>
      <c r="U108" s="181">
        <f t="shared" si="69"/>
        <v>1.6364504850621207E-2</v>
      </c>
      <c r="V108" s="181">
        <f t="shared" si="70"/>
        <v>4.2911299394260824E-3</v>
      </c>
      <c r="W108" s="181">
        <f t="shared" si="71"/>
        <v>2.0865587712938405E-3</v>
      </c>
      <c r="X108" s="181">
        <f>INDEX('נתוני דוחות 2014'!$DW$10:$DY$263,MATCH('תשלומי ארנונה של המדינה'!C108,'נתוני דוחות 2014'!$DW$10:$DW$263,0),2)/(INDEX('נתוני דוחות 2014'!$DW$10:$DY$263,MATCH('תשלומי ארנונה של המדינה'!C108,'נתוני דוחות 2014'!$DW$10:$DW$263,0),2)+INDEX('נתוני דוחות 2014'!$DW$10:$DY$263,MATCH('תשלומי ארנונה של המדינה'!C108,'נתוני דוחות 2014'!$DW$10:$DW$263,0),3))</f>
        <v>0.34232779097387173</v>
      </c>
      <c r="Y108" s="162">
        <f>INDEX('נתוני דוחות 2014'!$DW$10:$DY$263,MATCH('תשלומי ארנונה של המדינה'!C108,'נתוני דוחות 2014'!$DW$10:$DW$263,0),2)/(INDEX('נתוני דוחות 2014'!$DW$10:$DY$263,MATCH('תשלומי ארנונה של המדינה'!C108,'נתוני דוחות 2014'!$DW$10:$DW$263,0),2)+INDEX('נתוני דוחות 2014'!$DW$10:$DY$263,MATCH('תשלומי ארנונה של המדינה'!C108,'נתוני דוחות 2014'!$DW$10:$DW$263,0),3)-H108/1000)</f>
        <v>0.34605217055739063</v>
      </c>
      <c r="Z108" s="162">
        <f>INDEX('נתוני דוחות 2014'!$DW$10:$DY$263,MATCH('תשלומי ארנונה של המדינה'!C108,'נתוני דוחות 2014'!$DW$10:$DW$263,0),2)/(INDEX('נתוני דוחות 2014'!$DW$10:$DY$263,MATCH('תשלומי ארנונה של המדינה'!C108,'נתוני דוחות 2014'!$DW$10:$DW$263,0),2)+INDEX('נתוני דוחות 2014'!$DW$10:$DY$263,MATCH('תשלומי ארנונה של המדינה'!C108,'נתוני דוחות 2014'!$DW$10:$DW$263,0),3)-N108/1000)</f>
        <v>0.34605217055739063</v>
      </c>
      <c r="AA108" s="162">
        <f t="shared" si="54"/>
        <v>3.7243795835188998E-3</v>
      </c>
      <c r="AB108" s="162">
        <f t="shared" si="66"/>
        <v>1.6364504850621207E-2</v>
      </c>
      <c r="AC108" s="162">
        <f t="shared" si="67"/>
        <v>4.2911299394260824E-3</v>
      </c>
      <c r="AD108" s="162">
        <f t="shared" si="68"/>
        <v>2.0865587712938405E-3</v>
      </c>
      <c r="AE108" s="274">
        <f>INDEX(רשויות!$AC$4:$AL$258,MATCH($C108,רשויות!$AC$4:$AC$258,0),10)</f>
        <v>6</v>
      </c>
      <c r="AF108" s="274" t="str">
        <f>IF(INDEX(רשויות!$AN$4:$AR$258,MATCH($C108,רשויות!$AO$4:$AO$258,0),4)&gt;0,"נתמכת","עצמאית")</f>
        <v>נתמכת</v>
      </c>
      <c r="AN108" t="s">
        <v>964</v>
      </c>
      <c r="AO108">
        <v>60000</v>
      </c>
    </row>
    <row r="109" spans="1:41" ht="15" customHeight="1">
      <c r="A109" s="123" t="s">
        <v>75</v>
      </c>
      <c r="B109" s="126"/>
      <c r="C109" s="124" t="s">
        <v>378</v>
      </c>
      <c r="D109" s="172">
        <f t="shared" si="62"/>
        <v>29500</v>
      </c>
      <c r="E109" s="124" t="str">
        <f>INDEX(רשויות!$G$3:$P$260,MATCH(TRIM(C109),רשויות!$G$3:$G$260,0),10)</f>
        <v>עירייה</v>
      </c>
      <c r="F109" s="124" t="str">
        <f>INDEX(רשות_מחוז,MATCH(TRIM(C109),רשויות!$G$3:$G$260,0),2)</f>
        <v>דרום</v>
      </c>
      <c r="G109" s="127"/>
      <c r="H109" s="125">
        <f t="shared" si="53"/>
        <v>0</v>
      </c>
      <c r="I109" s="126"/>
      <c r="J109" s="126"/>
      <c r="K109" s="125">
        <f>INDEX(מילמן,MATCH(C109,'המידע ממילמן'!$A$1:$A$145,0),2)</f>
        <v>216207.09999999998</v>
      </c>
      <c r="L109" s="125">
        <f>M109-K109</f>
        <v>0</v>
      </c>
      <c r="M109" s="125">
        <f>IF(OR(A109="עיר עולים",A109="בירה"),K109,K109/0.55)</f>
        <v>216207.09999999998</v>
      </c>
      <c r="N109" s="125">
        <f t="shared" si="63"/>
        <v>216207.09999999998</v>
      </c>
      <c r="O109" s="236">
        <f>SUM(N$3:$N109)/SUM($N$3:$N$167)</f>
        <v>0.99709566149298789</v>
      </c>
      <c r="P109" s="125">
        <f t="shared" si="64"/>
        <v>7.3290542372881351</v>
      </c>
      <c r="Q109" s="125">
        <f t="shared" si="65"/>
        <v>216207.09999999998</v>
      </c>
      <c r="R109" s="109">
        <f>INDEX(הכנסות_מבוקר,MATCH(C109,'נתוני דוחות 2014'!$C$10:$C$263,0),11)*1000</f>
        <v>154517000</v>
      </c>
      <c r="S109" s="109">
        <f>INDEX(הכנסות_מבוקר,MATCH(C109,'נתוני דוחות 2014'!$C$10:$C$263,0),6)*1000</f>
        <v>55933000</v>
      </c>
      <c r="T109" s="109">
        <f>INDEX(ארנונה_מבוקר,MATCH(C109,'נתוני דוחות 2014'!$C$10:$C$263,0),7)*1000</f>
        <v>15257000</v>
      </c>
      <c r="U109" s="181">
        <f t="shared" si="69"/>
        <v>0</v>
      </c>
      <c r="V109" s="181">
        <f t="shared" si="70"/>
        <v>0</v>
      </c>
      <c r="W109" s="181">
        <f t="shared" si="71"/>
        <v>0</v>
      </c>
      <c r="X109" s="181">
        <f>INDEX('נתוני דוחות 2014'!$DW$10:$DY$263,MATCH('תשלומי ארנונה של המדינה'!C109,'נתוני דוחות 2014'!$DW$10:$DW$263,0),2)/(INDEX('נתוני דוחות 2014'!$DW$10:$DY$263,MATCH('תשלומי ארנונה של המדינה'!C109,'נתוני דוחות 2014'!$DW$10:$DW$263,0),2)+INDEX('נתוני דוחות 2014'!$DW$10:$DY$263,MATCH('תשלומי ארנונה של המדינה'!C109,'נתוני דוחות 2014'!$DW$10:$DW$263,0),3))</f>
        <v>0.48235733188572982</v>
      </c>
      <c r="Y109" s="162">
        <f>INDEX('נתוני דוחות 2014'!$DW$10:$DY$263,MATCH('תשלומי ארנונה של המדינה'!C109,'נתוני דוחות 2014'!$DW$10:$DW$263,0),2)/(INDEX('נתוני דוחות 2014'!$DW$10:$DY$263,MATCH('תשלומי ארנונה של המדינה'!C109,'נתוני דוחות 2014'!$DW$10:$DW$263,0),2)+INDEX('נתוני דוחות 2014'!$DW$10:$DY$263,MATCH('תשלומי ארנונה של המדינה'!C109,'נתוני דוחות 2014'!$DW$10:$DW$263,0),3)-H109/1000)</f>
        <v>0.48235733188572982</v>
      </c>
      <c r="Z109" s="162">
        <f>INDEX('נתוני דוחות 2014'!$DW$10:$DY$263,MATCH('תשלומי ארנונה של המדינה'!C109,'נתוני דוחות 2014'!$DW$10:$DW$263,0),2)/(INDEX('נתוני דוחות 2014'!$DW$10:$DY$263,MATCH('תשלומי ארנונה של המדינה'!C109,'נתוני דוחות 2014'!$DW$10:$DW$263,0),2)+INDEX('נתוני דוחות 2014'!$DW$10:$DY$263,MATCH('תשלומי ארנונה של המדינה'!C109,'נתוני דוחות 2014'!$DW$10:$DW$263,0),3)-N109/1000)</f>
        <v>0.48592182084930952</v>
      </c>
      <c r="AA109" s="162">
        <f t="shared" si="54"/>
        <v>3.5644889635796928E-3</v>
      </c>
      <c r="AB109" s="162">
        <f t="shared" si="66"/>
        <v>1.4171010028183783E-2</v>
      </c>
      <c r="AC109" s="162">
        <f t="shared" si="67"/>
        <v>3.8654658251837015E-3</v>
      </c>
      <c r="AD109" s="162">
        <f t="shared" si="68"/>
        <v>1.399244743296854E-3</v>
      </c>
      <c r="AE109" s="274">
        <f>INDEX(רשויות!$AC$4:$AL$258,MATCH($C109,רשויות!$AC$4:$AC$258,0),10)</f>
        <v>3</v>
      </c>
      <c r="AF109" s="274" t="str">
        <f>IF(INDEX(רשויות!$AN$4:$AR$258,MATCH($C109,רשויות!$AO$4:$AO$258,0),4)&gt;0,"נתמכת","עצמאית")</f>
        <v>נתמכת</v>
      </c>
      <c r="AN109" t="s">
        <v>1423</v>
      </c>
      <c r="AO109">
        <v>11200</v>
      </c>
    </row>
    <row r="110" spans="1:41">
      <c r="A110" s="123"/>
      <c r="B110" s="124" t="s">
        <v>55</v>
      </c>
      <c r="C110" s="124" t="s">
        <v>630</v>
      </c>
      <c r="D110" s="172">
        <f t="shared" si="62"/>
        <v>21400</v>
      </c>
      <c r="E110" s="124" t="str">
        <f>IF(LEFT(B110,3)="עיר","עירייה",IF(LEFT(B110,7)="מועצה א","מועצה אזורית","מועצה מקומית"))</f>
        <v>מועצה מקומית</v>
      </c>
      <c r="F110" s="124" t="str">
        <f>INDEX(רשות_מחוז,MATCH(TRIM(C110),רשויות!$G$3:$G$260,0),2)</f>
        <v>חיפה</v>
      </c>
      <c r="G110" s="125">
        <v>1493.36</v>
      </c>
      <c r="H110" s="125">
        <f t="shared" si="53"/>
        <v>1543.5368960000001</v>
      </c>
      <c r="I110" s="125">
        <f>J110-H110</f>
        <v>3601.5860906666671</v>
      </c>
      <c r="J110" s="125">
        <f>IF(OR(A110="עיר עולים",A110="בירה"),H110,H110/0.3)</f>
        <v>5145.1229866666672</v>
      </c>
      <c r="K110" s="125">
        <f>INDEX(מילמן,MATCH(C110,'המידע ממילמן'!$A$1:$A$145,0),2)</f>
        <v>212803.60600000003</v>
      </c>
      <c r="L110" s="125">
        <f>M110-K110</f>
        <v>174112.04127272725</v>
      </c>
      <c r="M110" s="125">
        <f>IF(OR(A110="עיר עולים",A110="בירה"),K110,K110/0.55)</f>
        <v>386915.64727272728</v>
      </c>
      <c r="N110" s="125">
        <f t="shared" si="63"/>
        <v>214347.14289600003</v>
      </c>
      <c r="O110" s="236">
        <f>SUM(N$3:$N110)/SUM($N$3:$N$167)</f>
        <v>0.99733034759611849</v>
      </c>
      <c r="P110" s="125">
        <f t="shared" si="64"/>
        <v>10.016221630654208</v>
      </c>
      <c r="Q110" s="125">
        <f t="shared" si="65"/>
        <v>392060.77025939396</v>
      </c>
      <c r="R110" s="109">
        <f>INDEX(הכנסות_מבוקר,MATCH(C110,'נתוני דוחות 2014'!$C$10:$C$263,0),11)*1000</f>
        <v>147782000</v>
      </c>
      <c r="S110" s="109">
        <f>INDEX(הכנסות_מבוקר,MATCH(C110,'נתוני דוחות 2014'!$C$10:$C$263,0),6)*1000</f>
        <v>104169000</v>
      </c>
      <c r="T110" s="109">
        <f>INDEX(ארנונה_מבוקר,MATCH(C110,'נתוני דוחות 2014'!$C$10:$C$263,0),7)*1000</f>
        <v>17978000</v>
      </c>
      <c r="U110" s="181">
        <f t="shared" si="69"/>
        <v>8.585698609411504E-5</v>
      </c>
      <c r="V110" s="181">
        <f t="shared" si="70"/>
        <v>1.4817622286860774E-5</v>
      </c>
      <c r="W110" s="181">
        <f t="shared" si="71"/>
        <v>1.0444688094625868E-5</v>
      </c>
      <c r="X110" s="181">
        <f>INDEX('נתוני דוחות 2014'!$DW$10:$DY$263,MATCH('תשלומי ארנונה של המדינה'!C110,'נתוני דוחות 2014'!$DW$10:$DW$263,0),2)/(INDEX('נתוני דוחות 2014'!$DW$10:$DY$263,MATCH('תשלומי ארנונה של המדינה'!C110,'נתוני דוחות 2014'!$DW$10:$DW$263,0),2)+INDEX('נתוני דוחות 2014'!$DW$10:$DY$263,MATCH('תשלומי ארנונה של המדינה'!C110,'נתוני דוחות 2014'!$DW$10:$DW$263,0),3))</f>
        <v>0.68927373915448165</v>
      </c>
      <c r="Y110" s="162">
        <f>INDEX('נתוני דוחות 2014'!$DW$10:$DY$263,MATCH('תשלומי ארנונה של המדינה'!C110,'נתוני דוחות 2014'!$DW$10:$DW$263,0),2)/(INDEX('נתוני דוחות 2014'!$DW$10:$DY$263,MATCH('תשלומי ארנונה של המדינה'!C110,'נתוני דוחות 2014'!$DW$10:$DW$263,0),2)+INDEX('נתוני דוחות 2014'!$DW$10:$DY$263,MATCH('תשלומי ארנונה של המדינה'!C110,'נתוני דוחות 2014'!$DW$10:$DW$263,0),3)-H110/1000)</f>
        <v>0.68929212810383789</v>
      </c>
      <c r="Z110" s="162">
        <f>INDEX('נתוני דוחות 2014'!$DW$10:$DY$263,MATCH('תשלומי ארנונה של המדינה'!C110,'נתוני דוחות 2014'!$DW$10:$DW$263,0),2)/(INDEX('נתוני דוחות 2014'!$DW$10:$DY$263,MATCH('תשלומי ארנונה של המדינה'!C110,'נתוני דוחות 2014'!$DW$10:$DW$263,0),2)+INDEX('נתוני דוחות 2014'!$DW$10:$DY$263,MATCH('תשלומי ארנונה של המדינה'!C110,'נתוני דוחות 2014'!$DW$10:$DW$263,0),3)-N110/1000)</f>
        <v>0.69183679422365385</v>
      </c>
      <c r="AA110" s="162">
        <f t="shared" si="54"/>
        <v>2.5630550691722043E-3</v>
      </c>
      <c r="AB110" s="162">
        <f t="shared" si="66"/>
        <v>1.1922746851485151E-2</v>
      </c>
      <c r="AC110" s="162">
        <f t="shared" si="67"/>
        <v>2.0576864796244569E-3</v>
      </c>
      <c r="AD110" s="162">
        <f t="shared" si="68"/>
        <v>1.4504279472195535E-3</v>
      </c>
      <c r="AE110" s="274">
        <f>INDEX(רשויות!$AC$4:$AL$258,MATCH($C110,רשויות!$AC$4:$AC$258,0),10)</f>
        <v>8</v>
      </c>
      <c r="AF110" s="274" t="str">
        <f>IF(INDEX(רשויות!$AN$4:$AR$258,MATCH($C110,רשויות!$AO$4:$AO$258,0),4)&gt;0,"נתמכת","עצמאית")</f>
        <v>עצמאית</v>
      </c>
      <c r="AN110" t="s">
        <v>2090</v>
      </c>
      <c r="AO110">
        <v>3500</v>
      </c>
    </row>
    <row r="111" spans="1:41" ht="15" customHeight="1">
      <c r="A111" s="123"/>
      <c r="B111" s="126"/>
      <c r="C111" s="124" t="s">
        <v>919</v>
      </c>
      <c r="D111" s="172">
        <f t="shared" si="62"/>
        <v>14300</v>
      </c>
      <c r="E111" s="124" t="str">
        <f>INDEX(רשויות!$G$3:$P$260,MATCH(TRIM(C111),רשויות!$G$3:$G$260,0),10)</f>
        <v>מועצה מקומית</v>
      </c>
      <c r="F111" s="124" t="str">
        <f>INDEX(רשות_מחוז,MATCH(TRIM(C111),רשויות!$G$3:$G$260,0),2)</f>
        <v>יו"ש</v>
      </c>
      <c r="G111" s="127"/>
      <c r="H111" s="125">
        <f t="shared" si="53"/>
        <v>0</v>
      </c>
      <c r="I111" s="126"/>
      <c r="J111" s="126"/>
      <c r="K111" s="125">
        <f>INDEX(מילמן,MATCH(C111,'המידע ממילמן'!$A$1:$A$145,0),2)</f>
        <v>203312.2</v>
      </c>
      <c r="L111" s="125">
        <f>M111-K111</f>
        <v>166346.34545454546</v>
      </c>
      <c r="M111" s="125">
        <f>IF(OR(A111="עיר עולים",A111="בירה"),K111,K111/0.55)</f>
        <v>369658.54545454547</v>
      </c>
      <c r="N111" s="125">
        <f t="shared" si="63"/>
        <v>203312.2</v>
      </c>
      <c r="O111" s="236">
        <f>SUM(N$3:$N111)/SUM($N$3:$N$167)</f>
        <v>0.99755295167328162</v>
      </c>
      <c r="P111" s="125">
        <f t="shared" si="64"/>
        <v>14.217636363636364</v>
      </c>
      <c r="Q111" s="125">
        <f t="shared" si="65"/>
        <v>369658.54545454547</v>
      </c>
      <c r="R111" s="109">
        <f>INDEX(הכנסות_מבוקר,MATCH(C111,'נתוני דוחות 2014'!$C$10:$C$263,0),11)*1000</f>
        <v>87735650</v>
      </c>
      <c r="S111" s="109">
        <f>INDEX(הכנסות_מבוקר,MATCH(C111,'נתוני דוחות 2014'!$C$10:$C$263,0),6)*1000</f>
        <v>47830540</v>
      </c>
      <c r="T111" s="109">
        <f>INDEX(ארנונה_מבוקר,MATCH(C111,'נתוני דוחות 2014'!$C$10:$C$263,0),7)*1000</f>
        <v>5559150</v>
      </c>
      <c r="U111" s="181">
        <f t="shared" si="69"/>
        <v>0</v>
      </c>
      <c r="V111" s="181">
        <f t="shared" si="70"/>
        <v>0</v>
      </c>
      <c r="W111" s="181">
        <f t="shared" si="71"/>
        <v>0</v>
      </c>
      <c r="X111" s="181">
        <f>INDEX('נתוני דוחות 2014'!$DW$10:$DY$263,MATCH('תשלומי ארנונה של המדינה'!C111,'נתוני דוחות 2014'!$DW$10:$DW$263,0),2)/(INDEX('נתוני דוחות 2014'!$DW$10:$DY$263,MATCH('תשלומי ארנונה של המדינה'!C111,'נתוני דוחות 2014'!$DW$10:$DW$263,0),2)+INDEX('נתוני דוחות 2014'!$DW$10:$DY$263,MATCH('תשלומי ארנונה של המדינה'!C111,'נתוני דוחות 2014'!$DW$10:$DW$263,0),3))</f>
        <v>0.7693615524174896</v>
      </c>
      <c r="Y111" s="162">
        <f>INDEX('נתוני דוחות 2014'!$DW$10:$DY$263,MATCH('תשלומי ארנונה של המדינה'!C111,'נתוני דוחות 2014'!$DW$10:$DW$263,0),2)/(INDEX('נתוני דוחות 2014'!$DW$10:$DY$263,MATCH('תשלומי ארנונה של המדינה'!C111,'נתוני דוחות 2014'!$DW$10:$DW$263,0),2)+INDEX('נתוני דוחות 2014'!$DW$10:$DY$263,MATCH('תשלומי ארנונה של המדינה'!C111,'נתוני דוחות 2014'!$DW$10:$DW$263,0),3)-H111/1000)</f>
        <v>0.7693615524174896</v>
      </c>
      <c r="Z111" s="162">
        <f>INDEX('נתוני דוחות 2014'!$DW$10:$DY$263,MATCH('תשלומי ארנונה של המדינה'!C111,'נתוני דוחות 2014'!$DW$10:$DW$263,0),2)/(INDEX('נתוני דוחות 2014'!$DW$10:$DY$263,MATCH('תשלומי ארנונה של המדינה'!C111,'נתוני דוחות 2014'!$DW$10:$DW$263,0),2)+INDEX('נתוני דוחות 2014'!$DW$10:$DY$263,MATCH('תשלומי ארנונה של המדינה'!C111,'נתוני דוחות 2014'!$DW$10:$DW$263,0),3)-N111/1000)</f>
        <v>0.77590634757296928</v>
      </c>
      <c r="AA111" s="162">
        <f t="shared" si="54"/>
        <v>6.5447951554796768E-3</v>
      </c>
      <c r="AB111" s="162">
        <f t="shared" si="66"/>
        <v>3.6572533570779706E-2</v>
      </c>
      <c r="AC111" s="162">
        <f t="shared" si="67"/>
        <v>4.2506774960098716E-3</v>
      </c>
      <c r="AD111" s="162">
        <f t="shared" si="68"/>
        <v>2.3173271070539743E-3</v>
      </c>
      <c r="AE111" s="274">
        <f>INDEX(רשויות!$AC$4:$AL$258,MATCH($C111,רשויות!$AC$4:$AC$258,0),10)</f>
        <v>5</v>
      </c>
      <c r="AF111" s="274" t="str">
        <f>IF(INDEX(רשויות!$AN$4:$AR$258,MATCH($C111,רשויות!$AO$4:$AO$258,0),4)&gt;0,"נתמכת","עצמאית")</f>
        <v>נתמכת</v>
      </c>
      <c r="AN111" t="s">
        <v>2107</v>
      </c>
      <c r="AO111">
        <v>1600</v>
      </c>
    </row>
    <row r="112" spans="1:41" ht="15" customHeight="1">
      <c r="A112" s="123"/>
      <c r="B112" s="126"/>
      <c r="C112" s="124" t="s">
        <v>1308</v>
      </c>
      <c r="D112" s="172">
        <f t="shared" si="62"/>
        <v>39600</v>
      </c>
      <c r="E112" s="124" t="str">
        <f>INDEX(רשויות!$G$3:$P$260,MATCH(TRIM(C112),רשויות!$G$3:$G$260,0),10)</f>
        <v>עירייה</v>
      </c>
      <c r="F112" s="124" t="str">
        <f>INDEX(רשות_מחוז,MATCH(TRIM(C112),רשויות!$G$3:$G$260,0),2)</f>
        <v>מרכז</v>
      </c>
      <c r="G112" s="127"/>
      <c r="H112" s="125">
        <f t="shared" si="53"/>
        <v>0</v>
      </c>
      <c r="I112" s="126"/>
      <c r="J112" s="126"/>
      <c r="K112" s="125">
        <f>INDEX(מילמן,MATCH(C112,'המידע ממילמן'!$A$1:$A$145,0),2)</f>
        <v>185880</v>
      </c>
      <c r="L112" s="125">
        <f>M112-K112</f>
        <v>152083.63636363635</v>
      </c>
      <c r="M112" s="125">
        <f>IF(OR(A112="עיר עולים",A112="בירה"),K112,K112/0.55)</f>
        <v>337963.63636363635</v>
      </c>
      <c r="N112" s="125">
        <f t="shared" si="63"/>
        <v>185880</v>
      </c>
      <c r="O112" s="236">
        <f>SUM(N$3:$N112)/SUM($N$3:$N$167)</f>
        <v>0.99775646944478313</v>
      </c>
      <c r="P112" s="125">
        <f t="shared" si="64"/>
        <v>4.6939393939393943</v>
      </c>
      <c r="Q112" s="125">
        <f t="shared" si="65"/>
        <v>337963.63636363635</v>
      </c>
      <c r="R112" s="109" t="e">
        <f>INDEX(הכנסות_מבוקר,MATCH(C112,'נתוני דוחות 2014'!$C$10:$C$263,0),11)*1000</f>
        <v>#N/A</v>
      </c>
      <c r="S112" s="109" t="e">
        <f>INDEX(הכנסות_מבוקר,MATCH(C112,'נתוני דוחות 2014'!$C$10:$C$263,0),6)*1000</f>
        <v>#N/A</v>
      </c>
      <c r="T112" s="109" t="e">
        <f>INDEX(ארנונה_מבוקר,MATCH(C112,'נתוני דוחות 2014'!$C$10:$C$263,0),7)*1000</f>
        <v>#N/A</v>
      </c>
      <c r="U112" s="181"/>
      <c r="V112" s="181"/>
      <c r="W112" s="181"/>
      <c r="X112" s="181" t="e">
        <f>INDEX('נתוני דוחות 2014'!$DW$10:$DY$263,MATCH('תשלומי ארנונה של המדינה'!C112,'נתוני דוחות 2014'!$DW$10:$DW$263,0),2)/(INDEX('נתוני דוחות 2014'!$DW$10:$DY$263,MATCH('תשלומי ארנונה של המדינה'!C112,'נתוני דוחות 2014'!$DW$10:$DW$263,0),2)+INDEX('נתוני דוחות 2014'!$DW$10:$DY$263,MATCH('תשלומי ארנונה של המדינה'!C112,'נתוני דוחות 2014'!$DW$10:$DW$263,0),3))</f>
        <v>#N/A</v>
      </c>
      <c r="Y112" s="162" t="e">
        <f>INDEX('נתוני דוחות 2014'!$DW$10:$DY$263,MATCH('תשלומי ארנונה של המדינה'!C112,'נתוני דוחות 2014'!$DW$10:$DW$263,0),2)/(INDEX('נתוני דוחות 2014'!$DW$10:$DY$263,MATCH('תשלומי ארנונה של המדינה'!C112,'נתוני דוחות 2014'!$DW$10:$DW$263,0),2)+INDEX('נתוני דוחות 2014'!$DW$10:$DY$263,MATCH('תשלומי ארנונה של המדינה'!C112,'נתוני דוחות 2014'!$DW$10:$DW$263,0),3)-H112/1000)</f>
        <v>#N/A</v>
      </c>
      <c r="Z112" s="162" t="e">
        <f>INDEX('נתוני דוחות 2014'!$DW$10:$DY$263,MATCH('תשלומי ארנונה של המדינה'!C112,'נתוני דוחות 2014'!$DW$10:$DW$263,0),2)/(INDEX('נתוני דוחות 2014'!$DW$10:$DY$263,MATCH('תשלומי ארנונה של המדינה'!C112,'נתוני דוחות 2014'!$DW$10:$DW$263,0),2)+INDEX('נתוני דוחות 2014'!$DW$10:$DY$263,MATCH('תשלומי ארנונה של המדינה'!C112,'נתוני דוחות 2014'!$DW$10:$DW$263,0),3)-N112/1000)</f>
        <v>#N/A</v>
      </c>
      <c r="AA112" s="162" t="e">
        <f t="shared" si="54"/>
        <v>#N/A</v>
      </c>
      <c r="AB112" s="162" t="e">
        <f t="shared" si="66"/>
        <v>#N/A</v>
      </c>
      <c r="AC112" s="162" t="e">
        <f t="shared" si="67"/>
        <v>#N/A</v>
      </c>
      <c r="AD112" s="162" t="e">
        <f t="shared" si="68"/>
        <v>#N/A</v>
      </c>
      <c r="AE112" s="274">
        <f>INDEX(רשויות!$AC$4:$AL$258,MATCH($C112,רשויות!$AC$4:$AC$258,0),10)</f>
        <v>3</v>
      </c>
      <c r="AF112" s="274" t="str">
        <f>IF(INDEX(רשויות!$AN$4:$AR$258,MATCH($C112,רשויות!$AO$4:$AO$258,0),4)&gt;0,"נתמכת","עצמאית")</f>
        <v>נתמכת</v>
      </c>
      <c r="AN112" t="s">
        <v>342</v>
      </c>
      <c r="AO112">
        <v>6900</v>
      </c>
    </row>
    <row r="113" spans="1:41" ht="15.75" customHeight="1">
      <c r="A113" s="123" t="s">
        <v>75</v>
      </c>
      <c r="B113" s="124" t="s">
        <v>48</v>
      </c>
      <c r="C113" s="124" t="s">
        <v>516</v>
      </c>
      <c r="D113" s="172">
        <f t="shared" si="62"/>
        <v>1300</v>
      </c>
      <c r="E113" s="124" t="str">
        <f>IF(LEFT(B113,3)="עיר","עירייה",IF(LEFT(B113,7)="מועצה א","מועצה אזורית","מועצה מקומית"))</f>
        <v>מועצה אזורית</v>
      </c>
      <c r="F113" s="124" t="str">
        <f>INDEX(רשות_מחוז,MATCH(TRIM(C113),רשויות!$G$3:$G$260,0),2)</f>
        <v>דרום</v>
      </c>
      <c r="G113" s="125">
        <v>166696.57999999999</v>
      </c>
      <c r="H113" s="125">
        <f t="shared" si="53"/>
        <v>172297.58508799999</v>
      </c>
      <c r="I113" s="125">
        <f>J113-H113</f>
        <v>0</v>
      </c>
      <c r="J113" s="125">
        <f>IF(OR(A113="עיר עולים",A113="בירה"),H113,H113/0.3)</f>
        <v>172297.58508799999</v>
      </c>
      <c r="K113" s="125"/>
      <c r="L113" s="125"/>
      <c r="M113" s="125"/>
      <c r="N113" s="125">
        <f t="shared" si="63"/>
        <v>172297.58508799999</v>
      </c>
      <c r="O113" s="236">
        <f>SUM(N$3:$N113)/SUM($N$3:$N$167)</f>
        <v>0.99794511599391278</v>
      </c>
      <c r="P113" s="125">
        <f t="shared" si="64"/>
        <v>132.53660391384614</v>
      </c>
      <c r="Q113" s="125">
        <f t="shared" si="65"/>
        <v>172297.58508799999</v>
      </c>
      <c r="R113" s="109">
        <f>INDEX(הכנסות_מבוקר,MATCH(C113,'נתוני דוחות 2014'!$C$10:$C$263,0),11)*1000</f>
        <v>126674000</v>
      </c>
      <c r="S113" s="109">
        <f>INDEX(הכנסות_מבוקר,MATCH(C113,'נתוני דוחות 2014'!$C$10:$C$263,0),6)*1000</f>
        <v>118601000</v>
      </c>
      <c r="T113" s="109">
        <f>INDEX(ארנונה_מבוקר,MATCH(C113,'נתוני דוחות 2014'!$C$10:$C$263,0),7)*1000</f>
        <v>94508000</v>
      </c>
      <c r="U113" s="181">
        <f t="shared" ref="U113:U122" si="72">H113/T113</f>
        <v>1.8231005321031023E-3</v>
      </c>
      <c r="V113" s="181">
        <f t="shared" ref="V113:V140" si="73">H113/S113</f>
        <v>1.4527498510805135E-3</v>
      </c>
      <c r="W113" s="181">
        <f t="shared" ref="W113:W140" si="74">H113/R113</f>
        <v>1.3601653463852091E-3</v>
      </c>
      <c r="X113" s="181">
        <f>INDEX('נתוני דוחות 2014'!$DW$10:$DY$263,MATCH('תשלומי ארנונה של המדינה'!C113,'נתוני דוחות 2014'!$DW$10:$DW$263,0),2)/(INDEX('נתוני דוחות 2014'!$DW$10:$DY$263,MATCH('תשלומי ארנונה של המדינה'!C113,'נתוני דוחות 2014'!$DW$10:$DW$263,0),2)+INDEX('נתוני דוחות 2014'!$DW$10:$DY$263,MATCH('תשלומי ארנונה של המדינה'!C113,'נתוני דוחות 2014'!$DW$10:$DW$263,0),3))</f>
        <v>2.1666442376372917E-2</v>
      </c>
      <c r="Y113" s="162">
        <f>INDEX('נתוני דוחות 2014'!$DW$10:$DY$263,MATCH('תשלומי ארנונה של המדינה'!C113,'נתוני דוחות 2014'!$DW$10:$DW$263,0),2)/(INDEX('נתוני דוחות 2014'!$DW$10:$DY$263,MATCH('תשלומי ארנונה של המדינה'!C113,'נתוני דוחות 2014'!$DW$10:$DW$263,0),2)+INDEX('נתוני דוחות 2014'!$DW$10:$DY$263,MATCH('תשלומי ארנונה של המדינה'!C113,'נתוני דוחות 2014'!$DW$10:$DW$263,0),3)-H113/1000)</f>
        <v>2.1705155701403824E-2</v>
      </c>
      <c r="Z113" s="162">
        <f>INDEX('נתוני דוחות 2014'!$DW$10:$DY$263,MATCH('תשלומי ארנונה של המדינה'!C113,'נתוני דוחות 2014'!$DW$10:$DW$263,0),2)/(INDEX('נתוני דוחות 2014'!$DW$10:$DY$263,MATCH('תשלומי ארנונה של המדינה'!C113,'נתוני דוחות 2014'!$DW$10:$DW$263,0),2)+INDEX('נתוני דוחות 2014'!$DW$10:$DY$263,MATCH('תשלומי ארנונה של המדינה'!C113,'נתוני דוחות 2014'!$DW$10:$DW$263,0),3)-N113/1000)</f>
        <v>2.1705155701403824E-2</v>
      </c>
      <c r="AA113" s="162">
        <f t="shared" si="54"/>
        <v>3.8713325030907686E-5</v>
      </c>
      <c r="AB113" s="162">
        <f t="shared" si="66"/>
        <v>1.8231005321031023E-3</v>
      </c>
      <c r="AC113" s="162">
        <f t="shared" si="67"/>
        <v>1.4527498510805135E-3</v>
      </c>
      <c r="AD113" s="162">
        <f t="shared" si="68"/>
        <v>1.3601653463852091E-3</v>
      </c>
      <c r="AE113" s="274">
        <f>INDEX(רשויות!$AC$4:$AL$258,MATCH($C113,רשויות!$AC$4:$AC$258,0),10)</f>
        <v>5</v>
      </c>
      <c r="AF113" s="274" t="str">
        <f>IF(INDEX(רשויות!$AN$4:$AR$258,MATCH($C113,רשויות!$AO$4:$AO$258,0),4)&gt;0,"נתמכת","עצמאית")</f>
        <v>עצמאית</v>
      </c>
      <c r="AN113" t="s">
        <v>2117</v>
      </c>
      <c r="AO113">
        <v>3400</v>
      </c>
    </row>
    <row r="114" spans="1:41" ht="15" customHeight="1">
      <c r="A114" s="123" t="s">
        <v>75</v>
      </c>
      <c r="B114" s="124" t="s">
        <v>45</v>
      </c>
      <c r="C114" s="124" t="s">
        <v>472</v>
      </c>
      <c r="D114" s="172">
        <f t="shared" si="62"/>
        <v>8900</v>
      </c>
      <c r="E114" s="124" t="str">
        <f>IF(LEFT(B114,3)="עיר","עירייה",IF(LEFT(B114,7)="מועצה א","מועצה אזורית","מועצה מקומית"))</f>
        <v>מועצה אזורית</v>
      </c>
      <c r="F114" s="124" t="str">
        <f>INDEX(רשות_מחוז,MATCH(TRIM(C114),רשויות!$G$3:$G$260,0),2)</f>
        <v>דרום</v>
      </c>
      <c r="G114" s="125">
        <v>161715.32</v>
      </c>
      <c r="H114" s="125">
        <f t="shared" si="53"/>
        <v>167148.95475200002</v>
      </c>
      <c r="I114" s="125">
        <f>J114-H114</f>
        <v>0</v>
      </c>
      <c r="J114" s="125">
        <f>IF(OR(A114="עיר עולים",A114="בירה"),H114,H114/0.3)</f>
        <v>167148.95475200002</v>
      </c>
      <c r="K114" s="125"/>
      <c r="L114" s="125"/>
      <c r="M114" s="125"/>
      <c r="N114" s="125">
        <f t="shared" si="63"/>
        <v>167148.95475200002</v>
      </c>
      <c r="O114" s="236">
        <f>SUM(N$3:$N114)/SUM($N$3:$N$167)</f>
        <v>0.99812812536974627</v>
      </c>
      <c r="P114" s="125">
        <f t="shared" si="64"/>
        <v>18.78078143280899</v>
      </c>
      <c r="Q114" s="125">
        <f t="shared" si="65"/>
        <v>167148.95475200002</v>
      </c>
      <c r="R114" s="109">
        <f>INDEX(הכנסות_מבוקר,MATCH(C114,'נתוני דוחות 2014'!$C$10:$C$263,0),11)*1000</f>
        <v>95332000</v>
      </c>
      <c r="S114" s="109">
        <f>INDEX(הכנסות_מבוקר,MATCH(C114,'נתוני דוחות 2014'!$C$10:$C$263,0),6)*1000</f>
        <v>35632000</v>
      </c>
      <c r="T114" s="109">
        <f>INDEX(ארנונה_מבוקר,MATCH(C114,'נתוני דוחות 2014'!$C$10:$C$263,0),7)*1000</f>
        <v>12008000</v>
      </c>
      <c r="U114" s="181">
        <f t="shared" si="72"/>
        <v>1.3919799696202533E-2</v>
      </c>
      <c r="V114" s="181">
        <f t="shared" si="73"/>
        <v>4.6909787480916036E-3</v>
      </c>
      <c r="W114" s="181">
        <f t="shared" si="74"/>
        <v>1.7533352363529563E-3</v>
      </c>
      <c r="X114" s="181">
        <f>INDEX('נתוני דוחות 2014'!$DW$10:$DY$263,MATCH('תשלומי ארנונה של המדינה'!C114,'נתוני דוחות 2014'!$DW$10:$DW$263,0),2)/(INDEX('נתוני דוחות 2014'!$DW$10:$DY$263,MATCH('תשלומי ארנונה של המדינה'!C114,'נתוני דוחות 2014'!$DW$10:$DW$263,0),2)+INDEX('נתוני דוחות 2014'!$DW$10:$DY$263,MATCH('תשלומי ארנונה של המדינה'!C114,'נתוני דוחות 2014'!$DW$10:$DW$263,0),3))</f>
        <v>0.34855964845657245</v>
      </c>
      <c r="Y114" s="162">
        <f>INDEX('נתוני דוחות 2014'!$DW$10:$DY$263,MATCH('תשלומי ארנונה של המדינה'!C114,'נתוני דוחות 2014'!$DW$10:$DW$263,0),2)/(INDEX('נתוני דוחות 2014'!$DW$10:$DY$263,MATCH('תשלומי ארנונה של המדינה'!C114,'נתוני דוחות 2014'!$DW$10:$DW$263,0),2)+INDEX('נתוני דוחות 2014'!$DW$10:$DY$263,MATCH('תשלומי ארנונה של המדינה'!C114,'נתוני דוחות 2014'!$DW$10:$DW$263,0),3)-H114/1000)</f>
        <v>0.35174928253187043</v>
      </c>
      <c r="Z114" s="162">
        <f>INDEX('נתוני דוחות 2014'!$DW$10:$DY$263,MATCH('תשלומי ארנונה של המדינה'!C114,'נתוני דוחות 2014'!$DW$10:$DW$263,0),2)/(INDEX('נתוני דוחות 2014'!$DW$10:$DY$263,MATCH('תשלומי ארנונה של המדינה'!C114,'נתוני דוחות 2014'!$DW$10:$DW$263,0),2)+INDEX('נתוני דוחות 2014'!$DW$10:$DY$263,MATCH('תשלומי ארנונה של המדינה'!C114,'נתוני דוחות 2014'!$DW$10:$DW$263,0),3)-N114/1000)</f>
        <v>0.35174928253187043</v>
      </c>
      <c r="AA114" s="162">
        <f t="shared" si="54"/>
        <v>3.1896340752979868E-3</v>
      </c>
      <c r="AB114" s="162">
        <f t="shared" si="66"/>
        <v>1.3919799696202533E-2</v>
      </c>
      <c r="AC114" s="162">
        <f t="shared" si="67"/>
        <v>4.6909787480916036E-3</v>
      </c>
      <c r="AD114" s="162">
        <f t="shared" si="68"/>
        <v>1.7533352363529563E-3</v>
      </c>
      <c r="AE114" s="274">
        <f>INDEX(רשויות!$AC$4:$AL$258,MATCH($C114,רשויות!$AC$4:$AC$258,0),10)</f>
        <v>5</v>
      </c>
      <c r="AF114" s="274" t="str">
        <f>IF(INDEX(רשויות!$AN$4:$AR$258,MATCH($C114,רשויות!$AO$4:$AO$258,0),4)&gt;0,"נתמכת","עצמאית")</f>
        <v>נתמכת</v>
      </c>
      <c r="AN114" t="s">
        <v>2123</v>
      </c>
      <c r="AO114">
        <v>3100</v>
      </c>
    </row>
    <row r="115" spans="1:41" ht="15" customHeight="1">
      <c r="A115" s="123"/>
      <c r="B115" s="124" t="s">
        <v>106</v>
      </c>
      <c r="C115" s="124" t="s">
        <v>73</v>
      </c>
      <c r="D115" s="172">
        <f t="shared" si="62"/>
        <v>41500</v>
      </c>
      <c r="E115" s="124" t="str">
        <f>IF(LEFT(B115,3)="עיר","עירייה",IF(LEFT(B115,7)="מועצה א","מועצה אזורית","מועצה מקומית"))</f>
        <v>עירייה</v>
      </c>
      <c r="F115" s="124" t="str">
        <f>INDEX(רשות_מחוז,MATCH(TRIM(C115),רשויות!$G$3:$G$260,0),2)</f>
        <v>מרכז</v>
      </c>
      <c r="G115" s="125">
        <v>71026.61</v>
      </c>
      <c r="H115" s="125">
        <f t="shared" si="53"/>
        <v>73413.10409600001</v>
      </c>
      <c r="I115" s="125">
        <f>J115-H115</f>
        <v>171297.2428906667</v>
      </c>
      <c r="J115" s="125">
        <f>IF(OR(A115="עיר עולים",A115="בירה"),H115,H115/0.3)</f>
        <v>244710.3469866667</v>
      </c>
      <c r="K115" s="125">
        <f>INDEX(מילמן,MATCH(C115,'המידע ממילמן'!$A$1:$A$145,0),2)</f>
        <v>75487.899999999994</v>
      </c>
      <c r="L115" s="125">
        <f>M115-K115</f>
        <v>61762.827272727271</v>
      </c>
      <c r="M115" s="125">
        <f>IF(OR(A115="עיר עולים",A115="בירה"),K115,K115/0.55)</f>
        <v>137250.72727272726</v>
      </c>
      <c r="N115" s="125">
        <f t="shared" si="63"/>
        <v>148901.00409599999</v>
      </c>
      <c r="O115" s="236">
        <f>SUM(N$3:$N115)/SUM($N$3:$N$167)</f>
        <v>0.99829115528435763</v>
      </c>
      <c r="P115" s="125">
        <f t="shared" si="64"/>
        <v>3.587976002313253</v>
      </c>
      <c r="Q115" s="125">
        <f t="shared" si="65"/>
        <v>381961.07425939396</v>
      </c>
      <c r="R115" s="109">
        <f>INDEX(הכנסות_מבוקר,MATCH(C115,'נתוני דוחות 2014'!$C$10:$C$263,0),11)*1000</f>
        <v>295005000</v>
      </c>
      <c r="S115" s="109">
        <f>INDEX(הכנסות_מבוקר,MATCH(C115,'נתוני דוחות 2014'!$C$10:$C$263,0),6)*1000</f>
        <v>202043000</v>
      </c>
      <c r="T115" s="109">
        <f>INDEX(ארנונה_מבוקר,MATCH(C115,'נתוני דוחות 2014'!$C$10:$C$263,0),7)*1000</f>
        <v>83565000</v>
      </c>
      <c r="U115" s="181">
        <f t="shared" si="72"/>
        <v>8.7851497751450982E-4</v>
      </c>
      <c r="V115" s="181">
        <f t="shared" si="73"/>
        <v>3.6335386079200968E-4</v>
      </c>
      <c r="W115" s="181">
        <f t="shared" si="74"/>
        <v>2.488537621260657E-4</v>
      </c>
      <c r="X115" s="181">
        <f>INDEX('נתוני דוחות 2014'!$DW$10:$DY$263,MATCH('תשלומי ארנונה של המדינה'!C115,'נתוני דוחות 2014'!$DW$10:$DW$263,0),2)/(INDEX('נתוני דוחות 2014'!$DW$10:$DY$263,MATCH('תשלומי ארנונה של המדינה'!C115,'נתוני דוחות 2014'!$DW$10:$DW$263,0),2)+INDEX('נתוני דוחות 2014'!$DW$10:$DY$263,MATCH('תשלומי ארנונה של המדינה'!C115,'נתוני דוחות 2014'!$DW$10:$DW$263,0),3))</f>
        <v>0.43062037951827753</v>
      </c>
      <c r="Y115" s="162">
        <f>INDEX('נתוני דוחות 2014'!$DW$10:$DY$263,MATCH('תשלומי ארנונה של המדינה'!C115,'נתוני דוחות 2014'!$DW$10:$DW$263,0),2)/(INDEX('נתוני דוחות 2014'!$DW$10:$DY$263,MATCH('תשלומי ארנונה של המדינה'!C115,'נתוני דוחות 2014'!$DW$10:$DW$263,0),2)+INDEX('נתוני דוחות 2014'!$DW$10:$DY$263,MATCH('תשלומי ארנונה של המדינה'!C115,'נתוני דוחות 2014'!$DW$10:$DW$263,0),3)-H115/1000)</f>
        <v>0.43083588730175976</v>
      </c>
      <c r="Z115" s="162">
        <f>INDEX('נתוני דוחות 2014'!$DW$10:$DY$263,MATCH('תשלומי ארנונה של המדינה'!C115,'נתוני דוחות 2014'!$DW$10:$DW$263,0),2)/(INDEX('נתוני דוחות 2014'!$DW$10:$DY$263,MATCH('תשלומי ארנונה של המדינה'!C115,'נתוני דוחות 2014'!$DW$10:$DW$263,0),2)+INDEX('נתוני דוחות 2014'!$DW$10:$DY$263,MATCH('תשלומי ארנונה של המדינה'!C115,'נתוני דוחות 2014'!$DW$10:$DW$263,0),3)-N115/1000)</f>
        <v>0.43105771080272443</v>
      </c>
      <c r="AA115" s="162">
        <f t="shared" si="54"/>
        <v>4.3733128444689573E-4</v>
      </c>
      <c r="AB115" s="162">
        <f t="shared" si="66"/>
        <v>1.781858482570454E-3</v>
      </c>
      <c r="AC115" s="162">
        <f t="shared" si="67"/>
        <v>7.3697680244304428E-4</v>
      </c>
      <c r="AD115" s="162">
        <f t="shared" si="68"/>
        <v>5.0474061150149999E-4</v>
      </c>
      <c r="AE115" s="274">
        <f>INDEX(רשויות!$AC$4:$AL$258,MATCH($C115,רשויות!$AC$4:$AC$258,0),10)</f>
        <v>6</v>
      </c>
      <c r="AF115" s="274" t="str">
        <f>IF(INDEX(רשויות!$AN$4:$AR$258,MATCH($C115,רשויות!$AO$4:$AO$258,0),4)&gt;0,"נתמכת","עצמאית")</f>
        <v>עצמאית</v>
      </c>
      <c r="AN115" t="s">
        <v>981</v>
      </c>
      <c r="AO115">
        <v>37100</v>
      </c>
    </row>
    <row r="116" spans="1:41">
      <c r="A116" s="123"/>
      <c r="B116" s="126"/>
      <c r="C116" s="124" t="s">
        <v>880</v>
      </c>
      <c r="D116" s="172">
        <f t="shared" si="62"/>
        <v>18100</v>
      </c>
      <c r="E116" s="124" t="str">
        <f>INDEX(רשויות!$G$3:$P$260,MATCH(TRIM(C116),רשויות!$G$3:$G$260,0),10)</f>
        <v>עירייה</v>
      </c>
      <c r="F116" s="124" t="str">
        <f>INDEX(רשות_מחוז,MATCH(TRIM(C116),רשויות!$G$3:$G$260,0),2)</f>
        <v>יו"ש</v>
      </c>
      <c r="G116" s="127"/>
      <c r="H116" s="125">
        <f t="shared" si="53"/>
        <v>0</v>
      </c>
      <c r="I116" s="126"/>
      <c r="J116" s="126"/>
      <c r="K116" s="125">
        <f>INDEX(מילמן,MATCH(C116,'המידע ממילמן'!$A$1:$A$145,0),2)</f>
        <v>142413.50000000003</v>
      </c>
      <c r="L116" s="125">
        <f>M116-K116</f>
        <v>116520.13636363635</v>
      </c>
      <c r="M116" s="125">
        <f>IF(OR(A116="עיר עולים",A116="בירה"),K116,K116/0.55)</f>
        <v>258933.63636363638</v>
      </c>
      <c r="N116" s="125">
        <f t="shared" si="63"/>
        <v>142413.50000000003</v>
      </c>
      <c r="O116" s="236">
        <f>SUM(N$3:$N116)/SUM($N$3:$N$167)</f>
        <v>0.99844708210893118</v>
      </c>
      <c r="P116" s="125">
        <f t="shared" si="64"/>
        <v>7.8681491712707201</v>
      </c>
      <c r="Q116" s="125">
        <f t="shared" si="65"/>
        <v>258933.63636363638</v>
      </c>
      <c r="R116" s="109">
        <f>INDEX(הכנסות_מבוקר,MATCH(C116,'נתוני דוחות 2014'!$C$10:$C$263,0),11)*1000</f>
        <v>108480000</v>
      </c>
      <c r="S116" s="109">
        <f>INDEX(הכנסות_מבוקר,MATCH(C116,'נתוני דוחות 2014'!$C$10:$C$263,0),6)*1000</f>
        <v>59696000</v>
      </c>
      <c r="T116" s="109">
        <f>INDEX(ארנונה_מבוקר,MATCH(C116,'נתוני דוחות 2014'!$C$10:$C$263,0),7)*1000</f>
        <v>17891000</v>
      </c>
      <c r="U116" s="181">
        <f t="shared" si="72"/>
        <v>0</v>
      </c>
      <c r="V116" s="181">
        <f t="shared" si="73"/>
        <v>0</v>
      </c>
      <c r="W116" s="181">
        <f t="shared" si="74"/>
        <v>0</v>
      </c>
      <c r="X116" s="181">
        <f>INDEX('נתוני דוחות 2014'!$DW$10:$DY$263,MATCH('תשלומי ארנונה של המדינה'!C116,'נתוני דוחות 2014'!$DW$10:$DW$263,0),2)/(INDEX('נתוני דוחות 2014'!$DW$10:$DY$263,MATCH('תשלומי ארנונה של המדינה'!C116,'נתוני דוחות 2014'!$DW$10:$DW$263,0),2)+INDEX('נתוני דוחות 2014'!$DW$10:$DY$263,MATCH('תשלומי ארנונה של המדינה'!C116,'נתוני דוחות 2014'!$DW$10:$DW$263,0),3))</f>
        <v>0.49543121439449489</v>
      </c>
      <c r="Y116" s="162">
        <f>INDEX('נתוני דוחות 2014'!$DW$10:$DY$263,MATCH('תשלומי ארנונה של המדינה'!C116,'נתוני דוחות 2014'!$DW$10:$DW$263,0),2)/(INDEX('נתוני דוחות 2014'!$DW$10:$DY$263,MATCH('תשלומי ארנונה של המדינה'!C116,'נתוני דוחות 2014'!$DW$10:$DW$263,0),2)+INDEX('נתוני דוחות 2014'!$DW$10:$DY$263,MATCH('תשלומי ארנונה של המדינה'!C116,'נתוני דוחות 2014'!$DW$10:$DW$263,0),3)-H116/1000)</f>
        <v>0.49543121439449489</v>
      </c>
      <c r="Z116" s="162">
        <f>INDEX('נתוני דוחות 2014'!$DW$10:$DY$263,MATCH('תשלומי ארנונה של המדינה'!C116,'נתוני דוחות 2014'!$DW$10:$DW$263,0),2)/(INDEX('נתוני דוחות 2014'!$DW$10:$DY$263,MATCH('תשלומי ארנונה של המדינה'!C116,'נתוני דוחות 2014'!$DW$10:$DW$263,0),2)+INDEX('נתוני דוחות 2014'!$DW$10:$DY$263,MATCH('תשלומי ארנונה של המדינה'!C116,'נתוני דוחות 2014'!$DW$10:$DW$263,0),3)-N116/1000)</f>
        <v>0.49742908842813643</v>
      </c>
      <c r="AA116" s="162">
        <f t="shared" si="54"/>
        <v>1.9978740336415446E-3</v>
      </c>
      <c r="AB116" s="162">
        <f t="shared" si="66"/>
        <v>7.9600637191884205E-3</v>
      </c>
      <c r="AC116" s="162">
        <f t="shared" si="67"/>
        <v>2.3856456043956048E-3</v>
      </c>
      <c r="AD116" s="162">
        <f t="shared" si="68"/>
        <v>1.3128088126843661E-3</v>
      </c>
      <c r="AE116" s="274">
        <f>INDEX(רשויות!$AC$4:$AL$258,MATCH($C116,רשויות!$AC$4:$AC$258,0),10)</f>
        <v>5</v>
      </c>
      <c r="AF116" s="274" t="str">
        <f>IF(INDEX(רשויות!$AN$4:$AR$258,MATCH($C116,רשויות!$AO$4:$AO$258,0),4)&gt;0,"נתמכת","עצמאית")</f>
        <v>נתמכת</v>
      </c>
      <c r="AN116" t="s">
        <v>991</v>
      </c>
      <c r="AO116">
        <v>1100</v>
      </c>
    </row>
    <row r="117" spans="1:41" ht="15" customHeight="1">
      <c r="A117" s="123"/>
      <c r="B117" s="126"/>
      <c r="C117" s="124" t="s">
        <v>1858</v>
      </c>
      <c r="D117" s="172">
        <f t="shared" si="62"/>
        <v>31100</v>
      </c>
      <c r="E117" s="124" t="str">
        <f>INDEX(רשויות!$G$3:$P$260,MATCH(TRIM(C117),רשויות!$G$3:$G$260,0),10)</f>
        <v>עירייה</v>
      </c>
      <c r="F117" s="124" t="str">
        <f>INDEX(רשות_מחוז,MATCH(TRIM(C117),רשויות!$G$3:$G$260,0),2)</f>
        <v>צפון</v>
      </c>
      <c r="G117" s="127"/>
      <c r="H117" s="125">
        <f t="shared" si="53"/>
        <v>0</v>
      </c>
      <c r="I117" s="126"/>
      <c r="J117" s="126"/>
      <c r="K117" s="125">
        <f>INDEX(מילמן,MATCH(C117,'המידע ממילמן'!$A$1:$A$145,0),2)</f>
        <v>126247.4</v>
      </c>
      <c r="L117" s="125">
        <f>M117-K117</f>
        <v>103293.32727272724</v>
      </c>
      <c r="M117" s="125">
        <f>IF(OR(A117="עיר עולים",A117="בירה"),K117,K117/0.55)</f>
        <v>229540.72727272724</v>
      </c>
      <c r="N117" s="125">
        <f t="shared" si="63"/>
        <v>126247.4</v>
      </c>
      <c r="O117" s="236">
        <f>SUM(N$3:$N117)/SUM($N$3:$N$167)</f>
        <v>0.99858530886547225</v>
      </c>
      <c r="P117" s="125">
        <f t="shared" si="64"/>
        <v>4.0594019292604502</v>
      </c>
      <c r="Q117" s="125">
        <f t="shared" si="65"/>
        <v>229540.72727272724</v>
      </c>
      <c r="R117" s="109">
        <f>INDEX(הכנסות_מבוקר,MATCH(C117,'נתוני דוחות 2014'!$C$10:$C$263,0),11)*1000</f>
        <v>174410000</v>
      </c>
      <c r="S117" s="109">
        <f>INDEX(הכנסות_מבוקר,MATCH(C117,'נתוני דוחות 2014'!$C$10:$C$263,0),6)*1000</f>
        <v>61853000</v>
      </c>
      <c r="T117" s="109">
        <f>INDEX(ארנונה_מבוקר,MATCH(C117,'נתוני דוחות 2014'!$C$10:$C$263,0),7)*1000</f>
        <v>22595000</v>
      </c>
      <c r="U117" s="181">
        <f t="shared" si="72"/>
        <v>0</v>
      </c>
      <c r="V117" s="181">
        <f t="shared" si="73"/>
        <v>0</v>
      </c>
      <c r="W117" s="181">
        <f t="shared" si="74"/>
        <v>0</v>
      </c>
      <c r="X117" s="181">
        <f>INDEX('נתוני דוחות 2014'!$DW$10:$DY$263,MATCH('תשלומי ארנונה של המדינה'!C117,'נתוני דוחות 2014'!$DW$10:$DW$263,0),2)/(INDEX('נתוני דוחות 2014'!$DW$10:$DY$263,MATCH('תשלומי ארנונה של המדינה'!C117,'נתוני דוחות 2014'!$DW$10:$DW$263,0),2)+INDEX('נתוני דוחות 2014'!$DW$10:$DY$263,MATCH('תשלומי ארנונה של המדינה'!C117,'נתוני דוחות 2014'!$DW$10:$DW$263,0),3))</f>
        <v>0.47488902832973112</v>
      </c>
      <c r="Y117" s="162">
        <f>INDEX('נתוני דוחות 2014'!$DW$10:$DY$263,MATCH('תשלומי ארנונה של המדינה'!C117,'נתוני דוחות 2014'!$DW$10:$DW$263,0),2)/(INDEX('נתוני דוחות 2014'!$DW$10:$DY$263,MATCH('תשלומי ארנונה של המדינה'!C117,'נתוני דוחות 2014'!$DW$10:$DW$263,0),2)+INDEX('נתוני דוחות 2014'!$DW$10:$DY$263,MATCH('תשלומי ארנונה של המדינה'!C117,'נתוני דוחות 2014'!$DW$10:$DW$263,0),3)-H117/1000)</f>
        <v>0.47488902832973112</v>
      </c>
      <c r="Z117" s="162">
        <f>INDEX('נתוני דוחות 2014'!$DW$10:$DY$263,MATCH('תשלומי ארנונה של המדינה'!C117,'נתוני דוחות 2014'!$DW$10:$DW$263,0),2)/(INDEX('נתוני דוחות 2014'!$DW$10:$DY$263,MATCH('תשלומי ארנונה של המדינה'!C117,'נתוני דוחות 2014'!$DW$10:$DW$263,0),2)+INDEX('נתוני דוחות 2014'!$DW$10:$DY$263,MATCH('תשלומי ארנונה של המדינה'!C117,'נתוני דוחות 2014'!$DW$10:$DW$263,0),3)-N117/1000)</f>
        <v>0.47628645626807636</v>
      </c>
      <c r="AA117" s="162">
        <f t="shared" si="54"/>
        <v>1.3974279383452415E-3</v>
      </c>
      <c r="AB117" s="162">
        <f t="shared" si="66"/>
        <v>5.5874042929851733E-3</v>
      </c>
      <c r="AC117" s="162">
        <f t="shared" si="67"/>
        <v>2.0410877402874555E-3</v>
      </c>
      <c r="AD117" s="162">
        <f t="shared" si="68"/>
        <v>7.2385413680408229E-4</v>
      </c>
      <c r="AE117" s="274">
        <f>INDEX(רשויות!$AC$4:$AL$258,MATCH($C117,רשויות!$AC$4:$AC$258,0),10)</f>
        <v>3</v>
      </c>
      <c r="AF117" s="274" t="str">
        <f>IF(INDEX(רשויות!$AN$4:$AR$258,MATCH($C117,רשויות!$AO$4:$AO$258,0),4)&gt;0,"נתמכת","עצמאית")</f>
        <v>נתמכת</v>
      </c>
      <c r="AN117" t="s">
        <v>714</v>
      </c>
      <c r="AO117">
        <v>13700</v>
      </c>
    </row>
    <row r="118" spans="1:41" ht="15" customHeight="1">
      <c r="A118" s="123"/>
      <c r="B118" s="124" t="s">
        <v>2561</v>
      </c>
      <c r="C118" s="124" t="s">
        <v>1397</v>
      </c>
      <c r="D118" s="172">
        <f t="shared" si="62"/>
        <v>22600</v>
      </c>
      <c r="E118" s="124" t="str">
        <f>IF(LEFT(B118,3)="עיר","עירייה",IF(LEFT(B118,7)="מועצה א","מועצה אזורית","מועצה מקומית"))</f>
        <v>מועצה אזורית</v>
      </c>
      <c r="F118" s="124" t="str">
        <f>INDEX(רשות_מחוז,MATCH(TRIM(C118),רשויות!$G$3:$G$260,0),2)</f>
        <v>מרכז</v>
      </c>
      <c r="G118" s="125">
        <v>115627.57</v>
      </c>
      <c r="H118" s="125">
        <f t="shared" si="53"/>
        <v>119512.65635200002</v>
      </c>
      <c r="I118" s="125">
        <f>J118-H118</f>
        <v>278862.86482133338</v>
      </c>
      <c r="J118" s="125">
        <f>IF(OR(A118="עיר עולים",A118="בירה"),H118,H118/0.3)</f>
        <v>398375.5211733334</v>
      </c>
      <c r="K118" s="125"/>
      <c r="L118" s="125"/>
      <c r="M118" s="125"/>
      <c r="N118" s="125">
        <f t="shared" si="63"/>
        <v>119512.65635200002</v>
      </c>
      <c r="O118" s="236">
        <f>SUM(N$3:$N118)/SUM($N$3:$N$167)</f>
        <v>0.99871616183237022</v>
      </c>
      <c r="P118" s="125">
        <f t="shared" si="64"/>
        <v>5.2881706350442483</v>
      </c>
      <c r="Q118" s="125">
        <f t="shared" si="65"/>
        <v>398375.5211733334</v>
      </c>
      <c r="R118" s="109">
        <f>INDEX(הכנסות_מבוקר,MATCH(C118,'נתוני דוחות 2014'!$C$10:$C$263,0),11)*1000</f>
        <v>185007000</v>
      </c>
      <c r="S118" s="109">
        <f>INDEX(הכנסות_מבוקר,MATCH(C118,'נתוני דוחות 2014'!$C$10:$C$263,0),6)*1000</f>
        <v>111284000</v>
      </c>
      <c r="T118" s="109">
        <f>INDEX(ארנונה_מבוקר,MATCH(C118,'נתוני דוחות 2014'!$C$10:$C$263,0),7)*1000</f>
        <v>24155000</v>
      </c>
      <c r="U118" s="181">
        <f t="shared" si="72"/>
        <v>4.9477398613951571E-3</v>
      </c>
      <c r="V118" s="181">
        <f t="shared" si="73"/>
        <v>1.0739428520901478E-3</v>
      </c>
      <c r="W118" s="181">
        <f t="shared" si="74"/>
        <v>6.4598991579778073E-4</v>
      </c>
      <c r="X118" s="181">
        <f>INDEX('נתוני דוחות 2014'!$DW$10:$DY$263,MATCH('תשלומי ארנונה של המדינה'!C118,'נתוני דוחות 2014'!$DW$10:$DW$263,0),2)/(INDEX('נתוני דוחות 2014'!$DW$10:$DY$263,MATCH('תשלומי ארנונה של המדינה'!C118,'נתוני דוחות 2014'!$DW$10:$DW$263,0),2)+INDEX('נתוני דוחות 2014'!$DW$10:$DY$263,MATCH('תשלומי ארנונה של המדינה'!C118,'נתוני דוחות 2014'!$DW$10:$DW$263,0),3))</f>
        <v>0.60708243867525535</v>
      </c>
      <c r="Y118" s="162">
        <f>INDEX('נתוני דוחות 2014'!$DW$10:$DY$263,MATCH('תשלומי ארנונה של המדינה'!C118,'נתוני דוחות 2014'!$DW$10:$DW$263,0),2)/(INDEX('נתוני דוחות 2014'!$DW$10:$DY$263,MATCH('תשלומי ארנונה של המדינה'!C118,'נתוני דוחות 2014'!$DW$10:$DW$263,0),2)+INDEX('נתוני דוחות 2014'!$DW$10:$DY$263,MATCH('תשלומי ארנונה של המדינה'!C118,'נתוני דוחות 2014'!$DW$10:$DW$263,0),3)-H118/1000)</f>
        <v>0.6082649384892419</v>
      </c>
      <c r="Z118" s="162">
        <f>INDEX('נתוני דוחות 2014'!$DW$10:$DY$263,MATCH('תשלומי ארנונה של המדינה'!C118,'נתוני דוחות 2014'!$DW$10:$DW$263,0),2)/(INDEX('נתוני דוחות 2014'!$DW$10:$DY$263,MATCH('תשלומי ארנונה של המדינה'!C118,'נתוני דוחות 2014'!$DW$10:$DW$263,0),2)+INDEX('נתוני דוחות 2014'!$DW$10:$DY$263,MATCH('תשלומי ארנונה של המדינה'!C118,'נתוני דוחות 2014'!$DW$10:$DW$263,0),3)-N118/1000)</f>
        <v>0.6082649384892419</v>
      </c>
      <c r="AA118" s="162">
        <f t="shared" si="54"/>
        <v>1.1824998139865484E-3</v>
      </c>
      <c r="AB118" s="162">
        <f t="shared" si="66"/>
        <v>4.9477398613951571E-3</v>
      </c>
      <c r="AC118" s="162">
        <f t="shared" si="67"/>
        <v>1.0739428520901478E-3</v>
      </c>
      <c r="AD118" s="162">
        <f t="shared" si="68"/>
        <v>6.4598991579778073E-4</v>
      </c>
      <c r="AE118" s="274">
        <f>INDEX(רשויות!$AC$4:$AL$258,MATCH($C118,רשויות!$AC$4:$AC$258,0),10)</f>
        <v>8</v>
      </c>
      <c r="AF118" s="274" t="str">
        <f>IF(INDEX(רשויות!$AN$4:$AR$258,MATCH($C118,רשויות!$AO$4:$AO$258,0),4)&gt;0,"נתמכת","עצמאית")</f>
        <v>עצמאית</v>
      </c>
      <c r="AN118" t="s">
        <v>2140</v>
      </c>
      <c r="AO118">
        <v>21100</v>
      </c>
    </row>
    <row r="119" spans="1:41" ht="15" customHeight="1">
      <c r="A119" s="123"/>
      <c r="B119" s="126"/>
      <c r="C119" s="124" t="s">
        <v>2433</v>
      </c>
      <c r="D119" s="172">
        <f t="shared" si="62"/>
        <v>38700</v>
      </c>
      <c r="E119" s="124" t="str">
        <f>INDEX(רשויות!$G$3:$P$260,MATCH(TRIM(C119),רשויות!$G$3:$G$260,0),10)</f>
        <v>עירייה</v>
      </c>
      <c r="F119" s="124" t="str">
        <f>INDEX(רשות_מחוז,MATCH(TRIM(C119),רשויות!$G$3:$G$260,0),2)</f>
        <v>צפון</v>
      </c>
      <c r="G119" s="127"/>
      <c r="H119" s="125">
        <f t="shared" si="53"/>
        <v>0</v>
      </c>
      <c r="I119" s="126"/>
      <c r="J119" s="126"/>
      <c r="K119" s="125">
        <f>INDEX(מילמן,MATCH(C119,'המידע ממילמן'!$A$1:$A$145,0),2)</f>
        <v>98704.700000000012</v>
      </c>
      <c r="L119" s="125">
        <f t="shared" ref="L119:L126" si="75">M119-K119</f>
        <v>80758.3909090909</v>
      </c>
      <c r="M119" s="125">
        <f t="shared" ref="M119:M126" si="76">IF(OR(A119="עיר עולים",A119="בירה"),K119,K119/0.55)</f>
        <v>179463.09090909091</v>
      </c>
      <c r="N119" s="125">
        <f t="shared" si="63"/>
        <v>98704.700000000012</v>
      </c>
      <c r="O119" s="236">
        <f>SUM(N$3:$N119)/SUM($N$3:$N$167)</f>
        <v>0.99882423241866636</v>
      </c>
      <c r="P119" s="125">
        <f t="shared" si="64"/>
        <v>2.550509043927649</v>
      </c>
      <c r="Q119" s="125">
        <f t="shared" si="65"/>
        <v>179463.09090909091</v>
      </c>
      <c r="R119" s="109">
        <f>INDEX(הכנסות_מבוקר,MATCH(C119,'נתוני דוחות 2014'!$C$10:$C$263,0),11)*1000</f>
        <v>153615000</v>
      </c>
      <c r="S119" s="109">
        <f>INDEX(הכנסות_מבוקר,MATCH(C119,'נתוני דוחות 2014'!$C$10:$C$263,0),6)*1000</f>
        <v>62260000</v>
      </c>
      <c r="T119" s="109">
        <f>INDEX(ארנונה_מבוקר,MATCH(C119,'נתוני דוחות 2014'!$C$10:$C$263,0),7)*1000</f>
        <v>13115000</v>
      </c>
      <c r="U119" s="181">
        <f t="shared" si="72"/>
        <v>0</v>
      </c>
      <c r="V119" s="181">
        <f t="shared" si="73"/>
        <v>0</v>
      </c>
      <c r="W119" s="181">
        <f t="shared" si="74"/>
        <v>0</v>
      </c>
      <c r="X119" s="181">
        <f>INDEX('נתוני דוחות 2014'!$DW$10:$DY$263,MATCH('תשלומי ארנונה של המדינה'!C119,'נתוני דוחות 2014'!$DW$10:$DW$263,0),2)/(INDEX('נתוני דוחות 2014'!$DW$10:$DY$263,MATCH('תשלומי ארנונה של המדינה'!C119,'נתוני דוחות 2014'!$DW$10:$DW$263,0),2)+INDEX('נתוני דוחות 2014'!$DW$10:$DY$263,MATCH('תשלומי ארנונה של המדינה'!C119,'נתוני דוחות 2014'!$DW$10:$DW$263,0),3))</f>
        <v>0.63068821806713227</v>
      </c>
      <c r="Y119" s="162">
        <f>INDEX('נתוני דוחות 2014'!$DW$10:$DY$263,MATCH('תשלומי ארנונה של המדינה'!C119,'נתוני דוחות 2014'!$DW$10:$DW$263,0),2)/(INDEX('נתוני דוחות 2014'!$DW$10:$DY$263,MATCH('תשלומי ארנונה של המדינה'!C119,'נתוני דוחות 2014'!$DW$10:$DW$263,0),2)+INDEX('נתוני דוחות 2014'!$DW$10:$DY$263,MATCH('תשלומי ארנונה של המדינה'!C119,'נתוני דוחות 2014'!$DW$10:$DW$263,0),3)-H119/1000)</f>
        <v>0.63068821806713227</v>
      </c>
      <c r="Z119" s="162">
        <f>INDEX('נתוני דוחות 2014'!$DW$10:$DY$263,MATCH('תשלומי ארנונה של המדינה'!C119,'נתוני דוחות 2014'!$DW$10:$DW$263,0),2)/(INDEX('נתוני דוחות 2014'!$DW$10:$DY$263,MATCH('תשלומי ארנונה של המדינה'!C119,'נתוני דוחות 2014'!$DW$10:$DW$263,0),2)+INDEX('נתוני דוחות 2014'!$DW$10:$DY$263,MATCH('תשלומי ארנונה של המדינה'!C119,'נתוני דוחות 2014'!$DW$10:$DW$263,0),3)-N119/1000)</f>
        <v>0.63244608586312501</v>
      </c>
      <c r="AA119" s="162">
        <f t="shared" si="54"/>
        <v>1.7578677959927402E-3</v>
      </c>
      <c r="AB119" s="162">
        <f t="shared" si="66"/>
        <v>7.5260922607701111E-3</v>
      </c>
      <c r="AC119" s="162">
        <f t="shared" si="67"/>
        <v>1.585362993896563E-3</v>
      </c>
      <c r="AD119" s="162">
        <f t="shared" si="68"/>
        <v>6.425459753279303E-4</v>
      </c>
      <c r="AE119" s="274">
        <f>INDEX(רשויות!$AC$4:$AL$258,MATCH($C119,רשויות!$AC$4:$AC$258,0),10)</f>
        <v>3</v>
      </c>
      <c r="AF119" s="274" t="str">
        <f>IF(INDEX(רשויות!$AN$4:$AR$258,MATCH($C119,רשויות!$AO$4:$AO$258,0),4)&gt;0,"נתמכת","עצמאית")</f>
        <v>נתמכת</v>
      </c>
      <c r="AN119" t="s">
        <v>352</v>
      </c>
      <c r="AO119">
        <v>5000</v>
      </c>
    </row>
    <row r="120" spans="1:41">
      <c r="A120" s="123" t="s">
        <v>75</v>
      </c>
      <c r="B120" s="124" t="s">
        <v>57</v>
      </c>
      <c r="C120" s="124" t="s">
        <v>298</v>
      </c>
      <c r="D120" s="172">
        <f t="shared" si="62"/>
        <v>8800</v>
      </c>
      <c r="E120" s="124" t="str">
        <f>IF(LEFT(B120,3)="עיר","עירייה",IF(LEFT(B120,7)="מועצה א","מועצה אזורית","מועצה מקומית"))</f>
        <v>מועצה מקומית</v>
      </c>
      <c r="F120" s="124" t="str">
        <f>INDEX(רשות_מחוז,MATCH(TRIM(C120),רשויות!$G$3:$G$260,0),2)</f>
        <v>דרום</v>
      </c>
      <c r="G120" s="125">
        <v>42079.06</v>
      </c>
      <c r="H120" s="125">
        <f t="shared" si="53"/>
        <v>43492.916416</v>
      </c>
      <c r="I120" s="125">
        <f>J120-H120</f>
        <v>0</v>
      </c>
      <c r="J120" s="125">
        <f>IF(OR(A120="עיר עולים",A120="בירה"),H120,H120/0.3)</f>
        <v>43492.916416</v>
      </c>
      <c r="K120" s="125">
        <f>INDEX(מילמן,MATCH(C120,'המידע ממילמן'!$A$1:$A$145,0),2)</f>
        <v>36426</v>
      </c>
      <c r="L120" s="125">
        <f t="shared" si="75"/>
        <v>0</v>
      </c>
      <c r="M120" s="125">
        <f t="shared" si="76"/>
        <v>36426</v>
      </c>
      <c r="N120" s="125">
        <f t="shared" si="63"/>
        <v>79918.916415999993</v>
      </c>
      <c r="O120" s="236">
        <f>SUM(N$3:$N120)/SUM($N$3:$N$167)</f>
        <v>0.99891173467695027</v>
      </c>
      <c r="P120" s="125">
        <f t="shared" si="64"/>
        <v>9.081695047272726</v>
      </c>
      <c r="Q120" s="125">
        <f t="shared" si="65"/>
        <v>79918.916415999993</v>
      </c>
      <c r="R120" s="109">
        <f>INDEX(הכנסות_מבוקר,MATCH(C120,'נתוני דוחות 2014'!$C$10:$C$263,0),11)*1000</f>
        <v>69693000</v>
      </c>
      <c r="S120" s="109">
        <f>INDEX(הכנסות_מבוקר,MATCH(C120,'נתוני דוחות 2014'!$C$10:$C$263,0),6)*1000</f>
        <v>27712000</v>
      </c>
      <c r="T120" s="109">
        <f>INDEX(ארנונה_מבוקר,MATCH(C120,'נתוני דוחות 2014'!$C$10:$C$263,0),7)*1000</f>
        <v>12521000</v>
      </c>
      <c r="U120" s="181">
        <f t="shared" si="72"/>
        <v>3.473597669195751E-3</v>
      </c>
      <c r="V120" s="181">
        <f t="shared" si="73"/>
        <v>1.5694614757505775E-3</v>
      </c>
      <c r="W120" s="181">
        <f t="shared" si="74"/>
        <v>6.2406434528575324E-4</v>
      </c>
      <c r="X120" s="181">
        <f>INDEX('נתוני דוחות 2014'!$DW$10:$DY$263,MATCH('תשלומי ארנונה של המדינה'!C120,'נתוני דוחות 2014'!$DW$10:$DW$263,0),2)/(INDEX('נתוני דוחות 2014'!$DW$10:$DY$263,MATCH('תשלומי ארנונה של המדינה'!C120,'נתוני דוחות 2014'!$DW$10:$DW$263,0),2)+INDEX('נתוני דוחות 2014'!$DW$10:$DY$263,MATCH('תשלומי ארנונה של המדינה'!C120,'נתוני דוחות 2014'!$DW$10:$DW$263,0),3))</f>
        <v>0.31802832244008716</v>
      </c>
      <c r="Y120" s="162">
        <f>INDEX('נתוני דוחות 2014'!$DW$10:$DY$263,MATCH('תשלומי ארנונה של המדינה'!C120,'נתוני דוחות 2014'!$DW$10:$DW$263,0),2)/(INDEX('נתוני דוחות 2014'!$DW$10:$DY$263,MATCH('תשלומי ארנונה של המדינה'!C120,'נתוני דוחות 2014'!$DW$10:$DW$263,0),2)+INDEX('נתוני דוחות 2014'!$DW$10:$DY$263,MATCH('תשלומי ארנונה של המדינה'!C120,'נתוני דוחות 2014'!$DW$10:$DW$263,0),3)-H120/1000)</f>
        <v>0.31878348712201515</v>
      </c>
      <c r="Z120" s="162">
        <f>INDEX('נתוני דוחות 2014'!$DW$10:$DY$263,MATCH('תשלומי ארנונה של המדינה'!C120,'נתוני דוחות 2014'!$DW$10:$DW$263,0),2)/(INDEX('נתוני דוחות 2014'!$DW$10:$DY$263,MATCH('תשלומי ארנונה של המדינה'!C120,'נתוני דוחות 2014'!$DW$10:$DW$263,0),2)+INDEX('נתוני דוחות 2014'!$DW$10:$DY$263,MATCH('תשלומי ארנונה של המדינה'!C120,'נתוני דוחות 2014'!$DW$10:$DW$263,0),3)-N120/1000)</f>
        <v>0.31941871446312009</v>
      </c>
      <c r="AA120" s="162">
        <f t="shared" si="54"/>
        <v>1.390392023032927E-3</v>
      </c>
      <c r="AB120" s="162">
        <f t="shared" si="66"/>
        <v>6.3827902257008219E-3</v>
      </c>
      <c r="AC120" s="162">
        <f t="shared" si="67"/>
        <v>2.883910090069284E-3</v>
      </c>
      <c r="AD120" s="162">
        <f t="shared" si="68"/>
        <v>1.1467280274346059E-3</v>
      </c>
      <c r="AE120" s="274">
        <f>INDEX(רשויות!$AC$4:$AL$258,MATCH($C120,רשויות!$AC$4:$AC$258,0),10)</f>
        <v>4</v>
      </c>
      <c r="AF120" s="274" t="str">
        <f>IF(INDEX(רשויות!$AN$4:$AR$258,MATCH($C120,רשויות!$AO$4:$AO$258,0),4)&gt;0,"נתמכת","עצמאית")</f>
        <v>נתמכת</v>
      </c>
      <c r="AN120" t="s">
        <v>2165</v>
      </c>
      <c r="AO120">
        <v>7600</v>
      </c>
    </row>
    <row r="121" spans="1:41">
      <c r="A121" s="123"/>
      <c r="B121" s="126"/>
      <c r="C121" s="124" t="s">
        <v>1133</v>
      </c>
      <c r="D121" s="172">
        <f t="shared" si="62"/>
        <v>42600</v>
      </c>
      <c r="E121" s="124" t="str">
        <f>INDEX(רשויות!$G$3:$P$260,MATCH(TRIM(C121),רשויות!$G$3:$G$260,0),10)</f>
        <v>עירייה</v>
      </c>
      <c r="F121" s="124" t="str">
        <f>INDEX(רשות_מחוז,MATCH(TRIM(C121),רשויות!$G$3:$G$260,0),2)</f>
        <v>מרכז</v>
      </c>
      <c r="G121" s="127"/>
      <c r="H121" s="125">
        <f t="shared" si="53"/>
        <v>0</v>
      </c>
      <c r="I121" s="126"/>
      <c r="J121" s="126"/>
      <c r="K121" s="125">
        <f>INDEX(מילמן,MATCH(C121,'המידע ממילמן'!$A$1:$A$145,0),2)</f>
        <v>75760.155000000013</v>
      </c>
      <c r="L121" s="125">
        <f t="shared" si="75"/>
        <v>61985.581363636375</v>
      </c>
      <c r="M121" s="125">
        <f t="shared" si="76"/>
        <v>137745.73636363639</v>
      </c>
      <c r="N121" s="125">
        <f t="shared" si="63"/>
        <v>75760.155000000013</v>
      </c>
      <c r="O121" s="236">
        <f>SUM(N$3:$N121)/SUM($N$3:$N$167)</f>
        <v>0.99899468355748722</v>
      </c>
      <c r="P121" s="125">
        <f t="shared" si="64"/>
        <v>1.7784073943661975</v>
      </c>
      <c r="Q121" s="125">
        <f t="shared" si="65"/>
        <v>137745.73636363639</v>
      </c>
      <c r="R121" s="109">
        <f>INDEX(הכנסות_מבוקר,MATCH(C121,'נתוני דוחות 2014'!$C$10:$C$263,0),11)*1000</f>
        <v>143879000</v>
      </c>
      <c r="S121" s="109">
        <f>INDEX(הכנסות_מבוקר,MATCH(C121,'נתוני דוחות 2014'!$C$10:$C$263,0),6)*1000</f>
        <v>60689000</v>
      </c>
      <c r="T121" s="109">
        <f>INDEX(ארנונה_מבוקר,MATCH(C121,'נתוני דוחות 2014'!$C$10:$C$263,0),7)*1000</f>
        <v>10440000</v>
      </c>
      <c r="U121" s="181">
        <f t="shared" si="72"/>
        <v>0</v>
      </c>
      <c r="V121" s="181">
        <f t="shared" si="73"/>
        <v>0</v>
      </c>
      <c r="W121" s="181">
        <f t="shared" si="74"/>
        <v>0</v>
      </c>
      <c r="X121" s="181">
        <f>INDEX('נתוני דוחות 2014'!$DW$10:$DY$263,MATCH('תשלומי ארנונה של המדינה'!C121,'נתוני דוחות 2014'!$DW$10:$DW$263,0),2)/(INDEX('נתוני דוחות 2014'!$DW$10:$DY$263,MATCH('תשלומי ארנונה של המדינה'!C121,'נתוני דוחות 2014'!$DW$10:$DW$263,0),2)+INDEX('נתוני דוחות 2014'!$DW$10:$DY$263,MATCH('תשלומי ארנונה של המדינה'!C121,'נתוני דוחות 2014'!$DW$10:$DW$263,0),3))</f>
        <v>0.70345121431614832</v>
      </c>
      <c r="Y121" s="162">
        <f>INDEX('נתוני דוחות 2014'!$DW$10:$DY$263,MATCH('תשלומי ארנונה של המדינה'!C121,'נתוני דוחות 2014'!$DW$10:$DW$263,0),2)/(INDEX('נתוני דוחות 2014'!$DW$10:$DY$263,MATCH('תשלומי ארנונה של המדינה'!C121,'נתוני דוחות 2014'!$DW$10:$DW$263,0),2)+INDEX('נתוני דוחות 2014'!$DW$10:$DY$263,MATCH('תשלומי ארנונה של המדינה'!C121,'נתוני דוחות 2014'!$DW$10:$DW$263,0),3)-H121/1000)</f>
        <v>0.70345121431614832</v>
      </c>
      <c r="Z121" s="162">
        <f>INDEX('נתוני דוחות 2014'!$DW$10:$DY$263,MATCH('תשלומי ארנונה של המדינה'!C121,'נתוני דוחות 2014'!$DW$10:$DW$263,0),2)/(INDEX('נתוני דוחות 2014'!$DW$10:$DY$263,MATCH('תשלומי ארנונה של המדינה'!C121,'נתוני דוחות 2014'!$DW$10:$DW$263,0),2)+INDEX('נתוני דוחות 2014'!$DW$10:$DY$263,MATCH('תשלומי ארנונה של המדינה'!C121,'נתוני דוחות 2014'!$DW$10:$DW$263,0),3)-N121/1000)</f>
        <v>0.70496828594270999</v>
      </c>
      <c r="AA121" s="162">
        <f t="shared" si="54"/>
        <v>1.5170716265616724E-3</v>
      </c>
      <c r="AB121" s="162">
        <f t="shared" si="66"/>
        <v>7.2567198275862079E-3</v>
      </c>
      <c r="AC121" s="162">
        <f t="shared" si="67"/>
        <v>1.2483342121306993E-3</v>
      </c>
      <c r="AD121" s="162">
        <f t="shared" si="68"/>
        <v>5.2655463966249424E-4</v>
      </c>
      <c r="AE121" s="274">
        <f>INDEX(רשויות!$AC$4:$AL$258,MATCH($C121,רשויות!$AC$4:$AC$258,0),10)</f>
        <v>2</v>
      </c>
      <c r="AF121" s="274" t="str">
        <f>IF(INDEX(רשויות!$AN$4:$AR$258,MATCH($C121,רשויות!$AO$4:$AO$258,0),4)&gt;0,"נתמכת","עצמאית")</f>
        <v>נתמכת</v>
      </c>
      <c r="AN121" s="124" t="s">
        <v>2171</v>
      </c>
      <c r="AO121">
        <v>53400</v>
      </c>
    </row>
    <row r="122" spans="1:41">
      <c r="A122" s="123" t="s">
        <v>75</v>
      </c>
      <c r="B122" s="126"/>
      <c r="C122" s="124" t="s">
        <v>808</v>
      </c>
      <c r="D122" s="172">
        <f t="shared" si="62"/>
        <v>38700</v>
      </c>
      <c r="E122" s="124" t="str">
        <f>INDEX(רשויות!$G$3:$P$260,MATCH(TRIM(C122),רשויות!$G$3:$G$260,0),10)</f>
        <v>עירייה</v>
      </c>
      <c r="F122" s="124" t="str">
        <f>INDEX(רשות_מחוז,MATCH(TRIM(C122),רשויות!$G$3:$G$260,0),2)</f>
        <v>חיפה</v>
      </c>
      <c r="G122" s="127"/>
      <c r="H122" s="125">
        <f t="shared" si="53"/>
        <v>0</v>
      </c>
      <c r="I122" s="126"/>
      <c r="J122" s="126"/>
      <c r="K122" s="125">
        <f>INDEX(מילמן,MATCH(C122,'המידע ממילמן'!$A$1:$A$145,0),2)</f>
        <v>66457</v>
      </c>
      <c r="L122" s="125">
        <f t="shared" si="75"/>
        <v>0</v>
      </c>
      <c r="M122" s="125">
        <f t="shared" si="76"/>
        <v>66457</v>
      </c>
      <c r="N122" s="125">
        <f t="shared" si="63"/>
        <v>66457</v>
      </c>
      <c r="O122" s="236">
        <f>SUM(N$3:$N122)/SUM($N$3:$N$167)</f>
        <v>0.99906744652574986</v>
      </c>
      <c r="P122" s="125">
        <f t="shared" si="64"/>
        <v>1.717235142118863</v>
      </c>
      <c r="Q122" s="125">
        <f t="shared" si="65"/>
        <v>66457</v>
      </c>
      <c r="R122" s="109">
        <f>INDEX(הכנסות_מבוקר,MATCH(C122,'נתוני דוחות 2014'!$C$10:$C$263,0),11)*1000</f>
        <v>243307000</v>
      </c>
      <c r="S122" s="109">
        <f>INDEX(הכנסות_מבוקר,MATCH(C122,'נתוני דוחות 2014'!$C$10:$C$263,0),6)*1000</f>
        <v>101557000</v>
      </c>
      <c r="T122" s="109">
        <f>INDEX(ארנונה_מבוקר,MATCH(C122,'נתוני דוחות 2014'!$C$10:$C$263,0),7)*1000</f>
        <v>13806000</v>
      </c>
      <c r="U122" s="181">
        <f t="shared" si="72"/>
        <v>0</v>
      </c>
      <c r="V122" s="181">
        <f t="shared" si="73"/>
        <v>0</v>
      </c>
      <c r="W122" s="181">
        <f t="shared" si="74"/>
        <v>0</v>
      </c>
      <c r="X122" s="181">
        <f>INDEX('נתוני דוחות 2014'!$DW$10:$DY$263,MATCH('תשלומי ארנונה של המדינה'!C122,'נתוני דוחות 2014'!$DW$10:$DW$263,0),2)/(INDEX('נתוני דוחות 2014'!$DW$10:$DY$263,MATCH('תשלומי ארנונה של המדינה'!C122,'נתוני דוחות 2014'!$DW$10:$DW$263,0),2)+INDEX('נתוני דוחות 2014'!$DW$10:$DY$263,MATCH('תשלומי ארנונה של המדינה'!C122,'נתוני דוחות 2014'!$DW$10:$DW$263,0),3))</f>
        <v>0.75492162675518792</v>
      </c>
      <c r="Y122" s="162">
        <f>INDEX('נתוני דוחות 2014'!$DW$10:$DY$263,MATCH('תשלומי ארנונה של המדינה'!C122,'נתוני דוחות 2014'!$DW$10:$DW$263,0),2)/(INDEX('נתוני דוחות 2014'!$DW$10:$DY$263,MATCH('תשלומי ארנונה של המדינה'!C122,'נתוני דוחות 2014'!$DW$10:$DW$263,0),2)+INDEX('נתוני דוחות 2014'!$DW$10:$DY$263,MATCH('תשלומי ארנונה של המדינה'!C122,'נתוני דוחות 2014'!$DW$10:$DW$263,0),3)-H122/1000)</f>
        <v>0.75492162675518792</v>
      </c>
      <c r="Z122" s="162">
        <f>INDEX('נתוני דוחות 2014'!$DW$10:$DY$263,MATCH('תשלומי ארנונה של המדינה'!C122,'נתוני דוחות 2014'!$DW$10:$DW$263,0),2)/(INDEX('נתוני דוחות 2014'!$DW$10:$DY$263,MATCH('תשלומי ארנונה של המדינה'!C122,'נתוני דוחות 2014'!$DW$10:$DW$263,0),2)+INDEX('נתוני דוחות 2014'!$DW$10:$DY$263,MATCH('תשלומי ארנונה של המדינה'!C122,'נתוני דוחות 2014'!$DW$10:$DW$263,0),3)-N122/1000)</f>
        <v>0.75581327255168318</v>
      </c>
      <c r="AA122" s="162">
        <f t="shared" si="54"/>
        <v>8.9164579649525511E-4</v>
      </c>
      <c r="AB122" s="162">
        <f t="shared" si="66"/>
        <v>4.8136317543097202E-3</v>
      </c>
      <c r="AC122" s="162">
        <f t="shared" si="67"/>
        <v>6.5438128341719433E-4</v>
      </c>
      <c r="AD122" s="162">
        <f t="shared" si="68"/>
        <v>2.7314051794646269E-4</v>
      </c>
      <c r="AE122" s="274">
        <f>INDEX(רשויות!$AC$4:$AL$258,MATCH($C122,רשויות!$AC$4:$AC$258,0),10)</f>
        <v>5</v>
      </c>
      <c r="AF122" s="274" t="str">
        <f>IF(INDEX(רשויות!$AN$4:$AR$258,MATCH($C122,רשויות!$AO$4:$AO$258,0),4)&gt;0,"נתמכת","עצמאית")</f>
        <v>נתמכת</v>
      </c>
      <c r="AN122" t="s">
        <v>2181</v>
      </c>
      <c r="AO122">
        <v>11700</v>
      </c>
    </row>
    <row r="123" spans="1:41" ht="15" customHeight="1">
      <c r="A123" s="123"/>
      <c r="B123" s="126"/>
      <c r="C123" s="124" t="s">
        <v>1085</v>
      </c>
      <c r="D123" s="172">
        <f t="shared" si="62"/>
        <v>24600</v>
      </c>
      <c r="E123" s="124" t="str">
        <f>INDEX(רשויות!$G$3:$P$260,MATCH(TRIM(C123),רשויות!$G$3:$G$260,0),10)</f>
        <v>מועצה מקומית</v>
      </c>
      <c r="F123" s="124" t="str">
        <f>INDEX(רשות_מחוז,MATCH(TRIM(C123),רשויות!$G$3:$G$260,0),2)</f>
        <v>ירושלים</v>
      </c>
      <c r="G123" s="127"/>
      <c r="H123" s="125">
        <f t="shared" si="53"/>
        <v>0</v>
      </c>
      <c r="I123" s="126"/>
      <c r="J123" s="126"/>
      <c r="K123" s="125">
        <f>INDEX(מילמן,MATCH(C123,'המידע ממילמן'!$A$1:$A$145,0),2)</f>
        <v>61680.6</v>
      </c>
      <c r="L123" s="125">
        <f t="shared" si="75"/>
        <v>50465.945454545443</v>
      </c>
      <c r="M123" s="125">
        <f t="shared" si="76"/>
        <v>112146.54545454544</v>
      </c>
      <c r="N123" s="125">
        <f t="shared" si="63"/>
        <v>61680.6</v>
      </c>
      <c r="O123" s="236">
        <f>SUM(N$3:$N123)/SUM($N$3:$N$167)</f>
        <v>0.99913497987122479</v>
      </c>
      <c r="P123" s="125">
        <f t="shared" si="64"/>
        <v>2.507341463414634</v>
      </c>
      <c r="Q123" s="125">
        <f t="shared" si="65"/>
        <v>112146.54545454544</v>
      </c>
      <c r="R123" s="109">
        <f>INDEX(הכנסות_מבוקר,MATCH(C123,'נתוני דוחות 2014'!$C$10:$C$263,0),11)*1000</f>
        <v>134890000</v>
      </c>
      <c r="S123" s="109">
        <f>INDEX(הכנסות_מבוקר,MATCH(C123,'נתוני דוחות 2014'!$C$10:$C$263,0),6)*1000</f>
        <v>85519000</v>
      </c>
      <c r="T123" s="109">
        <f>INDEX(ארנונה_מבוקר,MATCH(C123,'נתוני דוחות 2014'!$C$10:$C$263,0),7)*1000</f>
        <v>10659000</v>
      </c>
      <c r="U123" s="181"/>
      <c r="V123" s="181">
        <f t="shared" si="73"/>
        <v>0</v>
      </c>
      <c r="W123" s="181">
        <f t="shared" si="74"/>
        <v>0</v>
      </c>
      <c r="X123" s="181">
        <f>INDEX('נתוני דוחות 2014'!$DW$10:$DY$263,MATCH('תשלומי ארנונה של המדינה'!C123,'נתוני דוחות 2014'!$DW$10:$DW$263,0),2)/(INDEX('נתוני דוחות 2014'!$DW$10:$DY$263,MATCH('תשלומי ארנונה של המדינה'!C123,'נתוני דוחות 2014'!$DW$10:$DW$263,0),2)+INDEX('נתוני דוחות 2014'!$DW$10:$DY$263,MATCH('תשלומי ארנונה של המדינה'!C123,'נתוני דוחות 2014'!$DW$10:$DW$263,0),3))</f>
        <v>0.82139146754247794</v>
      </c>
      <c r="Y123" s="162">
        <f>INDEX('נתוני דוחות 2014'!$DW$10:$DY$263,MATCH('תשלומי ארנונה של המדינה'!C123,'נתוני דוחות 2014'!$DW$10:$DW$263,0),2)/(INDEX('נתוני דוחות 2014'!$DW$10:$DY$263,MATCH('תשלומי ארנונה של המדינה'!C123,'נתוני דוחות 2014'!$DW$10:$DW$263,0),2)+INDEX('נתוני דוחות 2014'!$DW$10:$DY$263,MATCH('תשלומי ארנונה של המדינה'!C123,'נתוני דוחות 2014'!$DW$10:$DW$263,0),3)-H123/1000)</f>
        <v>0.82139146754247794</v>
      </c>
      <c r="Z123" s="162">
        <f>INDEX('נתוני דוחות 2014'!$DW$10:$DY$263,MATCH('תשלומי ארנונה של המדינה'!C123,'נתוני דוחות 2014'!$DW$10:$DW$263,0),2)/(INDEX('נתוני דוחות 2014'!$DW$10:$DY$263,MATCH('תשלומי ארנונה של המדינה'!C123,'נתוני דוחות 2014'!$DW$10:$DW$263,0),2)+INDEX('נתוני דוחות 2014'!$DW$10:$DY$263,MATCH('תשלומי ארנונה של המדינה'!C123,'נתוני דוחות 2014'!$DW$10:$DW$263,0),3)-N123/1000)</f>
        <v>0.82224130059260248</v>
      </c>
      <c r="AA123" s="162">
        <f t="shared" si="54"/>
        <v>8.4983305012453769E-4</v>
      </c>
      <c r="AB123" s="162">
        <f t="shared" si="66"/>
        <v>5.7867154517309317E-3</v>
      </c>
      <c r="AC123" s="162">
        <f t="shared" si="67"/>
        <v>7.2125024848279326E-4</v>
      </c>
      <c r="AD123" s="162">
        <f t="shared" si="68"/>
        <v>4.572659203795685E-4</v>
      </c>
      <c r="AE123" s="274">
        <f>INDEX(רשויות!$AC$4:$AL$258,MATCH($C123,רשויות!$AC$4:$AC$258,0),10)</f>
        <v>8</v>
      </c>
      <c r="AF123" s="274" t="str">
        <f>IF(INDEX(רשויות!$AN$4:$AR$258,MATCH($C123,רשויות!$AO$4:$AO$258,0),4)&gt;0,"נתמכת","עצמאית")</f>
        <v>נתמכת</v>
      </c>
      <c r="AN123" t="s">
        <v>1441</v>
      </c>
      <c r="AO123">
        <v>44800</v>
      </c>
    </row>
    <row r="124" spans="1:41" ht="15" customHeight="1">
      <c r="A124" s="123"/>
      <c r="B124" s="126"/>
      <c r="C124" s="124" t="s">
        <v>2351</v>
      </c>
      <c r="D124" s="172">
        <f t="shared" si="62"/>
        <v>6700</v>
      </c>
      <c r="E124" s="124" t="str">
        <f>INDEX(רשויות!$G$3:$P$260,MATCH(TRIM(C124),רשויות!$G$3:$G$260,0),10)</f>
        <v>מועצה מקומית</v>
      </c>
      <c r="F124" s="124" t="str">
        <f>INDEX(רשות_מחוז,MATCH(TRIM(C124),רשויות!$G$3:$G$260,0),2)</f>
        <v>צפון</v>
      </c>
      <c r="G124" s="127"/>
      <c r="H124" s="125">
        <f t="shared" si="53"/>
        <v>0</v>
      </c>
      <c r="I124" s="126"/>
      <c r="J124" s="126"/>
      <c r="K124" s="125">
        <f>INDEX(מילמן,MATCH(C124,'המידע ממילמן'!$A$1:$A$145,0),2)</f>
        <v>57998.775519999996</v>
      </c>
      <c r="L124" s="125">
        <f t="shared" si="75"/>
        <v>47453.543607272717</v>
      </c>
      <c r="M124" s="125">
        <f t="shared" si="76"/>
        <v>105452.31912727271</v>
      </c>
      <c r="N124" s="125">
        <f t="shared" si="63"/>
        <v>57998.775519999996</v>
      </c>
      <c r="O124" s="236">
        <f>SUM(N$3:$N124)/SUM($N$3:$N$167)</f>
        <v>0.99919848203145534</v>
      </c>
      <c r="P124" s="125">
        <f t="shared" si="64"/>
        <v>8.6565336597014912</v>
      </c>
      <c r="Q124" s="125">
        <f t="shared" si="65"/>
        <v>105452.31912727271</v>
      </c>
      <c r="R124" s="109">
        <f>INDEX(הכנסות_מבוקר,MATCH(C124,'נתוני דוחות 2014'!$C$10:$C$263,0),11)*1000</f>
        <v>53488000</v>
      </c>
      <c r="S124" s="109">
        <f>INDEX(הכנסות_מבוקר,MATCH(C124,'נתוני דוחות 2014'!$C$10:$C$263,0),6)*1000</f>
        <v>22214000</v>
      </c>
      <c r="T124" s="109">
        <f>INDEX(ארנונה_מבוקר,MATCH(C124,'נתוני דוחות 2014'!$C$10:$C$263,0),7)*1000</f>
        <v>6625000</v>
      </c>
      <c r="U124" s="181">
        <f>H124/T124</f>
        <v>0</v>
      </c>
      <c r="V124" s="181">
        <f t="shared" si="73"/>
        <v>0</v>
      </c>
      <c r="W124" s="181">
        <f t="shared" si="74"/>
        <v>0</v>
      </c>
      <c r="X124" s="181">
        <f>INDEX('נתוני דוחות 2014'!$DW$10:$DY$263,MATCH('תשלומי ארנונה של המדינה'!C124,'נתוני דוחות 2014'!$DW$10:$DW$263,0),2)/(INDEX('נתוני דוחות 2014'!$DW$10:$DY$263,MATCH('תשלומי ארנונה של המדינה'!C124,'נתוני דוחות 2014'!$DW$10:$DW$263,0),2)+INDEX('נתוני דוחות 2014'!$DW$10:$DY$263,MATCH('תשלומי ארנונה של המדינה'!C124,'נתוני דוחות 2014'!$DW$10:$DW$263,0),3))</f>
        <v>0.48059584476675815</v>
      </c>
      <c r="Y124" s="162">
        <f>INDEX('נתוני דוחות 2014'!$DW$10:$DY$263,MATCH('תשלומי ארנונה של המדינה'!C124,'נתוני דוחות 2014'!$DW$10:$DW$263,0),2)/(INDEX('נתוני דוחות 2014'!$DW$10:$DY$263,MATCH('תשלומי ארנונה של המדינה'!C124,'נתוני דוחות 2014'!$DW$10:$DW$263,0),2)+INDEX('נתוני דוחות 2014'!$DW$10:$DY$263,MATCH('תשלומי ארנונה של המדינה'!C124,'נתוני דוחות 2014'!$DW$10:$DW$263,0),3)-H124/1000)</f>
        <v>0.48059584476675815</v>
      </c>
      <c r="Z124" s="162">
        <f>INDEX('נתוני דוחות 2014'!$DW$10:$DY$263,MATCH('תשלומי ארנונה של המדינה'!C124,'נתוני דוחות 2014'!$DW$10:$DW$263,0),2)/(INDEX('נתוני דוחות 2014'!$DW$10:$DY$263,MATCH('תשלומי ארנונה של המדינה'!C124,'נתוני דוחות 2014'!$DW$10:$DW$263,0),2)+INDEX('נתוני דוחות 2014'!$DW$10:$DY$263,MATCH('תשלומי ארנונה של המדינה'!C124,'נתוני דוחות 2014'!$DW$10:$DW$263,0),3)-N124/1000)</f>
        <v>0.48279116396250105</v>
      </c>
      <c r="AA124" s="162">
        <f t="shared" si="54"/>
        <v>2.1953191957428952E-3</v>
      </c>
      <c r="AB124" s="162">
        <f t="shared" si="66"/>
        <v>8.7545321539622637E-3</v>
      </c>
      <c r="AC124" s="162">
        <f t="shared" si="67"/>
        <v>2.6109109354461148E-3</v>
      </c>
      <c r="AD124" s="162">
        <f t="shared" si="68"/>
        <v>1.0843324768172299E-3</v>
      </c>
      <c r="AE124" s="274">
        <f>INDEX(רשויות!$AC$4:$AL$258,MATCH($C124,רשויות!$AC$4:$AC$258,0),10)</f>
        <v>5</v>
      </c>
      <c r="AF124" s="274" t="str">
        <f>IF(INDEX(רשויות!$AN$4:$AR$258,MATCH($C124,רשויות!$AO$4:$AO$258,0),4)&gt;0,"נתמכת","עצמאית")</f>
        <v>נתמכת</v>
      </c>
      <c r="AN124" t="s">
        <v>2190</v>
      </c>
      <c r="AO124">
        <v>74400</v>
      </c>
    </row>
    <row r="125" spans="1:41" ht="25.5" customHeight="1">
      <c r="A125" s="123" t="s">
        <v>75</v>
      </c>
      <c r="B125" s="126"/>
      <c r="C125" s="124" t="s">
        <v>537</v>
      </c>
      <c r="D125" s="172">
        <f t="shared" si="62"/>
        <v>16600</v>
      </c>
      <c r="E125" s="124" t="str">
        <f>INDEX(רשויות!$G$3:$P$260,MATCH(TRIM(C125),רשויות!$G$3:$G$260,0),10)</f>
        <v>עירייה</v>
      </c>
      <c r="F125" s="124" t="str">
        <f>INDEX(רשות_מחוז,MATCH(TRIM(C125),רשויות!$G$3:$G$260,0),2)</f>
        <v>חיפה</v>
      </c>
      <c r="G125" s="127"/>
      <c r="H125" s="125">
        <f t="shared" si="53"/>
        <v>0</v>
      </c>
      <c r="I125" s="126"/>
      <c r="J125" s="126"/>
      <c r="K125" s="125">
        <f>INDEX(מילמן,MATCH(C125,'המידע ממילמן'!$A$1:$A$145,0),2)</f>
        <v>53746.399999999994</v>
      </c>
      <c r="L125" s="125">
        <f t="shared" si="75"/>
        <v>0</v>
      </c>
      <c r="M125" s="125">
        <f t="shared" si="76"/>
        <v>53746.399999999994</v>
      </c>
      <c r="N125" s="125">
        <f t="shared" si="63"/>
        <v>53746.399999999994</v>
      </c>
      <c r="O125" s="236">
        <f>SUM(N$3:$N125)/SUM($N$3:$N$167)</f>
        <v>0.99925732831698477</v>
      </c>
      <c r="P125" s="125">
        <f t="shared" si="64"/>
        <v>3.2377349397590356</v>
      </c>
      <c r="Q125" s="125">
        <f t="shared" si="65"/>
        <v>53746.399999999994</v>
      </c>
      <c r="R125" s="109">
        <f>INDEX(הכנסות_מבוקר,MATCH(C125,'נתוני דוחות 2014'!$C$10:$C$263,0),11)*1000</f>
        <v>130561000</v>
      </c>
      <c r="S125" s="109">
        <f>INDEX(הכנסות_מבוקר,MATCH(C125,'נתוני דוחות 2014'!$C$10:$C$263,0),6)*1000</f>
        <v>77266000</v>
      </c>
      <c r="T125" s="109">
        <f>INDEX(ארנונה_מבוקר,MATCH(C125,'נתוני דוחות 2014'!$C$10:$C$263,0),7)*1000</f>
        <v>30176000</v>
      </c>
      <c r="U125" s="181">
        <f>H125/T125</f>
        <v>0</v>
      </c>
      <c r="V125" s="181">
        <f t="shared" si="73"/>
        <v>0</v>
      </c>
      <c r="W125" s="181">
        <f t="shared" si="74"/>
        <v>0</v>
      </c>
      <c r="X125" s="181">
        <f>INDEX('נתוני דוחות 2014'!$DW$10:$DY$263,MATCH('תשלומי ארנונה של המדינה'!C125,'נתוני דוחות 2014'!$DW$10:$DW$263,0),2)/(INDEX('נתוני דוחות 2014'!$DW$10:$DY$263,MATCH('תשלומי ארנונה של המדינה'!C125,'נתוני דוחות 2014'!$DW$10:$DW$263,0),2)+INDEX('נתוני דוחות 2014'!$DW$10:$DY$263,MATCH('תשלומי ארנונה של המדינה'!C125,'נתוני דוחות 2014'!$DW$10:$DW$263,0),3))</f>
        <v>0.29391393874160565</v>
      </c>
      <c r="Y125" s="162">
        <f>INDEX('נתוני דוחות 2014'!$DW$10:$DY$263,MATCH('תשלומי ארנונה של המדינה'!C125,'נתוני דוחות 2014'!$DW$10:$DW$263,0),2)/(INDEX('נתוני דוחות 2014'!$DW$10:$DY$263,MATCH('תשלומי ארנונה של המדינה'!C125,'נתוני דוחות 2014'!$DW$10:$DW$263,0),2)+INDEX('נתוני דוחות 2014'!$DW$10:$DY$263,MATCH('תשלומי ארנונה של המדינה'!C125,'נתוני דוחות 2014'!$DW$10:$DW$263,0),3)-H125/1000)</f>
        <v>0.29391393874160565</v>
      </c>
      <c r="Z125" s="162">
        <f>INDEX('נתוני דוחות 2014'!$DW$10:$DY$263,MATCH('תשלומי ארנונה של המדינה'!C125,'נתוני דוחות 2014'!$DW$10:$DW$263,0),2)/(INDEX('נתוני דוחות 2014'!$DW$10:$DY$263,MATCH('תשלומי ארנונה של המדינה'!C125,'נתוני דוחות 2014'!$DW$10:$DW$263,0),2)+INDEX('נתוני דוחות 2014'!$DW$10:$DY$263,MATCH('תשלומי ארנונה של המדינה'!C125,'נתוני דוחות 2014'!$DW$10:$DW$263,0),3)-N125/1000)</f>
        <v>0.29428403274299597</v>
      </c>
      <c r="AA125" s="162">
        <f t="shared" si="54"/>
        <v>3.7009400139031978E-4</v>
      </c>
      <c r="AB125" s="162">
        <f t="shared" si="66"/>
        <v>1.7810975609756096E-3</v>
      </c>
      <c r="AC125" s="162">
        <f t="shared" si="67"/>
        <v>6.9560220536846727E-4</v>
      </c>
      <c r="AD125" s="162">
        <f t="shared" si="68"/>
        <v>4.1165738620261791E-4</v>
      </c>
      <c r="AE125" s="274">
        <f>INDEX(רשויות!$AC$4:$AL$258,MATCH($C125,רשויות!$AC$4:$AC$258,0),10)</f>
        <v>4</v>
      </c>
      <c r="AF125" s="274" t="str">
        <f>IF(INDEX(רשויות!$AN$4:$AR$258,MATCH($C125,רשויות!$AO$4:$AO$258,0),4)&gt;0,"נתמכת","עצמאית")</f>
        <v>נתמכת</v>
      </c>
      <c r="AN125" t="s">
        <v>2200</v>
      </c>
      <c r="AO125">
        <v>40500</v>
      </c>
    </row>
    <row r="126" spans="1:41" ht="15" customHeight="1">
      <c r="A126" s="123" t="s">
        <v>75</v>
      </c>
      <c r="B126" s="126"/>
      <c r="C126" s="124" t="s">
        <v>2442</v>
      </c>
      <c r="D126" s="172">
        <f t="shared" si="62"/>
        <v>35500</v>
      </c>
      <c r="E126" s="124" t="str">
        <f>INDEX(רשויות!$G$3:$P$260,MATCH(TRIM(C126),רשויות!$G$3:$G$260,0),10)</f>
        <v>עירייה</v>
      </c>
      <c r="F126" s="124" t="str">
        <f>INDEX(רשות_מחוז,MATCH(TRIM(C126),רשויות!$G$3:$G$260,0),2)</f>
        <v>תל אביב</v>
      </c>
      <c r="G126" s="127"/>
      <c r="H126" s="125">
        <f t="shared" si="53"/>
        <v>0</v>
      </c>
      <c r="I126" s="126"/>
      <c r="J126" s="126"/>
      <c r="K126" s="125">
        <f>INDEX(מילמן,MATCH(C126,'המידע ממילמן'!$A$1:$A$145,0),2)</f>
        <v>49079.5</v>
      </c>
      <c r="L126" s="125">
        <f t="shared" si="75"/>
        <v>0</v>
      </c>
      <c r="M126" s="125">
        <f t="shared" si="76"/>
        <v>49079.5</v>
      </c>
      <c r="N126" s="125">
        <f t="shared" si="63"/>
        <v>49079.5</v>
      </c>
      <c r="O126" s="236">
        <f>SUM(N$3:$N126)/SUM($N$3:$N$167)</f>
        <v>0.99931106486995669</v>
      </c>
      <c r="P126" s="125">
        <f t="shared" si="64"/>
        <v>1.3825211267605635</v>
      </c>
      <c r="Q126" s="125">
        <f t="shared" si="65"/>
        <v>49079.5</v>
      </c>
      <c r="R126" s="109">
        <f>INDEX(הכנסות_מבוקר,MATCH(C126,'נתוני דוחות 2014'!$C$10:$C$263,0),11)*1000</f>
        <v>235902000</v>
      </c>
      <c r="S126" s="109">
        <f>INDEX(הכנסות_מבוקר,MATCH(C126,'נתוני דוחות 2014'!$C$10:$C$263,0),6)*1000</f>
        <v>160250000</v>
      </c>
      <c r="T126" s="109">
        <f>INDEX(ארנונה_מבוקר,MATCH(C126,'נתוני דוחות 2014'!$C$10:$C$263,0),7)*1000</f>
        <v>70271000</v>
      </c>
      <c r="U126" s="181">
        <f>H126/T126</f>
        <v>0</v>
      </c>
      <c r="V126" s="181">
        <f t="shared" si="73"/>
        <v>0</v>
      </c>
      <c r="W126" s="181">
        <f t="shared" si="74"/>
        <v>0</v>
      </c>
      <c r="X126" s="181">
        <f>INDEX('נתוני דוחות 2014'!$DW$10:$DY$263,MATCH('תשלומי ארנונה של המדינה'!C126,'נתוני דוחות 2014'!$DW$10:$DW$263,0),2)/(INDEX('נתוני דוחות 2014'!$DW$10:$DY$263,MATCH('תשלומי ארנונה של המדינה'!C126,'נתוני דוחות 2014'!$DW$10:$DW$263,0),2)+INDEX('נתוני דוחות 2014'!$DW$10:$DY$263,MATCH('תשלומי ארנונה של המדינה'!C126,'נתוני דוחות 2014'!$DW$10:$DW$263,0),3))</f>
        <v>0.37858368263737818</v>
      </c>
      <c r="Y126" s="162">
        <f>INDEX('נתוני דוחות 2014'!$DW$10:$DY$263,MATCH('תשלומי ארנונה של המדינה'!C126,'נתוני דוחות 2014'!$DW$10:$DW$263,0),2)/(INDEX('נתוני דוחות 2014'!$DW$10:$DY$263,MATCH('תשלומי ארנונה של המדינה'!C126,'נתוני דוחות 2014'!$DW$10:$DW$263,0),2)+INDEX('נתוני דוחות 2014'!$DW$10:$DY$263,MATCH('תשלומי ארנונה של המדינה'!C126,'נתוני דוחות 2014'!$DW$10:$DW$263,0),3)-H126/1000)</f>
        <v>0.37858368263737818</v>
      </c>
      <c r="Z126" s="162">
        <f>INDEX('נתוני דוחות 2014'!$DW$10:$DY$263,MATCH('תשלומי ארנונה של המדינה'!C126,'נתוני דוחות 2014'!$DW$10:$DW$263,0),2)/(INDEX('נתוני דוחות 2014'!$DW$10:$DY$263,MATCH('תשלומי ארנונה של המדינה'!C126,'נתוני דוחות 2014'!$DW$10:$DW$263,0),2)+INDEX('נתוני דוחות 2014'!$DW$10:$DY$263,MATCH('תשלומי ארנונה של המדינה'!C126,'נתוני דוחות 2014'!$DW$10:$DW$263,0),3)-N126/1000)</f>
        <v>0.37874806570179703</v>
      </c>
      <c r="AA126" s="162">
        <f t="shared" si="54"/>
        <v>1.6438306441884931E-4</v>
      </c>
      <c r="AB126" s="162">
        <f t="shared" si="66"/>
        <v>6.9843178551607353E-4</v>
      </c>
      <c r="AC126" s="162">
        <f t="shared" si="67"/>
        <v>3.0626833073322933E-4</v>
      </c>
      <c r="AD126" s="162">
        <f t="shared" si="68"/>
        <v>2.080503768514044E-4</v>
      </c>
      <c r="AE126" s="274">
        <f>INDEX(רשויות!$AC$4:$AL$258,MATCH($C126,רשויות!$AC$4:$AC$258,0),10)</f>
        <v>5</v>
      </c>
      <c r="AF126" s="274" t="str">
        <f>IF(INDEX(רשויות!$AN$4:$AR$258,MATCH($C126,רשויות!$AO$4:$AO$258,0),4)&gt;0,"נתמכת","עצמאית")</f>
        <v>נתמכת</v>
      </c>
      <c r="AN126" t="s">
        <v>723</v>
      </c>
      <c r="AO126">
        <v>23300</v>
      </c>
    </row>
    <row r="127" spans="1:41" ht="48.75" customHeight="1">
      <c r="A127" s="123"/>
      <c r="B127" s="124" t="s">
        <v>5</v>
      </c>
      <c r="C127" s="124" t="s">
        <v>549</v>
      </c>
      <c r="D127" s="172">
        <f t="shared" si="62"/>
        <v>2200</v>
      </c>
      <c r="E127" s="124" t="str">
        <f>IF(LEFT(B127,3)="עיר","עירייה",IF(LEFT(B127,7)="מועצה א","מועצה אזורית","מועצה מקומית"))</f>
        <v>מועצה אזורית</v>
      </c>
      <c r="F127" s="124" t="str">
        <f>INDEX(רשות_מחוז,MATCH(TRIM(C127),רשויות!$G$3:$G$260,0),2)</f>
        <v>חיפה</v>
      </c>
      <c r="G127" s="125">
        <v>46625.83</v>
      </c>
      <c r="H127" s="125">
        <f t="shared" si="53"/>
        <v>48192.457888000004</v>
      </c>
      <c r="I127" s="125">
        <f>J127-H127</f>
        <v>112449.06840533335</v>
      </c>
      <c r="J127" s="125">
        <f>IF(OR(A127="עיר עולים",A127="בירה"),H127,H127/0.3)</f>
        <v>160641.52629333336</v>
      </c>
      <c r="K127" s="125"/>
      <c r="L127" s="125"/>
      <c r="M127" s="125"/>
      <c r="N127" s="125">
        <f t="shared" si="63"/>
        <v>48192.457888000004</v>
      </c>
      <c r="O127" s="236">
        <f>SUM(N$3:$N127)/SUM($N$3:$N$167)</f>
        <v>0.999363830211212</v>
      </c>
      <c r="P127" s="125">
        <f t="shared" si="64"/>
        <v>21.905662676363637</v>
      </c>
      <c r="Q127" s="125">
        <f t="shared" si="65"/>
        <v>160641.52629333336</v>
      </c>
      <c r="R127" s="109">
        <f>INDEX(הכנסות_מבוקר,MATCH(C127,'נתוני דוחות 2014'!$C$10:$C$263,0),11)*1000</f>
        <v>16339000</v>
      </c>
      <c r="S127" s="109">
        <f>INDEX(הכנסות_מבוקר,MATCH(C127,'נתוני דוחות 2014'!$C$10:$C$263,0),6)*1000</f>
        <v>6144000</v>
      </c>
      <c r="T127" s="109">
        <f>INDEX(ארנונה_מבוקר,MATCH(C127,'נתוני דוחות 2014'!$C$10:$C$263,0),7)*1000</f>
        <v>154000</v>
      </c>
      <c r="U127" s="181">
        <f>H127/T127</f>
        <v>0.31293803823376626</v>
      </c>
      <c r="V127" s="181">
        <f t="shared" si="73"/>
        <v>7.8438245260416678E-3</v>
      </c>
      <c r="W127" s="181">
        <f t="shared" si="74"/>
        <v>2.9495353380255833E-3</v>
      </c>
      <c r="X127" s="181">
        <f>INDEX('נתוני דוחות 2014'!$DW$10:$DY$263,MATCH('תשלומי ארנונה של המדינה'!C127,'נתוני דוחות 2014'!$DW$10:$DW$263,0),2)/(INDEX('נתוני דוחות 2014'!$DW$10:$DY$263,MATCH('תשלומי ארנונה של המדינה'!C127,'נתוני דוחות 2014'!$DW$10:$DW$263,0),2)+INDEX('נתוני דוחות 2014'!$DW$10:$DY$263,MATCH('תשלומי ארנונה של המדינה'!C127,'נתוני דוחות 2014'!$DW$10:$DW$263,0),3))</f>
        <v>0.94019417475728151</v>
      </c>
      <c r="Y127" s="162">
        <f>INDEX('נתוני דוחות 2014'!$DW$10:$DY$263,MATCH('תשלומי ארנונה של המדינה'!C127,'נתוני דוחות 2014'!$DW$10:$DW$263,0),2)/(INDEX('נתוני דוחות 2014'!$DW$10:$DY$263,MATCH('תשלומי ארנונה של המדינה'!C127,'נתוני דוחות 2014'!$DW$10:$DW$263,0),2)+INDEX('נתוני דוחות 2014'!$DW$10:$DY$263,MATCH('תשלומי ארנונה של המדינה'!C127,'נתוני דוחות 2014'!$DW$10:$DW$263,0),3)-H127/1000)</f>
        <v>0.95812599877568738</v>
      </c>
      <c r="Z127" s="162">
        <f>INDEX('נתוני דוחות 2014'!$DW$10:$DY$263,MATCH('תשלומי ארנונה של המדינה'!C127,'נתוני דוחות 2014'!$DW$10:$DW$263,0),2)/(INDEX('נתוני דוחות 2014'!$DW$10:$DY$263,MATCH('תשלומי ארנונה של המדינה'!C127,'נתוני דוחות 2014'!$DW$10:$DW$263,0),2)+INDEX('נתוני דוחות 2014'!$DW$10:$DY$263,MATCH('תשלומי ארנונה של המדינה'!C127,'נתוני דוחות 2014'!$DW$10:$DW$263,0),3)-N127/1000)</f>
        <v>0.95812599877568738</v>
      </c>
      <c r="AA127" s="162">
        <f t="shared" si="54"/>
        <v>1.7931824018405873E-2</v>
      </c>
      <c r="AB127" s="162">
        <f t="shared" si="66"/>
        <v>0.31293803823376626</v>
      </c>
      <c r="AC127" s="162">
        <f t="shared" si="67"/>
        <v>7.8438245260416678E-3</v>
      </c>
      <c r="AD127" s="162">
        <f t="shared" si="68"/>
        <v>2.9495353380255833E-3</v>
      </c>
      <c r="AE127" s="274">
        <f>INDEX(רשויות!$AC$4:$AL$258,MATCH($C127,רשויות!$AC$4:$AC$258,0),10)</f>
        <v>7</v>
      </c>
      <c r="AF127" s="274" t="str">
        <f>IF(INDEX(רשויות!$AN$4:$AR$258,MATCH($C127,רשויות!$AO$4:$AO$258,0),4)&gt;0,"נתמכת","עצמאית")</f>
        <v>נתמכת</v>
      </c>
      <c r="AN127" t="s">
        <v>378</v>
      </c>
      <c r="AO127">
        <v>29500</v>
      </c>
    </row>
    <row r="128" spans="1:41" ht="25.5" customHeight="1">
      <c r="A128" s="123"/>
      <c r="B128" s="126"/>
      <c r="C128" s="124" t="s">
        <v>1894</v>
      </c>
      <c r="D128" s="172">
        <f t="shared" si="62"/>
        <v>17700</v>
      </c>
      <c r="E128" s="124" t="str">
        <f>INDEX(רשויות!$G$3:$P$260,MATCH(TRIM(C128),רשויות!$G$3:$G$260,0),10)</f>
        <v>מועצה מקומית</v>
      </c>
      <c r="F128" s="124" t="str">
        <f>INDEX(רשות_מחוז,MATCH(TRIM(C128),רשויות!$G$3:$G$260,0),2)</f>
        <v>צפון</v>
      </c>
      <c r="G128" s="127"/>
      <c r="H128" s="125">
        <f t="shared" si="53"/>
        <v>0</v>
      </c>
      <c r="I128" s="126"/>
      <c r="J128" s="126"/>
      <c r="K128" s="125">
        <f>INDEX(מילמן,MATCH(C128,'המידע ממילמן'!$A$1:$A$145,0),2)</f>
        <v>43480</v>
      </c>
      <c r="L128" s="125">
        <f>M128-K128</f>
        <v>35574.545454545441</v>
      </c>
      <c r="M128" s="125">
        <f>IF(OR(A128="עיר עולים",A128="בירה"),K128,K128/0.55)</f>
        <v>79054.545454545441</v>
      </c>
      <c r="N128" s="125">
        <f t="shared" si="63"/>
        <v>43480</v>
      </c>
      <c r="O128" s="236">
        <f>SUM(N$3:$N128)/SUM($N$3:$N$167)</f>
        <v>0.99941143593912729</v>
      </c>
      <c r="P128" s="125">
        <f t="shared" si="64"/>
        <v>2.456497175141243</v>
      </c>
      <c r="Q128" s="125">
        <f t="shared" si="65"/>
        <v>79054.545454545441</v>
      </c>
      <c r="R128" s="109">
        <f>INDEX(הכנסות_מבוקר,MATCH(C128,'נתוני דוחות 2014'!$C$10:$C$263,0),11)*1000</f>
        <v>77640000</v>
      </c>
      <c r="S128" s="109">
        <f>INDEX(הכנסות_מבוקר,MATCH(C128,'נתוני דוחות 2014'!$C$10:$C$263,0),6)*1000</f>
        <v>22115000</v>
      </c>
      <c r="T128" s="109">
        <f>INDEX(ארנונה_מבוקר,MATCH(C128,'נתוני דוחות 2014'!$C$10:$C$263,0),7)*1000</f>
        <v>4342000</v>
      </c>
      <c r="U128" s="181">
        <f>H128/T128</f>
        <v>0</v>
      </c>
      <c r="V128" s="181">
        <f t="shared" si="73"/>
        <v>0</v>
      </c>
      <c r="W128" s="181">
        <f t="shared" si="74"/>
        <v>0</v>
      </c>
      <c r="X128" s="181">
        <f>INDEX('נתוני דוחות 2014'!$DW$10:$DY$263,MATCH('תשלומי ארנונה של המדינה'!C128,'נתוני דוחות 2014'!$DW$10:$DW$263,0),2)/(INDEX('נתוני דוחות 2014'!$DW$10:$DY$263,MATCH('תשלומי ארנונה של המדינה'!C128,'נתוני דוחות 2014'!$DW$10:$DW$263,0),2)+INDEX('נתוני דוחות 2014'!$DW$10:$DY$263,MATCH('תשלומי ארנונה של המדינה'!C128,'נתוני דוחות 2014'!$DW$10:$DW$263,0),3))</f>
        <v>0.63671352074966536</v>
      </c>
      <c r="Y128" s="162">
        <f>INDEX('נתוני דוחות 2014'!$DW$10:$DY$263,MATCH('תשלומי ארנונה של המדינה'!C128,'נתוני דוחות 2014'!$DW$10:$DW$263,0),2)/(INDEX('נתוני דוחות 2014'!$DW$10:$DY$263,MATCH('תשלומי ארנונה של המדינה'!C128,'נתוני דוחות 2014'!$DW$10:$DW$263,0),2)+INDEX('נתוני דוחות 2014'!$DW$10:$DY$263,MATCH('תשלומי ארנונה של המדינה'!C128,'נתוני דוחות 2014'!$DW$10:$DW$263,0),3)-H128/1000)</f>
        <v>0.63671352074966536</v>
      </c>
      <c r="Z128" s="162">
        <f>INDEX('נתוני דוחות 2014'!$DW$10:$DY$263,MATCH('תשלומי ארנונה של המדינה'!C128,'נתוני דוחות 2014'!$DW$10:$DW$263,0),2)/(INDEX('נתוני דוחות 2014'!$DW$10:$DY$263,MATCH('תשלומי ארנונה של המדינה'!C128,'נתוני דוחות 2014'!$DW$10:$DW$263,0),2)+INDEX('נתוני דוחות 2014'!$DW$10:$DY$263,MATCH('תשלומי ארנונה של המדינה'!C128,'נתוני דוחות 2014'!$DW$10:$DW$263,0),3)-N128/1000)</f>
        <v>0.63903826839943167</v>
      </c>
      <c r="AA128" s="162">
        <f t="shared" si="54"/>
        <v>2.3247476497663122E-3</v>
      </c>
      <c r="AB128" s="162">
        <f t="shared" si="66"/>
        <v>1.0013818516812529E-2</v>
      </c>
      <c r="AC128" s="162">
        <f t="shared" si="67"/>
        <v>1.966086366719421E-3</v>
      </c>
      <c r="AD128" s="162">
        <f t="shared" si="68"/>
        <v>5.600206079340546E-4</v>
      </c>
      <c r="AE128" s="274">
        <f>INDEX(רשויות!$AC$4:$AL$258,MATCH($C128,רשויות!$AC$4:$AC$258,0),10)</f>
        <v>3</v>
      </c>
      <c r="AF128" s="274" t="str">
        <f>IF(INDEX(רשויות!$AN$4:$AR$258,MATCH($C128,רשויות!$AO$4:$AO$258,0),4)&gt;0,"נתמכת","עצמאית")</f>
        <v>נתמכת</v>
      </c>
      <c r="AN128" t="s">
        <v>1450</v>
      </c>
      <c r="AO128">
        <v>197000</v>
      </c>
    </row>
    <row r="129" spans="1:41" ht="15" customHeight="1">
      <c r="A129" s="123"/>
      <c r="B129" s="126"/>
      <c r="C129" s="124" t="s">
        <v>1914</v>
      </c>
      <c r="D129" s="172">
        <f t="shared" si="62"/>
        <v>15800</v>
      </c>
      <c r="E129" s="124" t="str">
        <f>INDEX(רשויות!$G$3:$P$260,MATCH(TRIM(C129),רשויות!$G$3:$G$260,0),10)</f>
        <v>מועצה מקומית</v>
      </c>
      <c r="F129" s="124" t="str">
        <f>INDEX(רשות_מחוז,MATCH(TRIM(C129),רשויות!$G$3:$G$260,0),2)</f>
        <v>צפון</v>
      </c>
      <c r="G129" s="127"/>
      <c r="H129" s="125">
        <f t="shared" si="53"/>
        <v>0</v>
      </c>
      <c r="I129" s="126"/>
      <c r="J129" s="126"/>
      <c r="K129" s="125">
        <f>INDEX(מילמן,MATCH(C129,'המידע ממילמן'!$A$1:$A$145,0),2)</f>
        <v>43320.100000000006</v>
      </c>
      <c r="L129" s="125">
        <f>M129-K129</f>
        <v>35443.718181818185</v>
      </c>
      <c r="M129" s="125">
        <f>IF(OR(A129="עיר עולים",A129="בירה"),K129,K129/0.55)</f>
        <v>78763.818181818191</v>
      </c>
      <c r="N129" s="125">
        <f t="shared" si="63"/>
        <v>43320.100000000006</v>
      </c>
      <c r="O129" s="236">
        <f>SUM(N$3:$N129)/SUM($N$3:$N$167)</f>
        <v>0.99945886659445993</v>
      </c>
      <c r="P129" s="125">
        <f t="shared" si="64"/>
        <v>2.7417784810126586</v>
      </c>
      <c r="Q129" s="125">
        <f t="shared" si="65"/>
        <v>78763.818181818191</v>
      </c>
      <c r="R129" s="109">
        <f>INDEX(הכנסות_מבוקר,MATCH(C129,'נתוני דוחות 2014'!$C$10:$C$263,0),11)*1000</f>
        <v>70015000</v>
      </c>
      <c r="S129" s="109">
        <f>INDEX(הכנסות_מבוקר,MATCH(C129,'נתוני דוחות 2014'!$C$10:$C$263,0),6)*1000</f>
        <v>27577000</v>
      </c>
      <c r="T129" s="109" t="e">
        <f>INDEX(ארנונה_מבוקר,MATCH(C129,'נתוני דוחות 2014'!$C$10:$C$263,0),7)*1000</f>
        <v>#VALUE!</v>
      </c>
      <c r="U129" s="181"/>
      <c r="V129" s="181">
        <f t="shared" si="73"/>
        <v>0</v>
      </c>
      <c r="W129" s="181">
        <f t="shared" si="74"/>
        <v>0</v>
      </c>
      <c r="X129" s="181" t="e">
        <f>INDEX('נתוני דוחות 2014'!$DW$10:$DY$263,MATCH('תשלומי ארנונה של המדינה'!C129,'נתוני דוחות 2014'!$DW$10:$DW$263,0),2)/(INDEX('נתוני דוחות 2014'!$DW$10:$DY$263,MATCH('תשלומי ארנונה של המדינה'!C129,'נתוני דוחות 2014'!$DW$10:$DW$263,0),2)+INDEX('נתוני דוחות 2014'!$DW$10:$DY$263,MATCH('תשלומי ארנונה של המדינה'!C129,'נתוני דוחות 2014'!$DW$10:$DW$263,0),3))</f>
        <v>#VALUE!</v>
      </c>
      <c r="Y129" s="162" t="e">
        <f>INDEX('נתוני דוחות 2014'!$DW$10:$DY$263,MATCH('תשלומי ארנונה של המדינה'!C129,'נתוני דוחות 2014'!$DW$10:$DW$263,0),2)/(INDEX('נתוני דוחות 2014'!$DW$10:$DY$263,MATCH('תשלומי ארנונה של המדינה'!C129,'נתוני דוחות 2014'!$DW$10:$DW$263,0),2)+INDEX('נתוני דוחות 2014'!$DW$10:$DY$263,MATCH('תשלומי ארנונה של המדינה'!C129,'נתוני דוחות 2014'!$DW$10:$DW$263,0),3)-H129/1000)</f>
        <v>#VALUE!</v>
      </c>
      <c r="Z129" s="162" t="e">
        <f>INDEX('נתוני דוחות 2014'!$DW$10:$DY$263,MATCH('תשלומי ארנונה של המדינה'!C129,'נתוני דוחות 2014'!$DW$10:$DW$263,0),2)/(INDEX('נתוני דוחות 2014'!$DW$10:$DY$263,MATCH('תשלומי ארנונה של המדינה'!C129,'נתוני דוחות 2014'!$DW$10:$DW$263,0),2)+INDEX('נתוני דוחות 2014'!$DW$10:$DY$263,MATCH('תשלומי ארנונה של המדינה'!C129,'נתוני דוחות 2014'!$DW$10:$DW$263,0),3)-N129/1000)</f>
        <v>#VALUE!</v>
      </c>
      <c r="AA129" s="162" t="e">
        <f t="shared" si="54"/>
        <v>#VALUE!</v>
      </c>
      <c r="AB129" s="162" t="e">
        <f t="shared" si="66"/>
        <v>#VALUE!</v>
      </c>
      <c r="AC129" s="162">
        <f t="shared" si="67"/>
        <v>1.5708779055009611E-3</v>
      </c>
      <c r="AD129" s="162">
        <f t="shared" si="68"/>
        <v>6.1872598728843827E-4</v>
      </c>
      <c r="AE129" s="274">
        <f>INDEX(רשויות!$AC$4:$AL$258,MATCH($C129,רשויות!$AC$4:$AC$258,0),10)</f>
        <v>2</v>
      </c>
      <c r="AF129" s="274" t="str">
        <f>IF(INDEX(רשויות!$AN$4:$AR$258,MATCH($C129,רשויות!$AO$4:$AO$258,0),4)&gt;0,"נתמכת","עצמאית")</f>
        <v>נתמכת</v>
      </c>
      <c r="AN129" t="s">
        <v>2209</v>
      </c>
      <c r="AO129">
        <v>3900</v>
      </c>
    </row>
    <row r="130" spans="1:41" ht="15" customHeight="1">
      <c r="A130" s="123"/>
      <c r="B130" s="126"/>
      <c r="C130" s="124" t="s">
        <v>991</v>
      </c>
      <c r="D130" s="172">
        <f t="shared" si="62"/>
        <v>1100</v>
      </c>
      <c r="E130" s="124" t="str">
        <f>INDEX(רשויות!$G$3:$P$260,MATCH(TRIM(C130),רשויות!$G$3:$G$260,0),10)</f>
        <v>מועצה מקומית</v>
      </c>
      <c r="F130" s="124" t="str">
        <f>INDEX(רשות_מחוז,MATCH(TRIM(C130),רשויות!$G$3:$G$260,0),2)</f>
        <v>יו"ש</v>
      </c>
      <c r="G130" s="127"/>
      <c r="H130" s="125">
        <f t="shared" si="53"/>
        <v>0</v>
      </c>
      <c r="I130" s="126"/>
      <c r="J130" s="126"/>
      <c r="K130" s="125">
        <f>INDEX(מילמן,MATCH(C130,'המידע ממילמן'!$A$1:$A$145,0),2)</f>
        <v>39448.199999999997</v>
      </c>
      <c r="L130" s="125">
        <f>M130-K130</f>
        <v>32275.799999999988</v>
      </c>
      <c r="M130" s="125">
        <f>IF(OR(A130="עיר עולים",A130="בירה"),K130,K130/0.55)</f>
        <v>71723.999999999985</v>
      </c>
      <c r="N130" s="125">
        <f t="shared" si="63"/>
        <v>39448.199999999997</v>
      </c>
      <c r="O130" s="236">
        <f>SUM(N$3:$N130)/SUM($N$3:$N$167)</f>
        <v>0.99950205795315239</v>
      </c>
      <c r="P130" s="125">
        <f t="shared" si="64"/>
        <v>35.861999999999995</v>
      </c>
      <c r="Q130" s="125">
        <f t="shared" si="65"/>
        <v>71723.999999999985</v>
      </c>
      <c r="R130" s="109">
        <f>INDEX(הכנסות_מבוקר,MATCH(C130,'נתוני דוחות 2014'!$C$10:$C$263,0),11)*1000</f>
        <v>19043000</v>
      </c>
      <c r="S130" s="109">
        <f>INDEX(הכנסות_מבוקר,MATCH(C130,'נתוני דוחות 2014'!$C$10:$C$263,0),6)*1000</f>
        <v>7433000</v>
      </c>
      <c r="T130" s="109">
        <f>INDEX(ארנונה_מבוקר,MATCH(C130,'נתוני דוחות 2014'!$C$10:$C$263,0),7)*1000</f>
        <v>835000</v>
      </c>
      <c r="U130" s="181">
        <f t="shared" ref="U130:U140" si="77">H130/T130</f>
        <v>0</v>
      </c>
      <c r="V130" s="181">
        <f t="shared" si="73"/>
        <v>0</v>
      </c>
      <c r="W130" s="181">
        <f t="shared" si="74"/>
        <v>0</v>
      </c>
      <c r="X130" s="181">
        <f>INDEX('נתוני דוחות 2014'!$DW$10:$DY$263,MATCH('תשלומי ארנונה של המדינה'!C130,'נתוני דוחות 2014'!$DW$10:$DW$263,0),2)/(INDEX('נתוני דוחות 2014'!$DW$10:$DY$263,MATCH('תשלומי ארנונה של המדינה'!C130,'נתוני דוחות 2014'!$DW$10:$DW$263,0),2)+INDEX('נתוני דוחות 2014'!$DW$10:$DY$263,MATCH('תשלומי ארנונה של המדינה'!C130,'נתוני דוחות 2014'!$DW$10:$DW$263,0),3))</f>
        <v>0.60779708783466413</v>
      </c>
      <c r="Y130" s="162">
        <f>INDEX('נתוני דוחות 2014'!$DW$10:$DY$263,MATCH('תשלומי ארנונה של המדינה'!C130,'נתוני דוחות 2014'!$DW$10:$DW$263,0),2)/(INDEX('נתוני דוחות 2014'!$DW$10:$DY$263,MATCH('תשלומי ארנונה של המדינה'!C130,'נתוני דוחות 2014'!$DW$10:$DW$263,0),2)+INDEX('נתוני דוחות 2014'!$DW$10:$DY$263,MATCH('תשלומי ארנונה של המדינה'!C130,'נתוני דוחות 2014'!$DW$10:$DW$263,0),3)-H130/1000)</f>
        <v>0.60779708783466413</v>
      </c>
      <c r="Z130" s="162">
        <f>INDEX('נתוני דוחות 2014'!$DW$10:$DY$263,MATCH('תשלומי ארנונה של המדינה'!C130,'נתוני דוחות 2014'!$DW$10:$DW$263,0),2)/(INDEX('נתוני דוחות 2014'!$DW$10:$DY$263,MATCH('תשלומי ארנונה של המדינה'!C130,'נתוני דוחות 2014'!$DW$10:$DW$263,0),2)+INDEX('נתוני דוחות 2014'!$DW$10:$DY$263,MATCH('תשלומי ארנונה של המדינה'!C130,'נתוני דוחות 2014'!$DW$10:$DW$263,0),3)-N130/1000)</f>
        <v>0.61927155861845584</v>
      </c>
      <c r="AA130" s="162">
        <f t="shared" si="54"/>
        <v>1.1474470783791713E-2</v>
      </c>
      <c r="AB130" s="162">
        <f t="shared" si="66"/>
        <v>4.7243353293413171E-2</v>
      </c>
      <c r="AC130" s="162">
        <f t="shared" si="67"/>
        <v>5.3071707251446248E-3</v>
      </c>
      <c r="AD130" s="162">
        <f t="shared" si="68"/>
        <v>2.0715328467153281E-3</v>
      </c>
      <c r="AE130" s="274">
        <f>INDEX(רשויות!$AC$4:$AL$258,MATCH($C130,רשויות!$AC$4:$AC$258,0),10)</f>
        <v>5</v>
      </c>
      <c r="AF130" s="274" t="str">
        <f>IF(INDEX(רשויות!$AN$4:$AR$258,MATCH($C130,רשויות!$AO$4:$AO$258,0),4)&gt;0,"נתמכת","עצמאית")</f>
        <v>נתמכת</v>
      </c>
      <c r="AN130" s="124" t="s">
        <v>1460</v>
      </c>
      <c r="AO130">
        <v>3500</v>
      </c>
    </row>
    <row r="131" spans="1:41" ht="15" customHeight="1">
      <c r="A131" s="123"/>
      <c r="B131" s="124" t="s">
        <v>56</v>
      </c>
      <c r="C131" s="124" t="s">
        <v>1275</v>
      </c>
      <c r="D131" s="172">
        <f t="shared" ref="D131:D162" si="78">VLOOKUP(C131,גודל_אוכלוסיה,2,FALSE)</f>
        <v>6300</v>
      </c>
      <c r="E131" s="124" t="str">
        <f>IF(LEFT(B131,3)="עיר","עירייה",IF(LEFT(B131,7)="מועצה א","מועצה אזורית","מועצה מקומית"))</f>
        <v>מועצה מקומית</v>
      </c>
      <c r="F131" s="124" t="str">
        <f>INDEX(רשות_מחוז,MATCH(TRIM(C131),רשויות!$G$3:$G$260,0),2)</f>
        <v>מרכז</v>
      </c>
      <c r="G131" s="125">
        <v>37254</v>
      </c>
      <c r="H131" s="125">
        <f t="shared" si="53"/>
        <v>38505.734400000001</v>
      </c>
      <c r="I131" s="125">
        <f>J131-H131</f>
        <v>89846.713600000003</v>
      </c>
      <c r="J131" s="125">
        <f>IF(OR(A131="עיר עולים",A131="בירה"),H131,H131/0.3)</f>
        <v>128352.448</v>
      </c>
      <c r="K131" s="125"/>
      <c r="L131" s="125"/>
      <c r="M131" s="125"/>
      <c r="N131" s="125">
        <f t="shared" ref="N131:N162" si="79">K131+H131</f>
        <v>38505.734400000001</v>
      </c>
      <c r="O131" s="236">
        <f>SUM(N$3:$N131)/SUM($N$3:$N$167)</f>
        <v>0.99954421741761934</v>
      </c>
      <c r="P131" s="125">
        <f t="shared" ref="P131:P162" si="80">N131/D131</f>
        <v>6.1120213333333338</v>
      </c>
      <c r="Q131" s="125">
        <f t="shared" ref="Q131:Q162" si="81">M131+J131</f>
        <v>128352.448</v>
      </c>
      <c r="R131" s="109">
        <f>INDEX(הכנסות_מבוקר,MATCH(C131,'נתוני דוחות 2014'!$C$10:$C$263,0),11)*1000</f>
        <v>26022000</v>
      </c>
      <c r="S131" s="109">
        <f>INDEX(הכנסות_מבוקר,MATCH(C131,'נתוני דוחות 2014'!$C$10:$C$263,0),6)*1000</f>
        <v>9917000</v>
      </c>
      <c r="T131" s="109">
        <f>INDEX(ארנונה_מבוקר,MATCH(C131,'נתוני דוחות 2014'!$C$10:$C$263,0),7)*1000</f>
        <v>246000</v>
      </c>
      <c r="U131" s="181">
        <f t="shared" si="77"/>
        <v>0.1565273756097561</v>
      </c>
      <c r="V131" s="181">
        <f t="shared" si="73"/>
        <v>3.8828006856912374E-3</v>
      </c>
      <c r="W131" s="181">
        <f t="shared" si="74"/>
        <v>1.4797376988701868E-3</v>
      </c>
      <c r="X131" s="181">
        <f>INDEX('נתוני דוחות 2014'!$DW$10:$DY$263,MATCH('תשלומי ארנונה של המדינה'!C131,'נתוני דוחות 2014'!$DW$10:$DW$263,0),2)/(INDEX('נתוני דוחות 2014'!$DW$10:$DY$263,MATCH('תשלומי ארנונה של המדינה'!C131,'נתוני דוחות 2014'!$DW$10:$DW$263,0),2)+INDEX('נתוני דוחות 2014'!$DW$10:$DY$263,MATCH('תשלומי ארנונה של המדינה'!C131,'נתוני דוחות 2014'!$DW$10:$DW$263,0),3))</f>
        <v>0.95662140715923116</v>
      </c>
      <c r="Y131" s="162">
        <f>INDEX('נתוני דוחות 2014'!$DW$10:$DY$263,MATCH('תשלומי ארנונה של המדינה'!C131,'נתוני דוחות 2014'!$DW$10:$DW$263,0),2)/(INDEX('נתוני דוחות 2014'!$DW$10:$DY$263,MATCH('תשלומי ארנונה של המדינה'!C131,'נתוני דוחות 2014'!$DW$10:$DW$263,0),2)+INDEX('נתוני דוחות 2014'!$DW$10:$DY$263,MATCH('תשלומי ארנונה של המדינה'!C131,'נתוני דוחות 2014'!$DW$10:$DW$263,0),3)-H131/1000)</f>
        <v>0.9631612113895518</v>
      </c>
      <c r="Z131" s="162">
        <f>INDEX('נתוני דוחות 2014'!$DW$10:$DY$263,MATCH('תשלומי ארנונה של המדינה'!C131,'נתוני דוחות 2014'!$DW$10:$DW$263,0),2)/(INDEX('נתוני דוחות 2014'!$DW$10:$DY$263,MATCH('תשלומי ארנונה של המדינה'!C131,'נתוני דוחות 2014'!$DW$10:$DW$263,0),2)+INDEX('נתוני דוחות 2014'!$DW$10:$DY$263,MATCH('תשלומי ארנונה של המדינה'!C131,'נתוני דוחות 2014'!$DW$10:$DW$263,0),3)-N131/1000)</f>
        <v>0.9631612113895518</v>
      </c>
      <c r="AA131" s="162">
        <f t="shared" si="54"/>
        <v>6.5398042303206338E-3</v>
      </c>
      <c r="AB131" s="162">
        <f t="shared" ref="AB131:AB162" si="82">N131/T131</f>
        <v>0.1565273756097561</v>
      </c>
      <c r="AC131" s="162">
        <f t="shared" ref="AC131:AC162" si="83">N131/S131</f>
        <v>3.8828006856912374E-3</v>
      </c>
      <c r="AD131" s="162">
        <f t="shared" ref="AD131:AD162" si="84">N131/R131</f>
        <v>1.4797376988701868E-3</v>
      </c>
      <c r="AE131" s="274">
        <f>INDEX(רשויות!$AC$4:$AL$258,MATCH($C131,רשויות!$AC$4:$AC$258,0),10)</f>
        <v>3</v>
      </c>
      <c r="AF131" s="274" t="str">
        <f>IF(INDEX(רשויות!$AN$4:$AR$258,MATCH($C131,רשויות!$AO$4:$AO$258,0),4)&gt;0,"נתמכת","עצמאית")</f>
        <v>נתמכת</v>
      </c>
      <c r="AN131" t="s">
        <v>2218</v>
      </c>
      <c r="AO131">
        <v>28100</v>
      </c>
    </row>
    <row r="132" spans="1:41">
      <c r="A132" s="123"/>
      <c r="B132" s="126"/>
      <c r="C132" s="124" t="s">
        <v>436</v>
      </c>
      <c r="D132" s="172">
        <f t="shared" si="78"/>
        <v>58700</v>
      </c>
      <c r="E132" s="124" t="str">
        <f>INDEX(רשויות!$G$3:$P$260,MATCH(TRIM(C132),רשויות!$G$3:$G$260,0),10)</f>
        <v>עירייה</v>
      </c>
      <c r="F132" s="124" t="str">
        <f>INDEX(רשות_מחוז,MATCH(TRIM(C132),רשויות!$G$3:$G$260,0),2)</f>
        <v>דרום</v>
      </c>
      <c r="G132" s="127"/>
      <c r="H132" s="125">
        <f t="shared" ref="H132:H171" si="85">G132*(1+3.36%)</f>
        <v>0</v>
      </c>
      <c r="I132" s="126"/>
      <c r="J132" s="126"/>
      <c r="K132" s="125">
        <f>INDEX(מילמן,MATCH(C132,'המידע ממילמן'!$A$1:$A$145,0),2)</f>
        <v>36919.299999999996</v>
      </c>
      <c r="L132" s="125">
        <f>M132-K132</f>
        <v>30206.69999999999</v>
      </c>
      <c r="M132" s="125">
        <f>IF(OR(A132="עיר עולים",A132="בירה"),K132,K132/0.55)</f>
        <v>67125.999999999985</v>
      </c>
      <c r="N132" s="125">
        <f t="shared" si="79"/>
        <v>36919.299999999996</v>
      </c>
      <c r="O132" s="236">
        <f>SUM(N$3:$N132)/SUM($N$3:$N$167)</f>
        <v>0.99958463991418378</v>
      </c>
      <c r="P132" s="125">
        <f t="shared" si="80"/>
        <v>0.62894889267461662</v>
      </c>
      <c r="Q132" s="125">
        <f t="shared" si="81"/>
        <v>67125.999999999985</v>
      </c>
      <c r="R132" s="109">
        <f>INDEX(הכנסות_מבוקר,MATCH(C132,'נתוני דוחות 2014'!$C$10:$C$263,0),11)*1000</f>
        <v>232707000</v>
      </c>
      <c r="S132" s="109">
        <f>INDEX(הכנסות_מבוקר,MATCH(C132,'נתוני דוחות 2014'!$C$10:$C$263,0),6)*1000</f>
        <v>56109000</v>
      </c>
      <c r="T132" s="109">
        <f>INDEX(ארנונה_מבוקר,MATCH(C132,'נתוני דוחות 2014'!$C$10:$C$263,0),7)*1000</f>
        <v>9531000</v>
      </c>
      <c r="U132" s="181">
        <f t="shared" si="77"/>
        <v>0</v>
      </c>
      <c r="V132" s="181">
        <f t="shared" si="73"/>
        <v>0</v>
      </c>
      <c r="W132" s="181">
        <f t="shared" si="74"/>
        <v>0</v>
      </c>
      <c r="X132" s="181">
        <f>INDEX('נתוני דוחות 2014'!$DW$10:$DY$263,MATCH('תשלומי ארנונה של המדינה'!C132,'נתוני דוחות 2014'!$DW$10:$DW$263,0),2)/(INDEX('נתוני דוחות 2014'!$DW$10:$DY$263,MATCH('תשלומי ארנונה של המדינה'!C132,'נתוני דוחות 2014'!$DW$10:$DW$263,0),2)+INDEX('נתוני דוחות 2014'!$DW$10:$DY$263,MATCH('תשלומי ארנונה של המדינה'!C132,'נתוני דוחות 2014'!$DW$10:$DW$263,0),3))</f>
        <v>0.56281821934773635</v>
      </c>
      <c r="Y132" s="162">
        <f>INDEX('נתוני דוחות 2014'!$DW$10:$DY$263,MATCH('תשלומי ארנונה של המדינה'!C132,'נתוני דוחות 2014'!$DW$10:$DW$263,0),2)/(INDEX('נתוני דוחות 2014'!$DW$10:$DY$263,MATCH('תשלומי ארנונה של המדינה'!C132,'נתוני דוחות 2014'!$DW$10:$DW$263,0),2)+INDEX('נתוני דוחות 2014'!$DW$10:$DY$263,MATCH('תשלומי ארנונה של המדינה'!C132,'נתוני דוחות 2014'!$DW$10:$DW$263,0),3)-H132/1000)</f>
        <v>0.56281821934773635</v>
      </c>
      <c r="Z132" s="162">
        <f>INDEX('נתוני דוחות 2014'!$DW$10:$DY$263,MATCH('תשלומי ארנונה של המדינה'!C132,'נתוני דוחות 2014'!$DW$10:$DW$263,0),2)/(INDEX('נתוני דוחות 2014'!$DW$10:$DY$263,MATCH('תשלומי ארנונה של המדינה'!C132,'נתוני דוחות 2014'!$DW$10:$DW$263,0),2)+INDEX('נתוני דוחות 2014'!$DW$10:$DY$263,MATCH('תשלומי ארנונה של המדינה'!C132,'נתוני דוחות 2014'!$DW$10:$DW$263,0),3)-N132/1000)</f>
        <v>0.56377295090621493</v>
      </c>
      <c r="AA132" s="162">
        <f t="shared" ref="AA132:AA172" si="86">Z132-X132</f>
        <v>9.5473155847858315E-4</v>
      </c>
      <c r="AB132" s="162">
        <f t="shared" si="82"/>
        <v>3.8736019305424399E-3</v>
      </c>
      <c r="AC132" s="162">
        <f t="shared" si="83"/>
        <v>6.5799247892494954E-4</v>
      </c>
      <c r="AD132" s="162">
        <f t="shared" si="84"/>
        <v>1.5865143721503864E-4</v>
      </c>
      <c r="AE132" s="274">
        <f>INDEX(רשויות!$AC$4:$AL$258,MATCH($C132,רשויות!$AC$4:$AC$258,0),10)</f>
        <v>2</v>
      </c>
      <c r="AF132" s="274" t="str">
        <f>IF(INDEX(רשויות!$AN$4:$AR$258,MATCH($C132,רשויות!$AO$4:$AO$258,0),4)&gt;0,"נתמכת","עצמאית")</f>
        <v>נתמכת</v>
      </c>
      <c r="AN132" t="s">
        <v>2228</v>
      </c>
      <c r="AO132">
        <v>2400</v>
      </c>
    </row>
    <row r="133" spans="1:41" ht="15" customHeight="1">
      <c r="A133" s="123"/>
      <c r="B133" s="126"/>
      <c r="C133" s="124" t="s">
        <v>524</v>
      </c>
      <c r="D133" s="172">
        <f t="shared" si="78"/>
        <v>50600</v>
      </c>
      <c r="E133" s="124" t="str">
        <f>INDEX(רשויות!$G$3:$P$260,MATCH(TRIM(C133),רשויות!$G$3:$G$260,0),10)</f>
        <v>עירייה</v>
      </c>
      <c r="F133" s="124" t="str">
        <f>INDEX(רשות_מחוז,MATCH(TRIM(C133),רשויות!$G$3:$G$260,0),2)</f>
        <v>חיפה</v>
      </c>
      <c r="G133" s="127"/>
      <c r="H133" s="125">
        <f t="shared" si="85"/>
        <v>0</v>
      </c>
      <c r="I133" s="126"/>
      <c r="J133" s="126"/>
      <c r="K133" s="125">
        <f>INDEX(מילמן,MATCH(C133,'המידע ממילמן'!$A$1:$A$145,0),2)</f>
        <v>32935</v>
      </c>
      <c r="L133" s="125">
        <f>M133-K133</f>
        <v>26946.818181818177</v>
      </c>
      <c r="M133" s="125">
        <f>IF(OR(A133="עיר עולים",A133="בירה"),K133,K133/0.55)</f>
        <v>59881.818181818177</v>
      </c>
      <c r="N133" s="125">
        <f t="shared" si="79"/>
        <v>32935</v>
      </c>
      <c r="O133" s="236">
        <f>SUM(N$3:$N133)/SUM($N$3:$N$167)</f>
        <v>0.99962070004870285</v>
      </c>
      <c r="P133" s="125">
        <f t="shared" si="80"/>
        <v>0.65088932806324107</v>
      </c>
      <c r="Q133" s="125">
        <f t="shared" si="81"/>
        <v>59881.818181818177</v>
      </c>
      <c r="R133" s="109">
        <f>INDEX(הכנסות_מבוקר,MATCH(C133,'נתוני דוחות 2014'!$C$10:$C$263,0),11)*1000</f>
        <v>252634000</v>
      </c>
      <c r="S133" s="109">
        <f>INDEX(הכנסות_מבוקר,MATCH(C133,'נתוני דוחות 2014'!$C$10:$C$263,0),6)*1000</f>
        <v>68768000</v>
      </c>
      <c r="T133" s="109">
        <f>INDEX(ארנונה_מבוקר,MATCH(C133,'נתוני דוחות 2014'!$C$10:$C$263,0),7)*1000</f>
        <v>12294000</v>
      </c>
      <c r="U133" s="181">
        <f t="shared" si="77"/>
        <v>0</v>
      </c>
      <c r="V133" s="181">
        <f t="shared" si="73"/>
        <v>0</v>
      </c>
      <c r="W133" s="181">
        <f t="shared" si="74"/>
        <v>0</v>
      </c>
      <c r="X133" s="181">
        <f>INDEX('נתוני דוחות 2014'!$DW$10:$DY$263,MATCH('תשלומי ארנונה של המדינה'!C133,'נתוני דוחות 2014'!$DW$10:$DW$263,0),2)/(INDEX('נתוני דוחות 2014'!$DW$10:$DY$263,MATCH('תשלומי ארנונה של המדינה'!C133,'נתוני דוחות 2014'!$DW$10:$DW$263,0),2)+INDEX('נתוני דוחות 2014'!$DW$10:$DY$263,MATCH('תשלומי ארנונה של המדינה'!C133,'נתוני דוחות 2014'!$DW$10:$DW$263,0),3))</f>
        <v>0.68451846339397981</v>
      </c>
      <c r="Y133" s="162">
        <f>INDEX('נתוני דוחות 2014'!$DW$10:$DY$263,MATCH('תשלומי ארנונה של המדינה'!C133,'נתוני דוחות 2014'!$DW$10:$DW$263,0),2)/(INDEX('נתוני דוחות 2014'!$DW$10:$DY$263,MATCH('תשלומי ארנונה של המדינה'!C133,'נתוני דוחות 2014'!$DW$10:$DW$263,0),2)+INDEX('נתוני דוחות 2014'!$DW$10:$DY$263,MATCH('תשלומי ארנונה של המדינה'!C133,'נתוני דוחות 2014'!$DW$10:$DW$263,0),3)-H133/1000)</f>
        <v>0.68451846339397981</v>
      </c>
      <c r="Z133" s="162">
        <f>INDEX('נתוני דוחות 2014'!$DW$10:$DY$263,MATCH('תשלומי ארנונה של המדינה'!C133,'נתוני דוחות 2014'!$DW$10:$DW$263,0),2)/(INDEX('נתוני דוחות 2014'!$DW$10:$DY$263,MATCH('תשלומי ארנונה של המדינה'!C133,'נתוני דוחות 2014'!$DW$10:$DW$263,0),2)+INDEX('נתוני דוחות 2014'!$DW$10:$DY$263,MATCH('תשלומי ארנונה של המדינה'!C133,'נתוני דוחות 2014'!$DW$10:$DW$263,0),3)-N133/1000)</f>
        <v>0.68509747967597645</v>
      </c>
      <c r="AA133" s="162">
        <f t="shared" si="86"/>
        <v>5.7901628199663602E-4</v>
      </c>
      <c r="AB133" s="162">
        <f t="shared" si="82"/>
        <v>2.6789490808524483E-3</v>
      </c>
      <c r="AC133" s="162">
        <f t="shared" si="83"/>
        <v>4.7892915309446252E-4</v>
      </c>
      <c r="AD133" s="162">
        <f t="shared" si="84"/>
        <v>1.3036645898810136E-4</v>
      </c>
      <c r="AE133" s="274">
        <f>INDEX(רשויות!$AC$4:$AL$258,MATCH($C133,רשויות!$AC$4:$AC$258,0),10)</f>
        <v>2</v>
      </c>
      <c r="AF133" s="274" t="str">
        <f>IF(INDEX(רשויות!$AN$4:$AR$258,MATCH($C133,רשויות!$AO$4:$AO$258,0),4)&gt;0,"נתמכת","עצמאית")</f>
        <v>נתמכת</v>
      </c>
      <c r="AN133" t="s">
        <v>387</v>
      </c>
      <c r="AO133">
        <v>7300</v>
      </c>
    </row>
    <row r="134" spans="1:41" ht="15" customHeight="1">
      <c r="A134" s="123"/>
      <c r="B134" s="126"/>
      <c r="C134" s="124" t="s">
        <v>559</v>
      </c>
      <c r="D134" s="172">
        <f t="shared" si="78"/>
        <v>27100</v>
      </c>
      <c r="E134" s="124" t="str">
        <f>INDEX(רשויות!$G$3:$P$260,MATCH(TRIM(C134),רשויות!$G$3:$G$260,0),10)</f>
        <v>עירייה</v>
      </c>
      <c r="F134" s="124" t="str">
        <f>INDEX(רשות_מחוז,MATCH(TRIM(C134),רשויות!$G$3:$G$260,0),2)</f>
        <v>חיפה</v>
      </c>
      <c r="G134" s="127"/>
      <c r="H134" s="125">
        <f t="shared" si="85"/>
        <v>0</v>
      </c>
      <c r="I134" s="126"/>
      <c r="J134" s="126"/>
      <c r="K134" s="125">
        <f>INDEX(מילמן,MATCH(C134,'המידע ממילמן'!$A$1:$A$145,0),2)</f>
        <v>30622.499999999996</v>
      </c>
      <c r="L134" s="125">
        <f>M134-K134</f>
        <v>25054.772727272717</v>
      </c>
      <c r="M134" s="125">
        <f>IF(OR(A134="עיר עולים",A134="בירה"),K134,K134/0.55)</f>
        <v>55677.272727272713</v>
      </c>
      <c r="N134" s="125">
        <f t="shared" si="79"/>
        <v>30622.499999999996</v>
      </c>
      <c r="O134" s="236">
        <f>SUM(N$3:$N134)/SUM($N$3:$N$167)</f>
        <v>0.99965422825484551</v>
      </c>
      <c r="P134" s="125">
        <f t="shared" si="80"/>
        <v>1.1299815498154979</v>
      </c>
      <c r="Q134" s="125">
        <f t="shared" si="81"/>
        <v>55677.272727272713</v>
      </c>
      <c r="R134" s="109">
        <f>INDEX(הכנסות_מבוקר,MATCH(C134,'נתוני דוחות 2014'!$C$10:$C$263,0),11)*1000</f>
        <v>132281000</v>
      </c>
      <c r="S134" s="109">
        <f>INDEX(הכנסות_מבוקר,MATCH(C134,'נתוני דוחות 2014'!$C$10:$C$263,0),6)*1000</f>
        <v>52947000</v>
      </c>
      <c r="T134" s="109">
        <f>INDEX(ארנונה_מבוקר,MATCH(C134,'נתוני דוחות 2014'!$C$10:$C$263,0),7)*1000</f>
        <v>7800200</v>
      </c>
      <c r="U134" s="181">
        <f t="shared" si="77"/>
        <v>0</v>
      </c>
      <c r="V134" s="181">
        <f t="shared" si="73"/>
        <v>0</v>
      </c>
      <c r="W134" s="181">
        <f t="shared" si="74"/>
        <v>0</v>
      </c>
      <c r="X134" s="181">
        <f>INDEX('נתוני דוחות 2014'!$DW$10:$DY$263,MATCH('תשלומי ארנונה של המדינה'!C134,'נתוני דוחות 2014'!$DW$10:$DW$263,0),2)/(INDEX('נתוני דוחות 2014'!$DW$10:$DY$263,MATCH('תשלומי ארנונה של המדינה'!C134,'נתוני דוחות 2014'!$DW$10:$DW$263,0),2)+INDEX('נתוני דוחות 2014'!$DW$10:$DY$263,MATCH('תשלומי ארנונה של המדינה'!C134,'נתוני דוחות 2014'!$DW$10:$DW$263,0),3))</f>
        <v>0.70179985931431021</v>
      </c>
      <c r="Y134" s="162">
        <f>INDEX('נתוני דוחות 2014'!$DW$10:$DY$263,MATCH('תשלומי ארנונה של המדינה'!C134,'נתוני דוחות 2014'!$DW$10:$DW$263,0),2)/(INDEX('נתוני דוחות 2014'!$DW$10:$DY$263,MATCH('תשלומי ארנונה של המדינה'!C134,'נתוני דוחות 2014'!$DW$10:$DW$263,0),2)+INDEX('נתוני דוחות 2014'!$DW$10:$DY$263,MATCH('תשלומי ארנונה של המדינה'!C134,'נתוני דוחות 2014'!$DW$10:$DW$263,0),3)-H134/1000)</f>
        <v>0.70179985931431021</v>
      </c>
      <c r="Z134" s="162">
        <f>INDEX('נתוני דוחות 2014'!$DW$10:$DY$263,MATCH('תשלומי ארנונה של המדינה'!C134,'נתוני דוחות 2014'!$DW$10:$DW$263,0),2)/(INDEX('נתוני דוחות 2014'!$DW$10:$DY$263,MATCH('תשלומי ארנונה של המדינה'!C134,'נתוני דוחות 2014'!$DW$10:$DW$263,0),2)+INDEX('נתוני דוחות 2014'!$DW$10:$DY$263,MATCH('תשלומי ארנונה של המדינה'!C134,'נתוני דוחות 2014'!$DW$10:$DW$263,0),3)-N134/1000)</f>
        <v>0.70262241393976788</v>
      </c>
      <c r="AA134" s="162">
        <f t="shared" si="86"/>
        <v>8.22554625457661E-4</v>
      </c>
      <c r="AB134" s="162">
        <f t="shared" si="82"/>
        <v>3.9258608753621697E-3</v>
      </c>
      <c r="AC134" s="162">
        <f t="shared" si="83"/>
        <v>5.7836138024817269E-4</v>
      </c>
      <c r="AD134" s="162">
        <f t="shared" si="84"/>
        <v>2.314958308449437E-4</v>
      </c>
      <c r="AE134" s="274">
        <f>INDEX(רשויות!$AC$4:$AL$258,MATCH($C134,רשויות!$AC$4:$AC$258,0),10)</f>
        <v>3</v>
      </c>
      <c r="AF134" s="274" t="str">
        <f>IF(INDEX(רשויות!$AN$4:$AR$258,MATCH($C134,רשויות!$AO$4:$AO$258,0),4)&gt;0,"נתמכת","עצמאית")</f>
        <v>נתמכת</v>
      </c>
      <c r="AN134" s="124" t="s">
        <v>2239</v>
      </c>
      <c r="AO134">
        <v>5300</v>
      </c>
    </row>
    <row r="135" spans="1:41">
      <c r="A135" s="123"/>
      <c r="B135" s="124" t="s">
        <v>2563</v>
      </c>
      <c r="C135" s="124" t="s">
        <v>2228</v>
      </c>
      <c r="D135" s="172">
        <f t="shared" si="78"/>
        <v>2400</v>
      </c>
      <c r="E135" s="124" t="str">
        <f>IF(LEFT(B135,3)="עיר","עירייה",IF(LEFT(B135,7)="מועצה א","מועצה אזורית","מועצה מקומית"))</f>
        <v>מועצה מקומית</v>
      </c>
      <c r="F135" s="124" t="str">
        <f>INDEX(רשות_מחוז,MATCH(TRIM(C135),רשויות!$G$3:$G$260,0),2)</f>
        <v>צפון</v>
      </c>
      <c r="G135" s="125">
        <v>24000</v>
      </c>
      <c r="H135" s="125">
        <f t="shared" si="85"/>
        <v>24806.400000000001</v>
      </c>
      <c r="I135" s="125">
        <f>J135-H135</f>
        <v>57881.600000000013</v>
      </c>
      <c r="J135" s="125">
        <f>IF(OR(A135="עיר עולים",A135="בירה"),H135,H135/0.3)</f>
        <v>82688.000000000015</v>
      </c>
      <c r="K135" s="125"/>
      <c r="L135" s="125"/>
      <c r="M135" s="125"/>
      <c r="N135" s="125">
        <f t="shared" si="79"/>
        <v>24806.400000000001</v>
      </c>
      <c r="O135" s="236">
        <f>SUM(N$3:$N135)/SUM($N$3:$N$167)</f>
        <v>0.99968138848320232</v>
      </c>
      <c r="P135" s="125">
        <f t="shared" si="80"/>
        <v>10.336</v>
      </c>
      <c r="Q135" s="125">
        <f t="shared" si="81"/>
        <v>82688.000000000015</v>
      </c>
      <c r="R135" s="109">
        <f>INDEX(הכנסות_מבוקר,MATCH(C135,'נתוני דוחות 2014'!$C$10:$C$263,0),11)*1000</f>
        <v>14839000</v>
      </c>
      <c r="S135" s="109">
        <f>INDEX(הכנסות_מבוקר,MATCH(C135,'נתוני דוחות 2014'!$C$10:$C$263,0),6)*1000</f>
        <v>6549000</v>
      </c>
      <c r="T135" s="109">
        <f>INDEX(ארנונה_מבוקר,MATCH(C135,'נתוני דוחות 2014'!$C$10:$C$263,0),7)*1000</f>
        <v>230000</v>
      </c>
      <c r="U135" s="181">
        <f t="shared" si="77"/>
        <v>0.10785391304347827</v>
      </c>
      <c r="V135" s="181">
        <f t="shared" si="73"/>
        <v>3.7878149335776458E-3</v>
      </c>
      <c r="W135" s="181">
        <f t="shared" si="74"/>
        <v>1.6717029449423817E-3</v>
      </c>
      <c r="X135" s="181">
        <f>INDEX('נתוני דוחות 2014'!$DW$10:$DY$263,MATCH('תשלומי ארנונה של המדינה'!C135,'נתוני דוחות 2014'!$DW$10:$DW$263,0),2)/(INDEX('נתוני דוחות 2014'!$DW$10:$DY$263,MATCH('תשלומי ארנונה של המדינה'!C135,'נתוני דוחות 2014'!$DW$10:$DW$263,0),2)+INDEX('נתוני דוחות 2014'!$DW$10:$DY$263,MATCH('תשלומי ארנונה של המדינה'!C135,'נתוני דוחות 2014'!$DW$10:$DW$263,0),3))</f>
        <v>0.85802469135802473</v>
      </c>
      <c r="Y135" s="162">
        <f>INDEX('נתוני דוחות 2014'!$DW$10:$DY$263,MATCH('תשלומי ארנונה של המדינה'!C135,'נתוני דוחות 2014'!$DW$10:$DW$263,0),2)/(INDEX('נתוני דוחות 2014'!$DW$10:$DY$263,MATCH('תשלומי ארנונה של המדינה'!C135,'נתוני דוחות 2014'!$DW$10:$DW$263,0),2)+INDEX('נתוני דוחות 2014'!$DW$10:$DY$263,MATCH('תשלומי ארנונה של המדינה'!C135,'נתוני דוחות 2014'!$DW$10:$DW$263,0),3)-H135/1000)</f>
        <v>0.87136758823505811</v>
      </c>
      <c r="Z135" s="162">
        <f>INDEX('נתוני דוחות 2014'!$DW$10:$DY$263,MATCH('תשלומי ארנונה של המדינה'!C135,'נתוני דוחות 2014'!$DW$10:$DW$263,0),2)/(INDEX('נתוני דוחות 2014'!$DW$10:$DY$263,MATCH('תשלומי ארנונה של המדינה'!C135,'נתוני דוחות 2014'!$DW$10:$DW$263,0),2)+INDEX('נתוני דוחות 2014'!$DW$10:$DY$263,MATCH('תשלומי ארנונה של המדינה'!C135,'נתוני דוחות 2014'!$DW$10:$DW$263,0),3)-N135/1000)</f>
        <v>0.87136758823505811</v>
      </c>
      <c r="AA135" s="162">
        <f t="shared" si="86"/>
        <v>1.3342896877033383E-2</v>
      </c>
      <c r="AB135" s="162">
        <f t="shared" si="82"/>
        <v>0.10785391304347827</v>
      </c>
      <c r="AC135" s="162">
        <f t="shared" si="83"/>
        <v>3.7878149335776458E-3</v>
      </c>
      <c r="AD135" s="162">
        <f t="shared" si="84"/>
        <v>1.6717029449423817E-3</v>
      </c>
      <c r="AE135" s="274" t="str">
        <f>INDEX(רשויות!$AC$4:$AL$258,MATCH($C135,רשויות!$AC$4:$AC$258,0),10)</f>
        <v>..</v>
      </c>
      <c r="AF135" s="274" t="str">
        <f>IF(INDEX(רשויות!$AN$4:$AR$258,MATCH($C135,רשויות!$AO$4:$AO$258,0),4)&gt;0,"נתמכת","עצמאית")</f>
        <v>נתמכת</v>
      </c>
      <c r="AN135" t="s">
        <v>2245</v>
      </c>
      <c r="AO135">
        <v>7300</v>
      </c>
    </row>
    <row r="136" spans="1:41" ht="15" customHeight="1">
      <c r="A136" s="123"/>
      <c r="B136" s="124" t="s">
        <v>54</v>
      </c>
      <c r="C136" s="124" t="s">
        <v>1250</v>
      </c>
      <c r="D136" s="172">
        <f t="shared" si="78"/>
        <v>15000</v>
      </c>
      <c r="E136" s="124" t="str">
        <f>IF(LEFT(B136,3)="עיר","עירייה",IF(LEFT(B136,7)="מועצה א","מועצה אזורית","מועצה מקומית"))</f>
        <v>מועצה מקומית</v>
      </c>
      <c r="F136" s="124" t="str">
        <f>INDEX(רשות_מחוז,MATCH(TRIM(C136),רשויות!$G$3:$G$260,0),2)</f>
        <v>מרכז</v>
      </c>
      <c r="G136" s="125">
        <v>19039.939999999999</v>
      </c>
      <c r="H136" s="125">
        <f t="shared" si="85"/>
        <v>19679.681983999999</v>
      </c>
      <c r="I136" s="125">
        <f>J136-H136</f>
        <v>45919.25796266667</v>
      </c>
      <c r="J136" s="125">
        <f>IF(OR(A136="עיר עולים",A136="בירה"),H136,H136/0.3)</f>
        <v>65598.939946666665</v>
      </c>
      <c r="K136" s="125"/>
      <c r="L136" s="125"/>
      <c r="M136" s="125"/>
      <c r="N136" s="125">
        <f t="shared" si="79"/>
        <v>19679.681983999999</v>
      </c>
      <c r="O136" s="236">
        <f>SUM(N$3:$N136)/SUM($N$3:$N$167)</f>
        <v>0.99970293552979816</v>
      </c>
      <c r="P136" s="125">
        <f t="shared" si="80"/>
        <v>1.3119787989333334</v>
      </c>
      <c r="Q136" s="125">
        <f t="shared" si="81"/>
        <v>65598.939946666665</v>
      </c>
      <c r="R136" s="109">
        <f>INDEX(הכנסות_מבוקר,MATCH(C136,'נתוני דוחות 2014'!$C$10:$C$263,0),11)*1000</f>
        <v>81253000</v>
      </c>
      <c r="S136" s="109">
        <f>INDEX(הכנסות_מבוקר,MATCH(C136,'נתוני דוחות 2014'!$C$10:$C$263,0),6)*1000</f>
        <v>57466000</v>
      </c>
      <c r="T136" s="109">
        <f>INDEX(ארנונה_מבוקר,MATCH(C136,'נתוני דוחות 2014'!$C$10:$C$263,0),7)*1000</f>
        <v>3354000</v>
      </c>
      <c r="U136" s="181">
        <f t="shared" si="77"/>
        <v>5.8675259344066781E-3</v>
      </c>
      <c r="V136" s="181">
        <f t="shared" si="73"/>
        <v>3.4245783565934636E-4</v>
      </c>
      <c r="W136" s="181">
        <f t="shared" si="74"/>
        <v>2.4220252770974608E-4</v>
      </c>
      <c r="X136" s="181">
        <f>INDEX('נתוני דוחות 2014'!$DW$10:$DY$263,MATCH('תשלומי ארנונה של המדינה'!C136,'נתוני דוחות 2014'!$DW$10:$DW$263,0),2)/(INDEX('נתוני דוחות 2014'!$DW$10:$DY$263,MATCH('תשלומי ארנונה של המדינה'!C136,'נתוני דוחות 2014'!$DW$10:$DW$263,0),2)+INDEX('נתוני דוחות 2014'!$DW$10:$DY$263,MATCH('תשלומי ארנונה של המדינה'!C136,'נתוני דוחות 2014'!$DW$10:$DW$263,0),3))</f>
        <v>0.9026302037972479</v>
      </c>
      <c r="Y136" s="162">
        <f>INDEX('נתוני דוחות 2014'!$DW$10:$DY$263,MATCH('תשלומי ארנונה של המדינה'!C136,'נתוני דוחות 2014'!$DW$10:$DW$263,0),2)/(INDEX('נתוני דוחות 2014'!$DW$10:$DY$263,MATCH('תשלומי ארנונה של המדינה'!C136,'נתוני דוחות 2014'!$DW$10:$DW$263,0),2)+INDEX('נתוני דוחות 2014'!$DW$10:$DY$263,MATCH('תשלומי ארנונה של המדינה'!C136,'נתוני דוחות 2014'!$DW$10:$DW$263,0),3)-H136/1000)</f>
        <v>0.90314618910139288</v>
      </c>
      <c r="Z136" s="162">
        <f>INDEX('נתוני דוחות 2014'!$DW$10:$DY$263,MATCH('תשלומי ארנונה של המדינה'!C136,'נתוני דוחות 2014'!$DW$10:$DW$263,0),2)/(INDEX('נתוני דוחות 2014'!$DW$10:$DY$263,MATCH('תשלומי ארנונה של המדינה'!C136,'נתוני דוחות 2014'!$DW$10:$DW$263,0),2)+INDEX('נתוני דוחות 2014'!$DW$10:$DY$263,MATCH('תשלומי ארנונה של המדינה'!C136,'נתוני דוחות 2014'!$DW$10:$DW$263,0),3)-N136/1000)</f>
        <v>0.90314618910139288</v>
      </c>
      <c r="AA136" s="162">
        <f t="shared" si="86"/>
        <v>5.1598530414498356E-4</v>
      </c>
      <c r="AB136" s="162">
        <f t="shared" si="82"/>
        <v>5.8675259344066781E-3</v>
      </c>
      <c r="AC136" s="162">
        <f t="shared" si="83"/>
        <v>3.4245783565934636E-4</v>
      </c>
      <c r="AD136" s="162">
        <f t="shared" si="84"/>
        <v>2.4220252770974608E-4</v>
      </c>
      <c r="AE136" s="274">
        <f>INDEX(רשויות!$AC$4:$AL$258,MATCH($C136,רשויות!$AC$4:$AC$258,0),10)</f>
        <v>8</v>
      </c>
      <c r="AF136" s="274" t="str">
        <f>IF(INDEX(רשויות!$AN$4:$AR$258,MATCH($C136,רשויות!$AO$4:$AO$258,0),4)&gt;0,"נתמכת","עצמאית")</f>
        <v>נתמכת</v>
      </c>
      <c r="AN136" t="s">
        <v>2255</v>
      </c>
      <c r="AO136">
        <v>12100</v>
      </c>
    </row>
    <row r="137" spans="1:41" ht="15" customHeight="1">
      <c r="A137" s="123"/>
      <c r="B137" s="126"/>
      <c r="C137" s="124" t="s">
        <v>1868</v>
      </c>
      <c r="D137" s="172">
        <f t="shared" si="78"/>
        <v>6100</v>
      </c>
      <c r="E137" s="124" t="str">
        <f>INDEX(רשויות!$G$3:$P$260,MATCH(TRIM(C137),רשויות!$G$3:$G$260,0),10)</f>
        <v>מועצה מקומית</v>
      </c>
      <c r="F137" s="124" t="str">
        <f>INDEX(רשות_מחוז,MATCH(TRIM(C137),רשויות!$G$3:$G$260,0),2)</f>
        <v>צפון</v>
      </c>
      <c r="G137" s="127"/>
      <c r="H137" s="125">
        <f t="shared" si="85"/>
        <v>0</v>
      </c>
      <c r="I137" s="126"/>
      <c r="J137" s="126"/>
      <c r="K137" s="125">
        <f>INDEX(מילמן,MATCH(C137,'המידע ממילמן'!$A$1:$A$145,0),2)</f>
        <v>18927</v>
      </c>
      <c r="L137" s="125">
        <f t="shared" ref="L137:L142" si="87">M137-K137</f>
        <v>15485.727272727272</v>
      </c>
      <c r="M137" s="125">
        <f t="shared" ref="M137:M142" si="88">IF(OR(A137="עיר עולים",A137="בירה"),K137,K137/0.55)</f>
        <v>34412.727272727272</v>
      </c>
      <c r="N137" s="125">
        <f t="shared" si="79"/>
        <v>18927</v>
      </c>
      <c r="O137" s="236">
        <f>SUM(N$3:$N137)/SUM($N$3:$N$167)</f>
        <v>0.99972365847396216</v>
      </c>
      <c r="P137" s="125">
        <f t="shared" si="80"/>
        <v>3.1027868852459015</v>
      </c>
      <c r="Q137" s="125">
        <f t="shared" si="81"/>
        <v>34412.727272727272</v>
      </c>
      <c r="R137" s="109">
        <f>INDEX(הכנסות_מבוקר,MATCH(C137,'נתוני דוחות 2014'!$C$10:$C$263,0),11)*1000</f>
        <v>40841000</v>
      </c>
      <c r="S137" s="109">
        <f>INDEX(הכנסות_מבוקר,MATCH(C137,'נתוני דוחות 2014'!$C$10:$C$263,0),6)*1000</f>
        <v>10255000</v>
      </c>
      <c r="T137" s="109">
        <f>INDEX(ארנונה_מבוקר,MATCH(C137,'נתוני דוחות 2014'!$C$10:$C$263,0),7)*1000</f>
        <v>561000</v>
      </c>
      <c r="U137" s="181">
        <f t="shared" si="77"/>
        <v>0</v>
      </c>
      <c r="V137" s="181">
        <f t="shared" si="73"/>
        <v>0</v>
      </c>
      <c r="W137" s="181">
        <f t="shared" si="74"/>
        <v>0</v>
      </c>
      <c r="X137" s="181">
        <f>INDEX('נתוני דוחות 2014'!$DW$10:$DY$263,MATCH('תשלומי ארנונה של המדינה'!C137,'נתוני דוחות 2014'!$DW$10:$DW$263,0),2)/(INDEX('נתוני דוחות 2014'!$DW$10:$DY$263,MATCH('תשלומי ארנונה של המדינה'!C137,'נתוני דוחות 2014'!$DW$10:$DW$263,0),2)+INDEX('נתוני דוחות 2014'!$DW$10:$DY$263,MATCH('תשלומי ארנונה של המדינה'!C137,'נתוני דוחות 2014'!$DW$10:$DW$263,0),3))</f>
        <v>0.88703181635118811</v>
      </c>
      <c r="Y137" s="162">
        <f>INDEX('נתוני דוחות 2014'!$DW$10:$DY$263,MATCH('תשלומי ארנונה של המדינה'!C137,'נתוני דוחות 2014'!$DW$10:$DW$263,0),2)/(INDEX('נתוני דוחות 2014'!$DW$10:$DY$263,MATCH('תשלומי ארנונה של המדינה'!C137,'נתוני דוחות 2014'!$DW$10:$DW$263,0),2)+INDEX('נתוני דוחות 2014'!$DW$10:$DY$263,MATCH('תשלומי ארנונה של המדינה'!C137,'נתוני דוחות 2014'!$DW$10:$DW$263,0),3)-H137/1000)</f>
        <v>0.88703181635118811</v>
      </c>
      <c r="Z137" s="162">
        <f>INDEX('נתוני דוחות 2014'!$DW$10:$DY$263,MATCH('תשלומי ארנונה של המדינה'!C137,'נתוני דוחות 2014'!$DW$10:$DW$263,0),2)/(INDEX('נתוני דוחות 2014'!$DW$10:$DY$263,MATCH('תשלומי ארנונה של המדינה'!C137,'נתוני דוחות 2014'!$DW$10:$DW$263,0),2)+INDEX('נתוני דוחות 2014'!$DW$10:$DY$263,MATCH('תשלומי ארנונה של המדינה'!C137,'נתוני דוחות 2014'!$DW$10:$DW$263,0),3)-N137/1000)</f>
        <v>0.89042551019562466</v>
      </c>
      <c r="AA137" s="162">
        <f t="shared" si="86"/>
        <v>3.3936938444365516E-3</v>
      </c>
      <c r="AB137" s="162">
        <f t="shared" si="82"/>
        <v>3.3737967914438505E-2</v>
      </c>
      <c r="AC137" s="162">
        <f t="shared" si="83"/>
        <v>1.8456362749878108E-3</v>
      </c>
      <c r="AD137" s="162">
        <f t="shared" si="84"/>
        <v>4.6343135574545186E-4</v>
      </c>
      <c r="AE137" s="274">
        <f>INDEX(רשויות!$AC$4:$AL$258,MATCH($C137,רשויות!$AC$4:$AC$258,0),10)</f>
        <v>3</v>
      </c>
      <c r="AF137" s="274" t="str">
        <f>IF(INDEX(רשויות!$AN$4:$AR$258,MATCH($C137,רשויות!$AO$4:$AO$258,0),4)&gt;0,"נתמכת","עצמאית")</f>
        <v>נתמכת</v>
      </c>
      <c r="AN137" t="s">
        <v>2265</v>
      </c>
      <c r="AO137">
        <v>1900</v>
      </c>
    </row>
    <row r="138" spans="1:41">
      <c r="A138" s="123" t="s">
        <v>75</v>
      </c>
      <c r="B138" s="126"/>
      <c r="C138" s="124" t="s">
        <v>1819</v>
      </c>
      <c r="D138" s="172">
        <f t="shared" si="78"/>
        <v>8900</v>
      </c>
      <c r="E138" s="124" t="str">
        <f>INDEX(רשויות!$G$3:$P$260,MATCH(TRIM(C138),רשויות!$G$3:$G$260,0),10)</f>
        <v>מועצה מקומית</v>
      </c>
      <c r="F138" s="124" t="str">
        <f>INDEX(רשות_מחוז,MATCH(TRIM(C138),רשויות!$G$3:$G$260,0),2)</f>
        <v>צפון</v>
      </c>
      <c r="G138" s="127"/>
      <c r="H138" s="125">
        <f t="shared" si="85"/>
        <v>0</v>
      </c>
      <c r="I138" s="126"/>
      <c r="J138" s="126"/>
      <c r="K138" s="125">
        <f>INDEX(מילמן,MATCH(C138,'המידע ממילמן'!$A$1:$A$145,0),2)</f>
        <v>17924.8</v>
      </c>
      <c r="L138" s="125">
        <f t="shared" si="87"/>
        <v>0</v>
      </c>
      <c r="M138" s="125">
        <f t="shared" si="88"/>
        <v>17924.8</v>
      </c>
      <c r="N138" s="125">
        <f t="shared" si="79"/>
        <v>17924.8</v>
      </c>
      <c r="O138" s="236">
        <f>SUM(N$3:$N138)/SUM($N$3:$N$167)</f>
        <v>0.99974328412142621</v>
      </c>
      <c r="P138" s="125">
        <f t="shared" si="80"/>
        <v>2.0140224719101121</v>
      </c>
      <c r="Q138" s="125">
        <f t="shared" si="81"/>
        <v>17924.8</v>
      </c>
      <c r="R138" s="109">
        <f>INDEX(הכנסות_מבוקר,MATCH(C138,'נתוני דוחות 2014'!$C$10:$C$263,0),11)*1000</f>
        <v>74165000</v>
      </c>
      <c r="S138" s="109">
        <f>INDEX(הכנסות_מבוקר,MATCH(C138,'נתוני דוחות 2014'!$C$10:$C$263,0),6)*1000</f>
        <v>32008000</v>
      </c>
      <c r="T138" s="109">
        <f>INDEX(ארנונה_מבוקר,MATCH(C138,'נתוני דוחות 2014'!$C$10:$C$263,0),7)*1000</f>
        <v>9742000</v>
      </c>
      <c r="U138" s="181">
        <f t="shared" si="77"/>
        <v>0</v>
      </c>
      <c r="V138" s="181">
        <f t="shared" si="73"/>
        <v>0</v>
      </c>
      <c r="W138" s="181">
        <f t="shared" si="74"/>
        <v>0</v>
      </c>
      <c r="X138" s="181">
        <f>INDEX('נתוני דוחות 2014'!$DW$10:$DY$263,MATCH('תשלומי ארנונה של המדינה'!C138,'נתוני דוחות 2014'!$DW$10:$DW$263,0),2)/(INDEX('נתוני דוחות 2014'!$DW$10:$DY$263,MATCH('תשלומי ארנונה של המדינה'!C138,'נתוני דוחות 2014'!$DW$10:$DW$263,0),2)+INDEX('נתוני דוחות 2014'!$DW$10:$DY$263,MATCH('תשלומי ארנונה של המדינה'!C138,'נתוני דוחות 2014'!$DW$10:$DW$263,0),3))</f>
        <v>0.41064730792498488</v>
      </c>
      <c r="Y138" s="162">
        <f>INDEX('נתוני דוחות 2014'!$DW$10:$DY$263,MATCH('תשלומי ארנונה של המדינה'!C138,'נתוני דוחות 2014'!$DW$10:$DW$263,0),2)/(INDEX('נתוני דוחות 2014'!$DW$10:$DY$263,MATCH('תשלומי ארנונה של המדינה'!C138,'נתוני דוחות 2014'!$DW$10:$DW$263,0),2)+INDEX('נתוני דוחות 2014'!$DW$10:$DY$263,MATCH('תשלומי ארנונה של המדינה'!C138,'נתוני דוחות 2014'!$DW$10:$DW$263,0),3)-H138/1000)</f>
        <v>0.41064730792498488</v>
      </c>
      <c r="Z138" s="162">
        <f>INDEX('נתוני דוחות 2014'!$DW$10:$DY$263,MATCH('תשלומי ארנונה של המדינה'!C138,'נתוני דוחות 2014'!$DW$10:$DW$263,0),2)/(INDEX('נתוני דוחות 2014'!$DW$10:$DY$263,MATCH('תשלומי ארנונה של המדינה'!C138,'נתוני דוחות 2014'!$DW$10:$DW$263,0),2)+INDEX('נתוני דוחות 2014'!$DW$10:$DY$263,MATCH('תשלומי ארנונה של המדינה'!C138,'נתוני דוחות 2014'!$DW$10:$DW$263,0),3)-N138/1000)</f>
        <v>0.41109308901403263</v>
      </c>
      <c r="AA138" s="162">
        <f t="shared" si="86"/>
        <v>4.457810890477476E-4</v>
      </c>
      <c r="AB138" s="162">
        <f t="shared" si="82"/>
        <v>1.8399507288031204E-3</v>
      </c>
      <c r="AC138" s="162">
        <f t="shared" si="83"/>
        <v>5.6000999750062484E-4</v>
      </c>
      <c r="AD138" s="162">
        <f t="shared" si="84"/>
        <v>2.4168812782309713E-4</v>
      </c>
      <c r="AE138" s="274">
        <f>INDEX(רשויות!$AC$4:$AL$258,MATCH($C138,רשויות!$AC$4:$AC$258,0),10)</f>
        <v>3</v>
      </c>
      <c r="AF138" s="274" t="str">
        <f>IF(INDEX(רשויות!$AN$4:$AR$258,MATCH($C138,רשויות!$AO$4:$AO$258,0),4)&gt;0,"נתמכת","עצמאית")</f>
        <v>נתמכת</v>
      </c>
      <c r="AN138" t="s">
        <v>2271</v>
      </c>
      <c r="AO138">
        <v>47400</v>
      </c>
    </row>
    <row r="139" spans="1:41">
      <c r="A139" s="123"/>
      <c r="B139" s="126"/>
      <c r="C139" s="124" t="s">
        <v>734</v>
      </c>
      <c r="D139" s="172">
        <f t="shared" si="78"/>
        <v>11600</v>
      </c>
      <c r="E139" s="124" t="str">
        <f>INDEX(רשויות!$G$3:$P$260,MATCH(TRIM(C139),רשויות!$G$3:$G$260,0),10)</f>
        <v>מועצה מקומית</v>
      </c>
      <c r="F139" s="124" t="str">
        <f>INDEX(רשות_מחוז,MATCH(TRIM(C139),רשויות!$G$3:$G$260,0),2)</f>
        <v>חיפה</v>
      </c>
      <c r="G139" s="127"/>
      <c r="H139" s="125">
        <f t="shared" si="85"/>
        <v>0</v>
      </c>
      <c r="I139" s="126"/>
      <c r="J139" s="126"/>
      <c r="K139" s="125">
        <f>INDEX(מילמן,MATCH(C139,'המידע ממילמן'!$A$1:$A$145,0),2)</f>
        <v>15770</v>
      </c>
      <c r="L139" s="125">
        <f t="shared" si="87"/>
        <v>12902.727272727272</v>
      </c>
      <c r="M139" s="125">
        <f t="shared" si="88"/>
        <v>28672.727272727272</v>
      </c>
      <c r="N139" s="125">
        <f t="shared" si="79"/>
        <v>15770</v>
      </c>
      <c r="O139" s="236">
        <f>SUM(N$3:$N139)/SUM($N$3:$N$167)</f>
        <v>0.99976055050434298</v>
      </c>
      <c r="P139" s="125">
        <f t="shared" si="80"/>
        <v>1.3594827586206897</v>
      </c>
      <c r="Q139" s="125">
        <f t="shared" si="81"/>
        <v>28672.727272727272</v>
      </c>
      <c r="R139" s="109">
        <f>INDEX(הכנסות_מבוקר,MATCH(C139,'נתוני דוחות 2014'!$C$10:$C$263,0),11)*1000</f>
        <v>59037000</v>
      </c>
      <c r="S139" s="109">
        <f>INDEX(הכנסות_מבוקר,MATCH(C139,'נתוני דוחות 2014'!$C$10:$C$263,0),6)*1000</f>
        <v>26397000</v>
      </c>
      <c r="T139" s="109">
        <f>INDEX(ארנונה_מבוקר,MATCH(C139,'נתוני דוחות 2014'!$C$10:$C$263,0),7)*1000</f>
        <v>3156000</v>
      </c>
      <c r="U139" s="181">
        <f t="shared" si="77"/>
        <v>0</v>
      </c>
      <c r="V139" s="181">
        <f t="shared" si="73"/>
        <v>0</v>
      </c>
      <c r="W139" s="181">
        <f t="shared" si="74"/>
        <v>0</v>
      </c>
      <c r="X139" s="181">
        <f>INDEX('נתוני דוחות 2014'!$DW$10:$DY$263,MATCH('תשלומי ארנונה של המדינה'!C139,'נתוני דוחות 2014'!$DW$10:$DW$263,0),2)/(INDEX('נתוני דוחות 2014'!$DW$10:$DY$263,MATCH('תשלומי ארנונה של המדינה'!C139,'נתוני דוחות 2014'!$DW$10:$DW$263,0),2)+INDEX('נתוני דוחות 2014'!$DW$10:$DY$263,MATCH('תשלומי ארנונה של המדינה'!C139,'נתוני דוחות 2014'!$DW$10:$DW$263,0),3))</f>
        <v>0.75003960082369714</v>
      </c>
      <c r="Y139" s="162">
        <f>INDEX('נתוני דוחות 2014'!$DW$10:$DY$263,MATCH('תשלומי ארנונה של המדינה'!C139,'נתוני דוחות 2014'!$DW$10:$DW$263,0),2)/(INDEX('נתוני דוחות 2014'!$DW$10:$DY$263,MATCH('תשלומי ארנונה של המדינה'!C139,'נתוני דוחות 2014'!$DW$10:$DW$263,0),2)+INDEX('נתוני דוחות 2014'!$DW$10:$DY$263,MATCH('תשלומי ארנונה של המדינה'!C139,'נתוני דוחות 2014'!$DW$10:$DW$263,0),3)-H139/1000)</f>
        <v>0.75003960082369714</v>
      </c>
      <c r="Z139" s="162">
        <f>INDEX('נתוני דוחות 2014'!$DW$10:$DY$263,MATCH('תשלומי ארנונה של המדינה'!C139,'נתוני דוחות 2014'!$DW$10:$DW$263,0),2)/(INDEX('נתוני דוחות 2014'!$DW$10:$DY$263,MATCH('תשלומי ארנונה של המדינה'!C139,'נתוני דוחות 2014'!$DW$10:$DW$263,0),2)+INDEX('נתוני דוחות 2014'!$DW$10:$DY$263,MATCH('תשלומי ארנונה של המדינה'!C139,'נתוני דוחות 2014'!$DW$10:$DW$263,0),3)-N139/1000)</f>
        <v>0.75097757931457243</v>
      </c>
      <c r="AA139" s="162">
        <f t="shared" si="86"/>
        <v>9.3797849087529084E-4</v>
      </c>
      <c r="AB139" s="162">
        <f t="shared" si="82"/>
        <v>4.996831432192649E-3</v>
      </c>
      <c r="AC139" s="162">
        <f t="shared" si="83"/>
        <v>5.9741637307269765E-4</v>
      </c>
      <c r="AD139" s="162">
        <f t="shared" si="84"/>
        <v>2.671206192726595E-4</v>
      </c>
      <c r="AE139" s="274">
        <f>INDEX(רשויות!$AC$4:$AL$258,MATCH($C139,רשויות!$AC$4:$AC$258,0),10)</f>
        <v>4</v>
      </c>
      <c r="AF139" s="274" t="str">
        <f>IF(INDEX(רשויות!$AN$4:$AR$258,MATCH($C139,רשויות!$AO$4:$AO$258,0),4)&gt;0,"נתמכת","עצמאית")</f>
        <v>נתמכת</v>
      </c>
      <c r="AN139" t="s">
        <v>1000</v>
      </c>
      <c r="AO139">
        <v>3100</v>
      </c>
    </row>
    <row r="140" spans="1:41" ht="15" customHeight="1">
      <c r="A140" s="123"/>
      <c r="B140" s="126"/>
      <c r="C140" s="124" t="s">
        <v>797</v>
      </c>
      <c r="D140" s="172">
        <f t="shared" si="78"/>
        <v>17500</v>
      </c>
      <c r="E140" s="124" t="str">
        <f>INDEX(רשויות!$G$3:$P$260,MATCH(TRIM(C140),רשויות!$G$3:$G$260,0),10)</f>
        <v>מועצה מקומית</v>
      </c>
      <c r="F140" s="124" t="str">
        <f>INDEX(רשות_מחוז,MATCH(TRIM(C140),רשויות!$G$3:$G$260,0),2)</f>
        <v>חיפה</v>
      </c>
      <c r="G140" s="127"/>
      <c r="H140" s="125">
        <f t="shared" si="85"/>
        <v>0</v>
      </c>
      <c r="I140" s="126"/>
      <c r="J140" s="126"/>
      <c r="K140" s="125">
        <f>INDEX(מילמן,MATCH(C140,'המידע ממילמן'!$A$1:$A$145,0),2)</f>
        <v>15274</v>
      </c>
      <c r="L140" s="125">
        <f t="shared" si="87"/>
        <v>12496.909090909088</v>
      </c>
      <c r="M140" s="125">
        <f t="shared" si="88"/>
        <v>27770.909090909088</v>
      </c>
      <c r="N140" s="125">
        <f t="shared" si="79"/>
        <v>15274</v>
      </c>
      <c r="O140" s="236">
        <f>SUM(N$3:$N140)/SUM($N$3:$N$167)</f>
        <v>0.99977727382283832</v>
      </c>
      <c r="P140" s="125">
        <f t="shared" si="80"/>
        <v>0.87280000000000002</v>
      </c>
      <c r="Q140" s="125">
        <f t="shared" si="81"/>
        <v>27770.909090909088</v>
      </c>
      <c r="R140" s="109">
        <f>INDEX(הכנסות_מבוקר,MATCH(C140,'נתוני דוחות 2014'!$C$10:$C$263,0),11)*1000</f>
        <v>104340000</v>
      </c>
      <c r="S140" s="109">
        <f>INDEX(הכנסות_מבוקר,MATCH(C140,'נתוני דוחות 2014'!$C$10:$C$263,0),6)*1000</f>
        <v>67812000</v>
      </c>
      <c r="T140" s="109">
        <f>INDEX(ארנונה_מבוקר,MATCH(C140,'נתוני דוחות 2014'!$C$10:$C$263,0),7)*1000</f>
        <v>28763000</v>
      </c>
      <c r="U140" s="181">
        <f t="shared" si="77"/>
        <v>0</v>
      </c>
      <c r="V140" s="181">
        <f t="shared" si="73"/>
        <v>0</v>
      </c>
      <c r="W140" s="181">
        <f t="shared" si="74"/>
        <v>0</v>
      </c>
      <c r="X140" s="181">
        <f>INDEX('נתוני דוחות 2014'!$DW$10:$DY$263,MATCH('תשלומי ארנונה של המדינה'!C140,'נתוני דוחות 2014'!$DW$10:$DW$263,0),2)/(INDEX('נתוני דוחות 2014'!$DW$10:$DY$263,MATCH('תשלומי ארנונה של המדינה'!C140,'נתוני דוחות 2014'!$DW$10:$DW$263,0),2)+INDEX('נתוני דוחות 2014'!$DW$10:$DY$263,MATCH('תשלומי ארנונה של המדינה'!C140,'נתוני דוחות 2014'!$DW$10:$DW$263,0),3))</f>
        <v>0.46053865486327317</v>
      </c>
      <c r="Y140" s="162">
        <f>INDEX('נתוני דוחות 2014'!$DW$10:$DY$263,MATCH('תשלומי ארנונה של המדינה'!C140,'נתוני דוחות 2014'!$DW$10:$DW$263,0),2)/(INDEX('נתוני דוחות 2014'!$DW$10:$DY$263,MATCH('תשלומי ארנונה של המדינה'!C140,'נתוני דוחות 2014'!$DW$10:$DW$263,0),2)+INDEX('נתוני דוחות 2014'!$DW$10:$DY$263,MATCH('תשלומי ארנונה של המדינה'!C140,'נתוני דוחות 2014'!$DW$10:$DW$263,0),3)-H140/1000)</f>
        <v>0.46053865486327317</v>
      </c>
      <c r="Z140" s="162">
        <f>INDEX('נתוני דוחות 2014'!$DW$10:$DY$263,MATCH('תשלומי ארנונה של המדינה'!C140,'נתוני דוחות 2014'!$DW$10:$DW$263,0),2)/(INDEX('נתוני דוחות 2014'!$DW$10:$DY$263,MATCH('תשלומי ארנונה של המדינה'!C140,'נתוני דוחות 2014'!$DW$10:$DW$263,0),2)+INDEX('נתוני דוחות 2014'!$DW$10:$DY$263,MATCH('תשלומי ארנונה של המדינה'!C140,'נתוני דוחות 2014'!$DW$10:$DW$263,0),3)-N140/1000)</f>
        <v>0.46067062311222129</v>
      </c>
      <c r="AA140" s="162">
        <f t="shared" si="86"/>
        <v>1.319682489481222E-4</v>
      </c>
      <c r="AB140" s="162">
        <f t="shared" si="82"/>
        <v>5.3102944755414948E-4</v>
      </c>
      <c r="AC140" s="162">
        <f t="shared" si="83"/>
        <v>2.2524037043591104E-4</v>
      </c>
      <c r="AD140" s="162">
        <f t="shared" si="84"/>
        <v>1.4638681234425917E-4</v>
      </c>
      <c r="AE140" s="274">
        <f>INDEX(רשויות!$AC$4:$AL$258,MATCH($C140,רשויות!$AC$4:$AC$258,0),10)</f>
        <v>8</v>
      </c>
      <c r="AF140" s="274" t="str">
        <f>IF(INDEX(רשויות!$AN$4:$AR$258,MATCH($C140,רשויות!$AO$4:$AO$258,0),4)&gt;0,"נתמכת","עצמאית")</f>
        <v>עצמאית</v>
      </c>
      <c r="AN140" t="s">
        <v>2304</v>
      </c>
      <c r="AO140">
        <v>42800</v>
      </c>
    </row>
    <row r="141" spans="1:41" ht="15.75" customHeight="1">
      <c r="A141" s="123"/>
      <c r="B141" s="126"/>
      <c r="C141" s="124" t="s">
        <v>1640</v>
      </c>
      <c r="D141" s="172">
        <f t="shared" si="78"/>
        <v>7200</v>
      </c>
      <c r="E141" s="124" t="str">
        <f>INDEX(רשויות!$G$3:$P$260,MATCH(TRIM(C141),רשויות!$G$3:$G$260,0),10)</f>
        <v>מועצה אזורית</v>
      </c>
      <c r="F141" s="124" t="str">
        <f>INDEX(רשות_מחוז,MATCH(TRIM(C141),רשויות!$G$3:$G$260,0),2)</f>
        <v>צפון</v>
      </c>
      <c r="G141" s="127"/>
      <c r="H141" s="125">
        <f t="shared" si="85"/>
        <v>0</v>
      </c>
      <c r="I141" s="126"/>
      <c r="J141" s="126"/>
      <c r="K141" s="125">
        <f>INDEX(מילמן,MATCH(C141,'המידע ממילמן'!$A$1:$A$145,0),2)</f>
        <v>15111</v>
      </c>
      <c r="L141" s="125">
        <f t="shared" si="87"/>
        <v>12363.545454545452</v>
      </c>
      <c r="M141" s="125">
        <f t="shared" si="88"/>
        <v>27474.545454545452</v>
      </c>
      <c r="N141" s="125">
        <f t="shared" si="79"/>
        <v>15111</v>
      </c>
      <c r="O141" s="236">
        <f>SUM(N$3:$N141)/SUM($N$3:$N$167)</f>
        <v>0.99979381867459838</v>
      </c>
      <c r="P141" s="125">
        <f t="shared" si="80"/>
        <v>2.0987499999999999</v>
      </c>
      <c r="Q141" s="125">
        <f t="shared" si="81"/>
        <v>27474.545454545452</v>
      </c>
      <c r="R141" s="109" t="e">
        <f>INDEX(הכנסות_מבוקר,MATCH(C141,'נתוני דוחות 2014'!$C$10:$C$263,0),11)*1000</f>
        <v>#N/A</v>
      </c>
      <c r="S141" s="109" t="e">
        <f>INDEX(הכנסות_מבוקר,MATCH(C141,'נתוני דוחות 2014'!$C$10:$C$263,0),6)*1000</f>
        <v>#N/A</v>
      </c>
      <c r="T141" s="109" t="e">
        <f>INDEX(ארנונה_מבוקר,MATCH(C141,'נתוני דוחות 2014'!$C$10:$C$263,0),7)*1000</f>
        <v>#N/A</v>
      </c>
      <c r="U141" s="181"/>
      <c r="V141" s="181"/>
      <c r="W141" s="181"/>
      <c r="X141" s="181" t="e">
        <f>INDEX('נתוני דוחות 2014'!$DW$10:$DY$263,MATCH('תשלומי ארנונה של המדינה'!C141,'נתוני דוחות 2014'!$DW$10:$DW$263,0),2)/(INDEX('נתוני דוחות 2014'!$DW$10:$DY$263,MATCH('תשלומי ארנונה של המדינה'!C141,'נתוני דוחות 2014'!$DW$10:$DW$263,0),2)+INDEX('נתוני דוחות 2014'!$DW$10:$DY$263,MATCH('תשלומי ארנונה של המדינה'!C141,'נתוני דוחות 2014'!$DW$10:$DW$263,0),3))</f>
        <v>#N/A</v>
      </c>
      <c r="Y141" s="162" t="e">
        <f>INDEX('נתוני דוחות 2014'!$DW$10:$DY$263,MATCH('תשלומי ארנונה של המדינה'!C141,'נתוני דוחות 2014'!$DW$10:$DW$263,0),2)/(INDEX('נתוני דוחות 2014'!$DW$10:$DY$263,MATCH('תשלומי ארנונה של המדינה'!C141,'נתוני דוחות 2014'!$DW$10:$DW$263,0),2)+INDEX('נתוני דוחות 2014'!$DW$10:$DY$263,MATCH('תשלומי ארנונה של המדינה'!C141,'נתוני דוחות 2014'!$DW$10:$DW$263,0),3)-H141/1000)</f>
        <v>#N/A</v>
      </c>
      <c r="Z141" s="162" t="e">
        <f>INDEX('נתוני דוחות 2014'!$DW$10:$DY$263,MATCH('תשלומי ארנונה של המדינה'!C141,'נתוני דוחות 2014'!$DW$10:$DW$263,0),2)/(INDEX('נתוני דוחות 2014'!$DW$10:$DY$263,MATCH('תשלומי ארנונה של המדינה'!C141,'נתוני דוחות 2014'!$DW$10:$DW$263,0),2)+INDEX('נתוני דוחות 2014'!$DW$10:$DY$263,MATCH('תשלומי ארנונה של המדינה'!C141,'נתוני דוחות 2014'!$DW$10:$DW$263,0),3)-N141/1000)</f>
        <v>#N/A</v>
      </c>
      <c r="AA141" s="162" t="e">
        <f t="shared" si="86"/>
        <v>#N/A</v>
      </c>
      <c r="AB141" s="162" t="e">
        <f t="shared" si="82"/>
        <v>#N/A</v>
      </c>
      <c r="AC141" s="162" t="e">
        <f t="shared" si="83"/>
        <v>#N/A</v>
      </c>
      <c r="AD141" s="162" t="e">
        <f t="shared" si="84"/>
        <v>#N/A</v>
      </c>
      <c r="AE141" s="274">
        <f>INDEX(רשויות!$AC$4:$AL$258,MATCH($C141,רשויות!$AC$4:$AC$258,0),10)</f>
        <v>2</v>
      </c>
      <c r="AF141" s="274" t="str">
        <f>IF(INDEX(רשויות!$AN$4:$AR$258,MATCH($C141,רשויות!$AO$4:$AO$258,0),4)&gt;0,"נתמכת","עצמאית")</f>
        <v>נתמכת</v>
      </c>
      <c r="AN141" t="s">
        <v>2313</v>
      </c>
      <c r="AO141">
        <v>23000</v>
      </c>
    </row>
    <row r="142" spans="1:41" ht="15.75" customHeight="1">
      <c r="A142" s="123" t="s">
        <v>75</v>
      </c>
      <c r="B142" s="126"/>
      <c r="C142" s="124" t="s">
        <v>145</v>
      </c>
      <c r="D142" s="172">
        <f t="shared" si="78"/>
        <v>25100</v>
      </c>
      <c r="E142" s="124" t="str">
        <f>INDEX(רשויות!$G$3:$P$260,MATCH(TRIM(C142),רשויות!$G$3:$G$260,0),10)</f>
        <v>עירייה</v>
      </c>
      <c r="F142" s="124" t="str">
        <f>INDEX(רשות_מחוז,MATCH(TRIM(C142),רשויות!$G$3:$G$260,0),2)</f>
        <v>דרום</v>
      </c>
      <c r="G142" s="127"/>
      <c r="H142" s="125">
        <f t="shared" si="85"/>
        <v>0</v>
      </c>
      <c r="I142" s="126"/>
      <c r="J142" s="126"/>
      <c r="K142" s="125">
        <f>INDEX(מילמן,MATCH(C142,'המידע ממילמן'!$A$1:$A$145,0),2)</f>
        <v>14509.8</v>
      </c>
      <c r="L142" s="125">
        <f t="shared" si="87"/>
        <v>0</v>
      </c>
      <c r="M142" s="125">
        <f t="shared" si="88"/>
        <v>14509.8</v>
      </c>
      <c r="N142" s="125">
        <f t="shared" si="79"/>
        <v>14509.8</v>
      </c>
      <c r="O142" s="236">
        <f>SUM(N$3:$N142)/SUM($N$3:$N$167)</f>
        <v>0.9998097052797249</v>
      </c>
      <c r="P142" s="125">
        <f t="shared" si="80"/>
        <v>0.57807968127490039</v>
      </c>
      <c r="Q142" s="125">
        <f t="shared" si="81"/>
        <v>14509.8</v>
      </c>
      <c r="R142" s="109">
        <f>INDEX(הכנסות_מבוקר,MATCH(C142,'נתוני דוחות 2014'!$C$10:$C$263,0),11)*1000</f>
        <v>136246000</v>
      </c>
      <c r="S142" s="109">
        <f>INDEX(הכנסות_מבוקר,MATCH(C142,'נתוני דוחות 2014'!$C$10:$C$263,0),6)*1000</f>
        <v>48118000</v>
      </c>
      <c r="T142" s="109" t="e">
        <f>INDEX(ארנונה_מבוקר,MATCH(C142,'נתוני דוחות 2014'!$C$10:$C$263,0),7)*1000</f>
        <v>#VALUE!</v>
      </c>
      <c r="U142" s="181"/>
      <c r="V142" s="181">
        <f t="shared" ref="V142:V160" si="89">H142/S142</f>
        <v>0</v>
      </c>
      <c r="W142" s="181">
        <f t="shared" ref="W142:W160" si="90">H142/R142</f>
        <v>0</v>
      </c>
      <c r="X142" s="181" t="e">
        <f>INDEX('נתוני דוחות 2014'!$DW$10:$DY$263,MATCH('תשלומי ארנונה של המדינה'!C142,'נתוני דוחות 2014'!$DW$10:$DW$263,0),2)/(INDEX('נתוני דוחות 2014'!$DW$10:$DY$263,MATCH('תשלומי ארנונה של המדינה'!C142,'נתוני דוחות 2014'!$DW$10:$DW$263,0),2)+INDEX('נתוני דוחות 2014'!$DW$10:$DY$263,MATCH('תשלומי ארנונה של המדינה'!C142,'נתוני דוחות 2014'!$DW$10:$DW$263,0),3))</f>
        <v>#VALUE!</v>
      </c>
      <c r="Y142" s="162" t="e">
        <f>INDEX('נתוני דוחות 2014'!$DW$10:$DY$263,MATCH('תשלומי ארנונה של המדינה'!C142,'נתוני דוחות 2014'!$DW$10:$DW$263,0),2)/(INDEX('נתוני דוחות 2014'!$DW$10:$DY$263,MATCH('תשלומי ארנונה של המדינה'!C142,'נתוני דוחות 2014'!$DW$10:$DW$263,0),2)+INDEX('נתוני דוחות 2014'!$DW$10:$DY$263,MATCH('תשלומי ארנונה של המדינה'!C142,'נתוני דוחות 2014'!$DW$10:$DW$263,0),3)-H142/1000)</f>
        <v>#VALUE!</v>
      </c>
      <c r="Z142" s="162" t="e">
        <f>INDEX('נתוני דוחות 2014'!$DW$10:$DY$263,MATCH('תשלומי ארנונה של המדינה'!C142,'נתוני דוחות 2014'!$DW$10:$DW$263,0),2)/(INDEX('נתוני דוחות 2014'!$DW$10:$DY$263,MATCH('תשלומי ארנונה של המדינה'!C142,'נתוני דוחות 2014'!$DW$10:$DW$263,0),2)+INDEX('נתוני דוחות 2014'!$DW$10:$DY$263,MATCH('תשלומי ארנונה של המדינה'!C142,'נתוני דוחות 2014'!$DW$10:$DW$263,0),3)-N142/1000)</f>
        <v>#VALUE!</v>
      </c>
      <c r="AA142" s="162" t="e">
        <f t="shared" si="86"/>
        <v>#VALUE!</v>
      </c>
      <c r="AB142" s="162" t="e">
        <f t="shared" si="82"/>
        <v>#VALUE!</v>
      </c>
      <c r="AC142" s="162">
        <f t="shared" si="83"/>
        <v>3.0154619892763622E-4</v>
      </c>
      <c r="AD142" s="162">
        <f t="shared" si="84"/>
        <v>1.0649707147365793E-4</v>
      </c>
      <c r="AE142" s="274">
        <f>INDEX(רשויות!$AC$4:$AL$258,MATCH($C142,רשויות!$AC$4:$AC$258,0),10)</f>
        <v>3</v>
      </c>
      <c r="AF142" s="274" t="str">
        <f>IF(INDEX(רשויות!$AN$4:$AR$258,MATCH($C142,רשויות!$AO$4:$AO$258,0),4)&gt;0,"נתמכת","עצמאית")</f>
        <v>נתמכת</v>
      </c>
      <c r="AN142" t="s">
        <v>397</v>
      </c>
      <c r="AO142">
        <v>24200</v>
      </c>
    </row>
    <row r="143" spans="1:41" ht="15.75" customHeight="1">
      <c r="A143" s="123"/>
      <c r="B143" s="124" t="s">
        <v>62</v>
      </c>
      <c r="C143" s="124" t="s">
        <v>1460</v>
      </c>
      <c r="D143" s="172">
        <f t="shared" si="78"/>
        <v>3500</v>
      </c>
      <c r="E143" s="124" t="str">
        <f>IF(LEFT(B143,3)="עיר","עירייה",IF(LEFT(B143,7)="מועצה א","מועצה אזורית","מועצה מקומית"))</f>
        <v>מועצה מקומית</v>
      </c>
      <c r="F143" s="124" t="str">
        <f>INDEX(רשות_מחוז,MATCH(TRIM(C143),רשויות!$G$3:$G$260,0),2)</f>
        <v>מרכז</v>
      </c>
      <c r="G143" s="125">
        <v>13423.84</v>
      </c>
      <c r="H143" s="125">
        <f t="shared" si="85"/>
        <v>13874.881024</v>
      </c>
      <c r="I143" s="125">
        <f>J143-H143</f>
        <v>32374.722389333336</v>
      </c>
      <c r="J143" s="125">
        <f>IF(OR(A143="עיר עולים",A143="בירה"),H143,H143/0.3)</f>
        <v>46249.603413333338</v>
      </c>
      <c r="K143" s="125"/>
      <c r="L143" s="125"/>
      <c r="M143" s="125"/>
      <c r="N143" s="125">
        <f t="shared" si="79"/>
        <v>13874.881024</v>
      </c>
      <c r="O143" s="236">
        <f>SUM(N$3:$N143)/SUM($N$3:$N$167)</f>
        <v>0.99982489671971764</v>
      </c>
      <c r="P143" s="125">
        <f t="shared" si="80"/>
        <v>3.9642517211428574</v>
      </c>
      <c r="Q143" s="125">
        <f t="shared" si="81"/>
        <v>46249.603413333338</v>
      </c>
      <c r="R143" s="109">
        <f>INDEX(הכנסות_מבוקר,MATCH(C143,'נתוני דוחות 2014'!$C$10:$C$263,0),11)*1000</f>
        <v>50962000</v>
      </c>
      <c r="S143" s="109">
        <f>INDEX(הכנסות_מבוקר,MATCH(C143,'נתוני דוחות 2014'!$C$10:$C$263,0),6)*1000</f>
        <v>46888000</v>
      </c>
      <c r="T143" s="109">
        <f>INDEX(ארנונה_מבוקר,MATCH(C143,'נתוני דוחות 2014'!$C$10:$C$263,0),7)*1000</f>
        <v>2465000</v>
      </c>
      <c r="U143" s="181">
        <f>H143/T143</f>
        <v>5.6287549793103452E-3</v>
      </c>
      <c r="V143" s="181">
        <f t="shared" si="89"/>
        <v>2.9591539464255247E-4</v>
      </c>
      <c r="W143" s="181">
        <f t="shared" si="90"/>
        <v>2.7225935057493818E-4</v>
      </c>
      <c r="X143" s="181">
        <f>INDEX('נתוני דוחות 2014'!$DW$10:$DY$263,MATCH('תשלומי ארנונה של המדינה'!C143,'נתוני דוחות 2014'!$DW$10:$DW$263,0),2)/(INDEX('נתוני דוחות 2014'!$DW$10:$DY$263,MATCH('תשלומי ארנונה של המדינה'!C143,'נתוני דוחות 2014'!$DW$10:$DW$263,0),2)+INDEX('נתוני דוחות 2014'!$DW$10:$DY$263,MATCH('תשלומי ארנונה של המדינה'!C143,'נתוני דוחות 2014'!$DW$10:$DW$263,0),3))</f>
        <v>0.89316517141247342</v>
      </c>
      <c r="Y143" s="162">
        <f>INDEX('נתוני דוחות 2014'!$DW$10:$DY$263,MATCH('תשלומי ארנונה של המדינה'!C143,'נתוני דוחות 2014'!$DW$10:$DW$263,0),2)/(INDEX('נתוני דוחות 2014'!$DW$10:$DY$263,MATCH('תשלומי ארנונה של המדינה'!C143,'נתוני דוחות 2014'!$DW$10:$DW$263,0),2)+INDEX('נתוני דוחות 2014'!$DW$10:$DY$263,MATCH('תשלומי ארנונה של המדינה'!C143,'נתוני דוחות 2014'!$DW$10:$DW$263,0),3)-H143/1000)</f>
        <v>0.89370259685355968</v>
      </c>
      <c r="Z143" s="162">
        <f>INDEX('נתוני דוחות 2014'!$DW$10:$DY$263,MATCH('תשלומי ארנונה של המדינה'!C143,'נתוני דוחות 2014'!$DW$10:$DW$263,0),2)/(INDEX('נתוני דוחות 2014'!$DW$10:$DY$263,MATCH('תשלומי ארנונה של המדינה'!C143,'נתוני דוחות 2014'!$DW$10:$DW$263,0),2)+INDEX('נתוני דוחות 2014'!$DW$10:$DY$263,MATCH('תשלומי ארנונה של המדינה'!C143,'נתוני דוחות 2014'!$DW$10:$DW$263,0),3)-N143/1000)</f>
        <v>0.89370259685355968</v>
      </c>
      <c r="AA143" s="162">
        <f t="shared" si="86"/>
        <v>5.3742544108625889E-4</v>
      </c>
      <c r="AB143" s="162">
        <f t="shared" si="82"/>
        <v>5.6287549793103452E-3</v>
      </c>
      <c r="AC143" s="162">
        <f t="shared" si="83"/>
        <v>2.9591539464255247E-4</v>
      </c>
      <c r="AD143" s="162">
        <f t="shared" si="84"/>
        <v>2.7225935057493818E-4</v>
      </c>
      <c r="AE143" s="274">
        <f>INDEX(רשויות!$AC$4:$AL$258,MATCH($C143,רשויות!$AC$4:$AC$258,0),10)</f>
        <v>10</v>
      </c>
      <c r="AF143" s="274" t="str">
        <f>IF(INDEX(רשויות!$AN$4:$AR$258,MATCH($C143,רשויות!$AO$4:$AO$258,0),4)&gt;0,"נתמכת","עצמאית")</f>
        <v>עצמאית</v>
      </c>
      <c r="AN143" t="s">
        <v>745</v>
      </c>
      <c r="AO143">
        <v>23300</v>
      </c>
    </row>
    <row r="144" spans="1:41" ht="15.75" customHeight="1">
      <c r="A144" s="123" t="s">
        <v>75</v>
      </c>
      <c r="B144" s="126"/>
      <c r="C144" s="124" t="s">
        <v>1509</v>
      </c>
      <c r="D144" s="172">
        <f t="shared" si="78"/>
        <v>18600</v>
      </c>
      <c r="E144" s="124" t="str">
        <f>INDEX(רשויות!$G$3:$P$260,MATCH(TRIM(C144),רשויות!$G$3:$G$260,0),10)</f>
        <v>מועצה מקומית</v>
      </c>
      <c r="F144" s="124" t="str">
        <f>INDEX(רשות_מחוז,MATCH(TRIM(C144),רשויות!$G$3:$G$260,0),2)</f>
        <v>מרכז</v>
      </c>
      <c r="G144" s="127"/>
      <c r="H144" s="125">
        <f t="shared" si="85"/>
        <v>0</v>
      </c>
      <c r="I144" s="126"/>
      <c r="J144" s="126"/>
      <c r="K144" s="125">
        <f>INDEX(מילמן,MATCH(C144,'המידע ממילמן'!$A$1:$A$145,0),2)</f>
        <v>12453.572500000002</v>
      </c>
      <c r="L144" s="125">
        <f t="shared" ref="L144:L163" si="91">M144-K144</f>
        <v>0</v>
      </c>
      <c r="M144" s="125">
        <f t="shared" ref="M144:M163" si="92">IF(OR(A144="עיר עולים",A144="בירה"),K144,K144/0.55)</f>
        <v>12453.572500000002</v>
      </c>
      <c r="N144" s="125">
        <f t="shared" si="79"/>
        <v>12453.572500000002</v>
      </c>
      <c r="O144" s="236">
        <f>SUM(N$3:$N144)/SUM($N$3:$N$167)</f>
        <v>0.99983853198613915</v>
      </c>
      <c r="P144" s="125">
        <f t="shared" si="80"/>
        <v>0.6695469086021506</v>
      </c>
      <c r="Q144" s="125">
        <f t="shared" si="81"/>
        <v>12453.572500000002</v>
      </c>
      <c r="R144" s="109">
        <f>INDEX(הכנסות_מבוקר,MATCH(C144,'נתוני דוחות 2014'!$C$10:$C$263,0),11)*1000</f>
        <v>94836000</v>
      </c>
      <c r="S144" s="109">
        <f>INDEX(הכנסות_מבוקר,MATCH(C144,'נתוני דוחות 2014'!$C$10:$C$263,0),6)*1000</f>
        <v>63980000</v>
      </c>
      <c r="T144" s="109">
        <f>INDEX(ארנונה_מבוקר,MATCH(C144,'נתוני דוחות 2014'!$C$10:$C$263,0),7)*1000</f>
        <v>10963000</v>
      </c>
      <c r="U144" s="181"/>
      <c r="V144" s="181">
        <f t="shared" si="89"/>
        <v>0</v>
      </c>
      <c r="W144" s="181">
        <f t="shared" si="90"/>
        <v>0</v>
      </c>
      <c r="X144" s="181">
        <f>INDEX('נתוני דוחות 2014'!$DW$10:$DY$263,MATCH('תשלומי ארנונה של המדינה'!C144,'נתוני דוחות 2014'!$DW$10:$DW$263,0),2)/(INDEX('נתוני דוחות 2014'!$DW$10:$DY$263,MATCH('תשלומי ארנונה של המדינה'!C144,'נתוני דוחות 2014'!$DW$10:$DW$263,0),2)+INDEX('נתוני דוחות 2014'!$DW$10:$DY$263,MATCH('תשלומי ארנונה של המדינה'!C144,'נתוני דוחות 2014'!$DW$10:$DW$263,0),3))</f>
        <v>0.76105056669572801</v>
      </c>
      <c r="Y144" s="162">
        <f>INDEX('נתוני דוחות 2014'!$DW$10:$DY$263,MATCH('תשלומי ארנונה של המדינה'!C144,'נתוני דוחות 2014'!$DW$10:$DW$263,0),2)/(INDEX('נתוני דוחות 2014'!$DW$10:$DY$263,MATCH('תשלומי ארנונה של המדינה'!C144,'נתוני דוחות 2014'!$DW$10:$DW$263,0),2)+INDEX('נתוני דוחות 2014'!$DW$10:$DY$263,MATCH('תשלומי ארנונה של המדינה'!C144,'נתוני דוחות 2014'!$DW$10:$DW$263,0),3)-H144/1000)</f>
        <v>0.76105056669572801</v>
      </c>
      <c r="Z144" s="162">
        <f>INDEX('נתוני דוחות 2014'!$DW$10:$DY$263,MATCH('תשלומי ארנונה של המדינה'!C144,'נתוני דוחות 2014'!$DW$10:$DW$263,0),2)/(INDEX('נתוני דוחות 2014'!$DW$10:$DY$263,MATCH('תשלומי ארנונה של המדינה'!C144,'נתוני דוחות 2014'!$DW$10:$DW$263,0),2)+INDEX('נתוני דוחות 2014'!$DW$10:$DY$263,MATCH('תשלומי ארנונה של המדינה'!C144,'נתוני דוחות 2014'!$DW$10:$DW$263,0),3)-N144/1000)</f>
        <v>0.7612572007790116</v>
      </c>
      <c r="AA144" s="162">
        <f t="shared" si="86"/>
        <v>2.0663408328358557E-4</v>
      </c>
      <c r="AB144" s="162">
        <f t="shared" si="82"/>
        <v>1.1359639241083647E-3</v>
      </c>
      <c r="AC144" s="162">
        <f t="shared" si="83"/>
        <v>1.9464789778055646E-4</v>
      </c>
      <c r="AD144" s="162">
        <f t="shared" si="84"/>
        <v>1.3131693133409256E-4</v>
      </c>
      <c r="AE144" s="274">
        <f>INDEX(רשויות!$AC$4:$AL$258,MATCH($C144,רשויות!$AC$4:$AC$258,0),10)</f>
        <v>7</v>
      </c>
      <c r="AF144" s="274" t="str">
        <f>IF(INDEX(רשויות!$AN$4:$AR$258,MATCH($C144,רשויות!$AO$4:$AO$258,0),4)&gt;0,"נתמכת","עצמאית")</f>
        <v>נתמכת</v>
      </c>
      <c r="AN144" s="124" t="s">
        <v>408</v>
      </c>
      <c r="AO144">
        <v>14800</v>
      </c>
    </row>
    <row r="145" spans="1:43" ht="15.75" customHeight="1">
      <c r="A145" s="123"/>
      <c r="B145" s="126"/>
      <c r="C145" s="124" t="s">
        <v>1192</v>
      </c>
      <c r="D145" s="172">
        <f t="shared" si="78"/>
        <v>24100</v>
      </c>
      <c r="E145" s="124" t="str">
        <f>INDEX(רשויות!$G$3:$P$260,MATCH(TRIM(C145),רשויות!$G$3:$G$260,0),10)</f>
        <v>עירייה</v>
      </c>
      <c r="F145" s="124" t="str">
        <f>INDEX(רשות_מחוז,MATCH(TRIM(C145),רשויות!$G$3:$G$260,0),2)</f>
        <v>מרכז</v>
      </c>
      <c r="G145" s="127"/>
      <c r="H145" s="125">
        <f t="shared" si="85"/>
        <v>0</v>
      </c>
      <c r="I145" s="126"/>
      <c r="J145" s="126"/>
      <c r="K145" s="125">
        <f>INDEX(מילמן,MATCH(C145,'המידע ממילמן'!$A$1:$A$145,0),2)</f>
        <v>11935</v>
      </c>
      <c r="L145" s="125">
        <f t="shared" si="91"/>
        <v>9765</v>
      </c>
      <c r="M145" s="125">
        <f t="shared" si="92"/>
        <v>21700</v>
      </c>
      <c r="N145" s="125">
        <f t="shared" si="79"/>
        <v>11935</v>
      </c>
      <c r="O145" s="236">
        <f>SUM(N$3:$N145)/SUM($N$3:$N$167)</f>
        <v>0.99985159947378111</v>
      </c>
      <c r="P145" s="125">
        <f t="shared" si="80"/>
        <v>0.49522821576763487</v>
      </c>
      <c r="Q145" s="125">
        <f t="shared" si="81"/>
        <v>21700</v>
      </c>
      <c r="R145" s="109">
        <f>INDEX(הכנסות_מבוקר,MATCH(C145,'נתוני דוחות 2014'!$C$10:$C$263,0),11)*1000</f>
        <v>140587000</v>
      </c>
      <c r="S145" s="109">
        <f>INDEX(הכנסות_מבוקר,MATCH(C145,'נתוני דוחות 2014'!$C$10:$C$263,0),6)*1000</f>
        <v>106245000</v>
      </c>
      <c r="T145" s="109">
        <f>INDEX(ארנונה_מבוקר,MATCH(C145,'נתוני דוחות 2014'!$C$10:$C$263,0),7)*1000</f>
        <v>18070000</v>
      </c>
      <c r="U145" s="181">
        <f>H145/T145</f>
        <v>0</v>
      </c>
      <c r="V145" s="181">
        <f t="shared" si="89"/>
        <v>0</v>
      </c>
      <c r="W145" s="181">
        <f t="shared" si="90"/>
        <v>0</v>
      </c>
      <c r="X145" s="181">
        <f>INDEX('נתוני דוחות 2014'!$DW$10:$DY$263,MATCH('תשלומי ארנונה של המדינה'!C145,'נתוני דוחות 2014'!$DW$10:$DW$263,0),2)/(INDEX('נתוני דוחות 2014'!$DW$10:$DY$263,MATCH('תשלומי ארנונה של המדינה'!C145,'נתוני דוחות 2014'!$DW$10:$DW$263,0),2)+INDEX('נתוני דוחות 2014'!$DW$10:$DY$263,MATCH('תשלומי ארנונה של המדינה'!C145,'נתוני דוחות 2014'!$DW$10:$DW$263,0),3))</f>
        <v>0.70819068535624319</v>
      </c>
      <c r="Y145" s="162">
        <f>INDEX('נתוני דוחות 2014'!$DW$10:$DY$263,MATCH('תשלומי ארנונה של המדינה'!C145,'נתוני דוחות 2014'!$DW$10:$DW$263,0),2)/(INDEX('נתוני דוחות 2014'!$DW$10:$DY$263,MATCH('תשלומי ארנונה של המדינה'!C145,'נתוני דוחות 2014'!$DW$10:$DW$263,0),2)+INDEX('נתוני דוחות 2014'!$DW$10:$DY$263,MATCH('תשלומי ארנונה של המדינה'!C145,'נתוני דוחות 2014'!$DW$10:$DW$263,0),3)-H145/1000)</f>
        <v>0.70819068535624319</v>
      </c>
      <c r="Z145" s="162">
        <f>INDEX('נתוני דוחות 2014'!$DW$10:$DY$263,MATCH('תשלומי ארנונה של המדינה'!C145,'נתוני דוחות 2014'!$DW$10:$DW$263,0),2)/(INDEX('נתוני דוחות 2014'!$DW$10:$DY$263,MATCH('תשלומי ארנונה של המדינה'!C145,'נתוני דוחות 2014'!$DW$10:$DW$263,0),2)+INDEX('נתוני דוחות 2014'!$DW$10:$DY$263,MATCH('תשלומי ארנונה של המדינה'!C145,'נתוני דוחות 2014'!$DW$10:$DW$263,0),3)-N145/1000)</f>
        <v>0.70832720569084551</v>
      </c>
      <c r="AA145" s="162">
        <f t="shared" si="86"/>
        <v>1.3652033460231916E-4</v>
      </c>
      <c r="AB145" s="162">
        <f t="shared" si="82"/>
        <v>6.6048699501936915E-4</v>
      </c>
      <c r="AC145" s="162">
        <f t="shared" si="83"/>
        <v>1.1233469810344017E-4</v>
      </c>
      <c r="AD145" s="162">
        <f t="shared" si="84"/>
        <v>8.4894051370325844E-5</v>
      </c>
      <c r="AE145" s="274">
        <f>INDEX(רשויות!$AC$4:$AL$258,MATCH($C145,רשויות!$AC$4:$AC$258,0),10)</f>
        <v>8</v>
      </c>
      <c r="AF145" s="274" t="str">
        <f>IF(INDEX(רשויות!$AN$4:$AR$258,MATCH($C145,רשויות!$AO$4:$AO$258,0),4)&gt;0,"נתמכת","עצמאית")</f>
        <v>נתמכת</v>
      </c>
      <c r="AN145" t="s">
        <v>756</v>
      </c>
      <c r="AO145">
        <v>11900</v>
      </c>
    </row>
    <row r="146" spans="1:43" ht="15" customHeight="1">
      <c r="A146" s="123"/>
      <c r="B146" s="126"/>
      <c r="C146" s="124" t="s">
        <v>571</v>
      </c>
      <c r="D146" s="172">
        <f t="shared" si="78"/>
        <v>14300</v>
      </c>
      <c r="E146" s="124" t="str">
        <f>INDEX(רשויות!$G$3:$P$260,MATCH(TRIM(C146),רשויות!$G$3:$G$260,0),10)</f>
        <v>מועצה מקומית</v>
      </c>
      <c r="F146" s="124" t="str">
        <f>INDEX(רשות_מחוז,MATCH(TRIM(C146),רשויות!$G$3:$G$260,0),2)</f>
        <v>חיפה</v>
      </c>
      <c r="G146" s="127"/>
      <c r="H146" s="125">
        <f t="shared" si="85"/>
        <v>0</v>
      </c>
      <c r="I146" s="126"/>
      <c r="J146" s="126"/>
      <c r="K146" s="125">
        <f>INDEX(מילמן,MATCH(C146,'המידע ממילמן'!$A$1:$A$145,0),2)</f>
        <v>11427</v>
      </c>
      <c r="L146" s="125">
        <f t="shared" si="91"/>
        <v>9349.363636363636</v>
      </c>
      <c r="M146" s="125">
        <f t="shared" si="92"/>
        <v>20776.363636363636</v>
      </c>
      <c r="N146" s="125">
        <f t="shared" si="79"/>
        <v>11427</v>
      </c>
      <c r="O146" s="236">
        <f>SUM(N$3:$N146)/SUM($N$3:$N$167)</f>
        <v>0.99986411075834614</v>
      </c>
      <c r="P146" s="125">
        <f t="shared" si="80"/>
        <v>0.79909090909090907</v>
      </c>
      <c r="Q146" s="125">
        <f t="shared" si="81"/>
        <v>20776.363636363636</v>
      </c>
      <c r="R146" s="109">
        <f>INDEX(הכנסות_מבוקר,MATCH(C146,'נתוני דוחות 2014'!$C$10:$C$263,0),11)*1000</f>
        <v>80990000</v>
      </c>
      <c r="S146" s="109">
        <f>INDEX(הכנסות_מבוקר,MATCH(C146,'נתוני דוחות 2014'!$C$10:$C$263,0),6)*1000</f>
        <v>57633000</v>
      </c>
      <c r="T146" s="109">
        <f>INDEX(ארנונה_מבוקר,MATCH(C146,'נתוני דוחות 2014'!$C$10:$C$263,0),7)*1000</f>
        <v>7506000</v>
      </c>
      <c r="U146" s="181">
        <f>H146/T146</f>
        <v>0</v>
      </c>
      <c r="V146" s="181">
        <f t="shared" si="89"/>
        <v>0</v>
      </c>
      <c r="W146" s="181">
        <f t="shared" si="90"/>
        <v>0</v>
      </c>
      <c r="X146" s="181">
        <f>INDEX('נתוני דוחות 2014'!$DW$10:$DY$263,MATCH('תשלומי ארנונה של המדינה'!C146,'נתוני דוחות 2014'!$DW$10:$DW$263,0),2)/(INDEX('נתוני דוחות 2014'!$DW$10:$DY$263,MATCH('תשלומי ארנונה של המדינה'!C146,'נתוני דוחות 2014'!$DW$10:$DW$263,0),2)+INDEX('נתוני דוחות 2014'!$DW$10:$DY$263,MATCH('תשלומי ארנונה של המדינה'!C146,'נתוני דוחות 2014'!$DW$10:$DW$263,0),3))</f>
        <v>0.74114563575542303</v>
      </c>
      <c r="Y146" s="162">
        <f>INDEX('נתוני דוחות 2014'!$DW$10:$DY$263,MATCH('תשלומי ארנונה של המדינה'!C146,'נתוני דוחות 2014'!$DW$10:$DW$263,0),2)/(INDEX('נתוני דוחות 2014'!$DW$10:$DY$263,MATCH('תשלומי ארנונה של המדינה'!C146,'נתוני דוחות 2014'!$DW$10:$DW$263,0),2)+INDEX('נתוני דוחות 2014'!$DW$10:$DY$263,MATCH('תשלומי ארנונה של המדינה'!C146,'נתוני דוחות 2014'!$DW$10:$DW$263,0),3)-H146/1000)</f>
        <v>0.74114563575542303</v>
      </c>
      <c r="Z146" s="162">
        <f>INDEX('נתוני דוחות 2014'!$DW$10:$DY$263,MATCH('תשלומי ארנונה של המדינה'!C146,'נתוני דוחות 2014'!$DW$10:$DW$263,0),2)/(INDEX('נתוני דוחות 2014'!$DW$10:$DY$263,MATCH('תשלומי ארנונה של המדינה'!C146,'נתוני דוחות 2014'!$DW$10:$DW$263,0),2)+INDEX('נתוני דוחות 2014'!$DW$10:$DY$263,MATCH('תשלומי ארנונה של המדינה'!C146,'נתוני דוחות 2014'!$DW$10:$DW$263,0),3)-N146/1000)</f>
        <v>0.74143781804830977</v>
      </c>
      <c r="AA146" s="162">
        <f t="shared" si="86"/>
        <v>2.9218229288674458E-4</v>
      </c>
      <c r="AB146" s="162">
        <f t="shared" si="82"/>
        <v>1.5223820943245404E-3</v>
      </c>
      <c r="AC146" s="162">
        <f t="shared" si="83"/>
        <v>1.9827182343449065E-4</v>
      </c>
      <c r="AD146" s="162">
        <f t="shared" si="84"/>
        <v>1.4109149277688604E-4</v>
      </c>
      <c r="AE146" s="274">
        <f>INDEX(רשויות!$AC$4:$AL$258,MATCH($C146,רשויות!$AC$4:$AC$258,0),10)</f>
        <v>8</v>
      </c>
      <c r="AF146" s="274" t="str">
        <f>IF(INDEX(רשויות!$AN$4:$AR$258,MATCH($C146,רשויות!$AO$4:$AO$258,0),4)&gt;0,"נתמכת","עצמאית")</f>
        <v>נתמכת</v>
      </c>
      <c r="AN146" t="s">
        <v>2321</v>
      </c>
      <c r="AO146">
        <v>3000</v>
      </c>
    </row>
    <row r="147" spans="1:43" ht="15" customHeight="1">
      <c r="A147" s="123"/>
      <c r="B147" s="126"/>
      <c r="C147" s="124" t="s">
        <v>2140</v>
      </c>
      <c r="D147" s="172">
        <f t="shared" si="78"/>
        <v>21100</v>
      </c>
      <c r="E147" s="124" t="str">
        <f>INDEX(רשויות!$G$3:$P$260,MATCH(TRIM(C147),רשויות!$G$3:$G$260,0),10)</f>
        <v>עירייה</v>
      </c>
      <c r="F147" s="124" t="str">
        <f>INDEX(רשות_מחוז,MATCH(TRIM(C147),רשויות!$G$3:$G$260,0),2)</f>
        <v>צפון</v>
      </c>
      <c r="G147" s="127"/>
      <c r="H147" s="125">
        <f t="shared" si="85"/>
        <v>0</v>
      </c>
      <c r="I147" s="126"/>
      <c r="J147" s="126"/>
      <c r="K147" s="125">
        <f>INDEX(מילמן,MATCH(C147,'המידע ממילמן'!$A$1:$A$145,0),2)</f>
        <v>10772.9</v>
      </c>
      <c r="L147" s="125">
        <f t="shared" si="91"/>
        <v>8814.1909090909085</v>
      </c>
      <c r="M147" s="125">
        <f t="shared" si="92"/>
        <v>19587.090909090908</v>
      </c>
      <c r="N147" s="125">
        <f t="shared" si="79"/>
        <v>10772.9</v>
      </c>
      <c r="O147" s="236">
        <f>SUM(N$3:$N147)/SUM($N$3:$N$167)</f>
        <v>0.99987590587670527</v>
      </c>
      <c r="P147" s="125">
        <f t="shared" si="80"/>
        <v>0.51056398104265399</v>
      </c>
      <c r="Q147" s="125">
        <f t="shared" si="81"/>
        <v>19587.090909090908</v>
      </c>
      <c r="R147" s="109">
        <f>INDEX(הכנסות_מבוקר,MATCH(C147,'נתוני דוחות 2014'!$C$10:$C$263,0),11)*1000</f>
        <v>128824000</v>
      </c>
      <c r="S147" s="109">
        <f>INDEX(הכנסות_מבוקר,MATCH(C147,'נתוני דוחות 2014'!$C$10:$C$263,0),6)*1000</f>
        <v>66095000</v>
      </c>
      <c r="T147" s="109">
        <f>INDEX(ארנונה_מבוקר,MATCH(C147,'נתוני דוחות 2014'!$C$10:$C$263,0),7)*1000</f>
        <v>21443000</v>
      </c>
      <c r="U147" s="181">
        <f>H147/T147</f>
        <v>0</v>
      </c>
      <c r="V147" s="181">
        <f t="shared" si="89"/>
        <v>0</v>
      </c>
      <c r="W147" s="181">
        <f t="shared" si="90"/>
        <v>0</v>
      </c>
      <c r="X147" s="181">
        <f>INDEX('נתוני דוחות 2014'!$DW$10:$DY$263,MATCH('תשלומי ארנונה של המדינה'!C147,'נתוני דוחות 2014'!$DW$10:$DW$263,0),2)/(INDEX('נתוני דוחות 2014'!$DW$10:$DY$263,MATCH('תשלומי ארנונה של המדינה'!C147,'נתוני דוחות 2014'!$DW$10:$DW$263,0),2)+INDEX('נתוני דוחות 2014'!$DW$10:$DY$263,MATCH('תשלומי ארנונה של המדינה'!C147,'נתוני דוחות 2014'!$DW$10:$DW$263,0),3))</f>
        <v>0.48653049495941192</v>
      </c>
      <c r="Y147" s="162">
        <f>INDEX('נתוני דוחות 2014'!$DW$10:$DY$263,MATCH('תשלומי ארנונה של המדינה'!C147,'נתוני דוחות 2014'!$DW$10:$DW$263,0),2)/(INDEX('נתוני דוחות 2014'!$DW$10:$DY$263,MATCH('תשלומי ארנונה של המדינה'!C147,'נתוני דוחות 2014'!$DW$10:$DW$263,0),2)+INDEX('נתוני דוחות 2014'!$DW$10:$DY$263,MATCH('תשלומי ארנונה של המדינה'!C147,'נתוני דוחות 2014'!$DW$10:$DW$263,0),3)-H147/1000)</f>
        <v>0.48653049495941192</v>
      </c>
      <c r="Z147" s="162">
        <f>INDEX('נתוני דוחות 2014'!$DW$10:$DY$263,MATCH('תשלומי ארנונה של המדינה'!C147,'נתוני דוחות 2014'!$DW$10:$DW$263,0),2)/(INDEX('נתוני דוחות 2014'!$DW$10:$DY$263,MATCH('תשלומי ארנונה של המדינה'!C147,'נתוני דוחות 2014'!$DW$10:$DW$263,0),2)+INDEX('נתוני דוחות 2014'!$DW$10:$DY$263,MATCH('תשלומי ארנונה של המדינה'!C147,'נתוני דוחות 2014'!$DW$10:$DW$263,0),3)-N147/1000)</f>
        <v>0.4866560354590263</v>
      </c>
      <c r="AA147" s="162">
        <f t="shared" si="86"/>
        <v>1.2554049961438496E-4</v>
      </c>
      <c r="AB147" s="162">
        <f t="shared" si="82"/>
        <v>5.0239705265121479E-4</v>
      </c>
      <c r="AC147" s="162">
        <f t="shared" si="83"/>
        <v>1.6299114910356305E-4</v>
      </c>
      <c r="AD147" s="162">
        <f t="shared" si="84"/>
        <v>8.3624945662298954E-5</v>
      </c>
      <c r="AE147" s="274">
        <f>INDEX(רשויות!$AC$4:$AL$258,MATCH($C147,רשויות!$AC$4:$AC$258,0),10)</f>
        <v>5</v>
      </c>
      <c r="AF147" s="274" t="str">
        <f>IF(INDEX(רשויות!$AN$4:$AR$258,MATCH($C147,רשויות!$AO$4:$AO$258,0),4)&gt;0,"נתמכת","עצמאית")</f>
        <v>נתמכת</v>
      </c>
      <c r="AN147" t="s">
        <v>2334</v>
      </c>
      <c r="AO147">
        <v>5500</v>
      </c>
    </row>
    <row r="148" spans="1:43" ht="15" customHeight="1">
      <c r="A148" s="123" t="s">
        <v>75</v>
      </c>
      <c r="B148" s="126"/>
      <c r="C148" s="124" t="s">
        <v>1337</v>
      </c>
      <c r="D148" s="172">
        <f t="shared" si="78"/>
        <v>28200</v>
      </c>
      <c r="E148" s="124" t="str">
        <f>INDEX(רשויות!$G$3:$P$260,MATCH(TRIM(C148),רשויות!$G$3:$G$260,0),10)</f>
        <v>עירייה</v>
      </c>
      <c r="F148" s="124" t="str">
        <f>INDEX(רשות_מחוז,MATCH(TRIM(C148),רשויות!$G$3:$G$260,0),2)</f>
        <v>מרכז</v>
      </c>
      <c r="G148" s="127"/>
      <c r="H148" s="125">
        <f t="shared" si="85"/>
        <v>0</v>
      </c>
      <c r="I148" s="126"/>
      <c r="J148" s="126"/>
      <c r="K148" s="125">
        <f>INDEX(מילמן,MATCH(C148,'המידע ממילמן'!$A$1:$A$145,0),2)</f>
        <v>10334.4</v>
      </c>
      <c r="L148" s="125">
        <f t="shared" si="91"/>
        <v>0</v>
      </c>
      <c r="M148" s="125">
        <f t="shared" si="92"/>
        <v>10334.4</v>
      </c>
      <c r="N148" s="125">
        <f t="shared" si="79"/>
        <v>10334.4</v>
      </c>
      <c r="O148" s="236">
        <f>SUM(N$3:$N148)/SUM($N$3:$N$167)</f>
        <v>0.9998872208866999</v>
      </c>
      <c r="P148" s="125">
        <f t="shared" si="80"/>
        <v>0.36646808510638296</v>
      </c>
      <c r="Q148" s="125">
        <f t="shared" si="81"/>
        <v>10334.4</v>
      </c>
      <c r="R148" s="109">
        <f>INDEX(הכנסות_מבוקר,MATCH(C148,'נתוני דוחות 2014'!$C$10:$C$263,0),11)*1000</f>
        <v>183201000</v>
      </c>
      <c r="S148" s="109">
        <f>INDEX(הכנסות_מבוקר,MATCH(C148,'נתוני דוחות 2014'!$C$10:$C$263,0),6)*1000</f>
        <v>150011000</v>
      </c>
      <c r="T148" s="109">
        <f>INDEX(ארנונה_מבוקר,MATCH(C148,'נתוני דוחות 2014'!$C$10:$C$263,0),7)*1000</f>
        <v>52392000</v>
      </c>
      <c r="U148" s="181">
        <f>H148/T148</f>
        <v>0</v>
      </c>
      <c r="V148" s="181">
        <f t="shared" si="89"/>
        <v>0</v>
      </c>
      <c r="W148" s="181">
        <f t="shared" si="90"/>
        <v>0</v>
      </c>
      <c r="X148" s="181">
        <f>INDEX('נתוני דוחות 2014'!$DW$10:$DY$263,MATCH('תשלומי ארנונה של המדינה'!C148,'נתוני דוחות 2014'!$DW$10:$DW$263,0),2)/(INDEX('נתוני דוחות 2014'!$DW$10:$DY$263,MATCH('תשלומי ארנונה של המדינה'!C148,'נתוני דוחות 2014'!$DW$10:$DW$263,0),2)+INDEX('נתוני דוחות 2014'!$DW$10:$DY$263,MATCH('תשלומי ארנונה של המדינה'!C148,'נתוני דוחות 2014'!$DW$10:$DW$263,0),3))</f>
        <v>0.47299703264094956</v>
      </c>
      <c r="Y148" s="162">
        <f>INDEX('נתוני דוחות 2014'!$DW$10:$DY$263,MATCH('תשלומי ארנונה של המדינה'!C148,'נתוני דוחות 2014'!$DW$10:$DW$263,0),2)/(INDEX('נתוני דוחות 2014'!$DW$10:$DY$263,MATCH('תשלומי ארנונה של המדינה'!C148,'נתוני דוחות 2014'!$DW$10:$DW$263,0),2)+INDEX('נתוני דוחות 2014'!$DW$10:$DY$263,MATCH('תשלומי ארנונה של המדינה'!C148,'נתוני דוחות 2014'!$DW$10:$DW$263,0),3)-H148/1000)</f>
        <v>0.47299703264094956</v>
      </c>
      <c r="Z148" s="162">
        <f>INDEX('נתוני דוחות 2014'!$DW$10:$DY$263,MATCH('תשלומי ארנונה של המדינה'!C148,'נתוני דוחות 2014'!$DW$10:$DW$263,0),2)/(INDEX('נתוני דוחות 2014'!$DW$10:$DY$263,MATCH('תשלומי ארנונה של המדינה'!C148,'נתוני דוחות 2014'!$DW$10:$DW$263,0),2)+INDEX('נתוני דוחות 2014'!$DW$10:$DY$263,MATCH('תשלומי ארנונה של המדינה'!C148,'נתוני דוחות 2014'!$DW$10:$DW$263,0),3)-N148/1000)</f>
        <v>0.47304620679695747</v>
      </c>
      <c r="AA148" s="162">
        <f t="shared" si="86"/>
        <v>4.9174156007913972E-5</v>
      </c>
      <c r="AB148" s="162">
        <f t="shared" si="82"/>
        <v>1.9725148877691251E-4</v>
      </c>
      <c r="AC148" s="162">
        <f t="shared" si="83"/>
        <v>6.8890947997146874E-5</v>
      </c>
      <c r="AD148" s="162">
        <f t="shared" si="84"/>
        <v>5.6410172433556586E-5</v>
      </c>
      <c r="AE148" s="274">
        <f>INDEX(רשויות!$AC$4:$AL$258,MATCH($C148,רשויות!$AC$4:$AC$258,0),10)</f>
        <v>7</v>
      </c>
      <c r="AF148" s="274" t="str">
        <f>IF(INDEX(רשויות!$AN$4:$AR$258,MATCH($C148,רשויות!$AO$4:$AO$258,0),4)&gt;0,"נתמכת","עצמאית")</f>
        <v>עצמאית</v>
      </c>
      <c r="AN148" t="s">
        <v>765</v>
      </c>
      <c r="AO148">
        <v>35800</v>
      </c>
    </row>
    <row r="149" spans="1:43">
      <c r="A149" s="123"/>
      <c r="B149" s="126"/>
      <c r="C149" s="124" t="s">
        <v>1969</v>
      </c>
      <c r="D149" s="172">
        <f t="shared" si="78"/>
        <v>9300</v>
      </c>
      <c r="E149" s="124" t="str">
        <f>INDEX(רשויות!$G$3:$P$260,MATCH(TRIM(C149),רשויות!$G$3:$G$260,0),10)</f>
        <v>מועצה מקומית</v>
      </c>
      <c r="F149" s="124" t="str">
        <f>INDEX(רשות_מחוז,MATCH(TRIM(C149),רשויות!$G$3:$G$260,0),2)</f>
        <v>צפון</v>
      </c>
      <c r="G149" s="127"/>
      <c r="H149" s="125">
        <f t="shared" si="85"/>
        <v>0</v>
      </c>
      <c r="I149" s="126"/>
      <c r="J149" s="126"/>
      <c r="K149" s="125">
        <f>INDEX(מילמן,MATCH(C149,'המידע ממילמן'!$A$1:$A$145,0),2)</f>
        <v>10192.199999999999</v>
      </c>
      <c r="L149" s="125">
        <f t="shared" si="91"/>
        <v>8339.0727272727254</v>
      </c>
      <c r="M149" s="125">
        <f t="shared" si="92"/>
        <v>18531.272727272724</v>
      </c>
      <c r="N149" s="125">
        <f t="shared" si="79"/>
        <v>10192.199999999999</v>
      </c>
      <c r="O149" s="236">
        <f>SUM(N$3:$N149)/SUM($N$3:$N$167)</f>
        <v>0.99989838020362865</v>
      </c>
      <c r="P149" s="125">
        <f t="shared" si="80"/>
        <v>1.0959354838709676</v>
      </c>
      <c r="Q149" s="125">
        <f t="shared" si="81"/>
        <v>18531.272727272724</v>
      </c>
      <c r="R149" s="109">
        <f>INDEX(הכנסות_מבוקר,MATCH(C149,'נתוני דוחות 2014'!$C$10:$C$263,0),11)*1000</f>
        <v>49616000</v>
      </c>
      <c r="S149" s="109">
        <f>INDEX(הכנסות_מבוקר,MATCH(C149,'נתוני דוחות 2014'!$C$10:$C$263,0),6)*1000</f>
        <v>16553000</v>
      </c>
      <c r="T149" s="109" t="e">
        <f>INDEX(ארנונה_מבוקר,MATCH(C149,'נתוני דוחות 2014'!$C$10:$C$263,0),7)*1000</f>
        <v>#VALUE!</v>
      </c>
      <c r="U149" s="181"/>
      <c r="V149" s="181">
        <f t="shared" si="89"/>
        <v>0</v>
      </c>
      <c r="W149" s="181">
        <f t="shared" si="90"/>
        <v>0</v>
      </c>
      <c r="X149" s="181" t="e">
        <f>INDEX('נתוני דוחות 2014'!$DW$10:$DY$263,MATCH('תשלומי ארנונה של המדינה'!C149,'נתוני דוחות 2014'!$DW$10:$DW$263,0),2)/(INDEX('נתוני דוחות 2014'!$DW$10:$DY$263,MATCH('תשלומי ארנונה של המדינה'!C149,'נתוני דוחות 2014'!$DW$10:$DW$263,0),2)+INDEX('נתוני דוחות 2014'!$DW$10:$DY$263,MATCH('תשלומי ארנונה של המדינה'!C149,'נתוני דוחות 2014'!$DW$10:$DW$263,0),3))</f>
        <v>#VALUE!</v>
      </c>
      <c r="Y149" s="162" t="e">
        <f>INDEX('נתוני דוחות 2014'!$DW$10:$DY$263,MATCH('תשלומי ארנונה של המדינה'!C149,'נתוני דוחות 2014'!$DW$10:$DW$263,0),2)/(INDEX('נתוני דוחות 2014'!$DW$10:$DY$263,MATCH('תשלומי ארנונה של המדינה'!C149,'נתוני דוחות 2014'!$DW$10:$DW$263,0),2)+INDEX('נתוני דוחות 2014'!$DW$10:$DY$263,MATCH('תשלומי ארנונה של המדינה'!C149,'נתוני דוחות 2014'!$DW$10:$DW$263,0),3)-H149/1000)</f>
        <v>#VALUE!</v>
      </c>
      <c r="Z149" s="162" t="e">
        <f>INDEX('נתוני דוחות 2014'!$DW$10:$DY$263,MATCH('תשלומי ארנונה של המדינה'!C149,'נתוני דוחות 2014'!$DW$10:$DW$263,0),2)/(INDEX('נתוני דוחות 2014'!$DW$10:$DY$263,MATCH('תשלומי ארנונה של המדינה'!C149,'נתוני דוחות 2014'!$DW$10:$DW$263,0),2)+INDEX('נתוני דוחות 2014'!$DW$10:$DY$263,MATCH('תשלומי ארנונה של המדינה'!C149,'נתוני דוחות 2014'!$DW$10:$DW$263,0),3)-N149/1000)</f>
        <v>#VALUE!</v>
      </c>
      <c r="AA149" s="162" t="e">
        <f t="shared" si="86"/>
        <v>#VALUE!</v>
      </c>
      <c r="AB149" s="162" t="e">
        <f t="shared" si="82"/>
        <v>#VALUE!</v>
      </c>
      <c r="AC149" s="162">
        <f t="shared" si="83"/>
        <v>6.1573128737993105E-4</v>
      </c>
      <c r="AD149" s="162">
        <f t="shared" si="84"/>
        <v>2.0542163818123183E-4</v>
      </c>
      <c r="AE149" s="274">
        <f>INDEX(רשויות!$AC$4:$AL$258,MATCH($C149,רשויות!$AC$4:$AC$258,0),10)</f>
        <v>4</v>
      </c>
      <c r="AF149" s="274" t="str">
        <f>IF(INDEX(רשויות!$AN$4:$AR$258,MATCH($C149,רשויות!$AO$4:$AO$258,0),4)&gt;0,"נתמכת","עצמאית")</f>
        <v>נתמכת</v>
      </c>
      <c r="AN149" s="124" t="s">
        <v>1486</v>
      </c>
      <c r="AO149">
        <v>5500</v>
      </c>
    </row>
    <row r="150" spans="1:43" ht="15" customHeight="1">
      <c r="A150" s="123"/>
      <c r="B150" s="126"/>
      <c r="C150" s="124" t="s">
        <v>2033</v>
      </c>
      <c r="D150" s="172">
        <f t="shared" si="78"/>
        <v>21100</v>
      </c>
      <c r="E150" s="124" t="str">
        <f>INDEX(רשויות!$G$3:$P$260,MATCH(TRIM(C150),רשויות!$G$3:$G$260,0),10)</f>
        <v>מועצה מקומית</v>
      </c>
      <c r="F150" s="124" t="str">
        <f>INDEX(רשות_מחוז,MATCH(TRIM(C150),רשויות!$G$3:$G$260,0),2)</f>
        <v>צפון</v>
      </c>
      <c r="G150" s="127"/>
      <c r="H150" s="125">
        <f t="shared" si="85"/>
        <v>0</v>
      </c>
      <c r="I150" s="126"/>
      <c r="J150" s="126"/>
      <c r="K150" s="125">
        <f>INDEX(מילמן,MATCH(C150,'המידע ממילמן'!$A$1:$A$145,0),2)</f>
        <v>9630</v>
      </c>
      <c r="L150" s="125">
        <f t="shared" si="91"/>
        <v>7879.0909090909081</v>
      </c>
      <c r="M150" s="125">
        <f t="shared" si="92"/>
        <v>17509.090909090908</v>
      </c>
      <c r="N150" s="125">
        <f t="shared" si="79"/>
        <v>9630</v>
      </c>
      <c r="O150" s="236">
        <f>SUM(N$3:$N150)/SUM($N$3:$N$167)</f>
        <v>0.99990892397455367</v>
      </c>
      <c r="P150" s="125">
        <f t="shared" si="80"/>
        <v>0.45639810426540284</v>
      </c>
      <c r="Q150" s="125">
        <f t="shared" si="81"/>
        <v>17509.090909090908</v>
      </c>
      <c r="R150" s="109">
        <f>INDEX(הכנסות_מבוקר,MATCH(C150,'נתוני דוחות 2014'!$C$10:$C$263,0),11)*1000</f>
        <v>103236000</v>
      </c>
      <c r="S150" s="109">
        <f>INDEX(הכנסות_מבוקר,MATCH(C150,'נתוני דוחות 2014'!$C$10:$C$263,0),6)*1000</f>
        <v>24677000</v>
      </c>
      <c r="T150" s="109">
        <f>INDEX(ארנונה_מבוקר,MATCH(C150,'נתוני דוחות 2014'!$C$10:$C$263,0),7)*1000</f>
        <v>3645000</v>
      </c>
      <c r="U150" s="181">
        <f>H150/T150</f>
        <v>0</v>
      </c>
      <c r="V150" s="181">
        <f t="shared" si="89"/>
        <v>0</v>
      </c>
      <c r="W150" s="181">
        <f t="shared" si="90"/>
        <v>0</v>
      </c>
      <c r="X150" s="181">
        <f>INDEX('נתוני דוחות 2014'!$DW$10:$DY$263,MATCH('תשלומי ארנונה של המדינה'!C150,'נתוני דוחות 2014'!$DW$10:$DW$263,0),2)/(INDEX('נתוני דוחות 2014'!$DW$10:$DY$263,MATCH('תשלומי ארנונה של המדינה'!C150,'נתוני דוחות 2014'!$DW$10:$DW$263,0),2)+INDEX('נתוני דוחות 2014'!$DW$10:$DY$263,MATCH('תשלומי ארנונה של המדינה'!C150,'נתוני דוחות 2014'!$DW$10:$DW$263,0),3))</f>
        <v>0.72672064777327938</v>
      </c>
      <c r="Y150" s="162">
        <f>INDEX('נתוני דוחות 2014'!$DW$10:$DY$263,MATCH('תשלומי ארנונה של המדינה'!C150,'נתוני דוחות 2014'!$DW$10:$DW$263,0),2)/(INDEX('נתוני דוחות 2014'!$DW$10:$DY$263,MATCH('תשלומי ארנונה של המדינה'!C150,'נתוני דוחות 2014'!$DW$10:$DW$263,0),2)+INDEX('נתוני דוחות 2014'!$DW$10:$DY$263,MATCH('תשלומי ארנונה של המדינה'!C150,'נתוני דוחות 2014'!$DW$10:$DW$263,0),3)-H150/1000)</f>
        <v>0.72672064777327938</v>
      </c>
      <c r="Z150" s="162">
        <f>INDEX('נתוני דוחות 2014'!$DW$10:$DY$263,MATCH('תשלומי ארנונה של המדינה'!C150,'נתוני דוחות 2014'!$DW$10:$DW$263,0),2)/(INDEX('נתוני דוחות 2014'!$DW$10:$DY$263,MATCH('תשלומי ארנונה של המדינה'!C150,'נתוני דוחות 2014'!$DW$10:$DW$263,0),2)+INDEX('נתוני דוחות 2014'!$DW$10:$DY$263,MATCH('תשלומי ארנונה של המדינה'!C150,'נתוני דוחות 2014'!$DW$10:$DW$263,0),3)-N150/1000)</f>
        <v>0.72724571721823439</v>
      </c>
      <c r="AA150" s="162">
        <f t="shared" si="86"/>
        <v>5.250694449550064E-4</v>
      </c>
      <c r="AB150" s="162">
        <f t="shared" si="82"/>
        <v>2.6419753086419752E-3</v>
      </c>
      <c r="AC150" s="162">
        <f t="shared" si="83"/>
        <v>3.9024192567978282E-4</v>
      </c>
      <c r="AD150" s="162">
        <f t="shared" si="84"/>
        <v>9.3281413460420784E-5</v>
      </c>
      <c r="AE150" s="274">
        <f>INDEX(רשויות!$AC$4:$AL$258,MATCH($C150,רשויות!$AC$4:$AC$258,0),10)</f>
        <v>2</v>
      </c>
      <c r="AF150" s="274" t="str">
        <f>IF(INDEX(רשויות!$AN$4:$AR$258,MATCH($C150,רשויות!$AO$4:$AO$258,0),4)&gt;0,"נתמכת","עצמאית")</f>
        <v>נתמכת</v>
      </c>
      <c r="AN150" t="s">
        <v>1495</v>
      </c>
      <c r="AO150">
        <v>219300</v>
      </c>
    </row>
    <row r="151" spans="1:43" ht="15" customHeight="1">
      <c r="A151" s="123"/>
      <c r="B151" s="126"/>
      <c r="C151" s="124" t="s">
        <v>1848</v>
      </c>
      <c r="D151" s="172">
        <f t="shared" si="78"/>
        <v>12800</v>
      </c>
      <c r="E151" s="124" t="str">
        <f>INDEX(רשויות!$G$3:$P$260,MATCH(TRIM(C151),רשויות!$G$3:$G$260,0),10)</f>
        <v>מועצה מקומית</v>
      </c>
      <c r="F151" s="124" t="str">
        <f>INDEX(רשות_מחוז,MATCH(TRIM(C151),רשויות!$G$3:$G$260,0),2)</f>
        <v>צפון</v>
      </c>
      <c r="G151" s="127"/>
      <c r="H151" s="125">
        <f t="shared" si="85"/>
        <v>0</v>
      </c>
      <c r="I151" s="126"/>
      <c r="J151" s="126"/>
      <c r="K151" s="125">
        <f>INDEX(מילמן,MATCH(C151,'המידע ממילמן'!$A$1:$A$145,0),2)</f>
        <v>9556</v>
      </c>
      <c r="L151" s="125">
        <f t="shared" si="91"/>
        <v>7818.5454545454522</v>
      </c>
      <c r="M151" s="125">
        <f t="shared" si="92"/>
        <v>17374.545454545452</v>
      </c>
      <c r="N151" s="125">
        <f t="shared" si="79"/>
        <v>9556</v>
      </c>
      <c r="O151" s="236">
        <f>SUM(N$3:$N151)/SUM($N$3:$N$167)</f>
        <v>0.99991938672377079</v>
      </c>
      <c r="P151" s="125">
        <f t="shared" si="80"/>
        <v>0.74656250000000002</v>
      </c>
      <c r="Q151" s="125">
        <f t="shared" si="81"/>
        <v>17374.545454545452</v>
      </c>
      <c r="R151" s="109">
        <f>INDEX(הכנסות_מבוקר,MATCH(C151,'נתוני דוחות 2014'!$C$10:$C$263,0),11)*1000</f>
        <v>57897000</v>
      </c>
      <c r="S151" s="109">
        <f>INDEX(הכנסות_מבוקר,MATCH(C151,'נתוני דוחות 2014'!$C$10:$C$263,0),6)*1000</f>
        <v>25526000</v>
      </c>
      <c r="T151" s="109">
        <f>INDEX(ארנונה_מבוקר,MATCH(C151,'נתוני דוחות 2014'!$C$10:$C$263,0),7)*1000</f>
        <v>5561000</v>
      </c>
      <c r="U151" s="181">
        <f>H151/T151</f>
        <v>0</v>
      </c>
      <c r="V151" s="181">
        <f t="shared" si="89"/>
        <v>0</v>
      </c>
      <c r="W151" s="181">
        <f t="shared" si="90"/>
        <v>0</v>
      </c>
      <c r="X151" s="181">
        <f>INDEX('נתוני דוחות 2014'!$DW$10:$DY$263,MATCH('תשלומי ארנונה של המדינה'!C151,'נתוני דוחות 2014'!$DW$10:$DW$263,0),2)/(INDEX('נתוני דוחות 2014'!$DW$10:$DY$263,MATCH('תשלומי ארנונה של המדינה'!C151,'נתוני דוחות 2014'!$DW$10:$DW$263,0),2)+INDEX('נתוני דוחות 2014'!$DW$10:$DY$263,MATCH('תשלומי ארנונה של המדינה'!C151,'נתוני דוחות 2014'!$DW$10:$DW$263,0),3))</f>
        <v>0.52748746707451777</v>
      </c>
      <c r="Y151" s="162">
        <f>INDEX('נתוני דוחות 2014'!$DW$10:$DY$263,MATCH('תשלומי ארנונה של המדינה'!C151,'נתוני דוחות 2014'!$DW$10:$DW$263,0),2)/(INDEX('נתוני דוחות 2014'!$DW$10:$DY$263,MATCH('תשלומי ארנונה של המדינה'!C151,'נתוני דוחות 2014'!$DW$10:$DW$263,0),2)+INDEX('נתוני דוחות 2014'!$DW$10:$DY$263,MATCH('תשלומי ארנונה של המדינה'!C151,'נתוני דוחות 2014'!$DW$10:$DW$263,0),3)-H151/1000)</f>
        <v>0.52748746707451777</v>
      </c>
      <c r="Z151" s="162">
        <f>INDEX('נתוני דוחות 2014'!$DW$10:$DY$263,MATCH('תשלומי ארנונה של המדינה'!C151,'נתוני דוחות 2014'!$DW$10:$DW$263,0),2)/(INDEX('נתוני דוחות 2014'!$DW$10:$DY$263,MATCH('תשלומי ארנונה של המדינה'!C151,'נתוני דוחות 2014'!$DW$10:$DW$263,0),2)+INDEX('נתוני דוחות 2014'!$DW$10:$DY$263,MATCH('תשלומי ארנונה של המדינה'!C151,'נתוני דוחות 2014'!$DW$10:$DW$263,0),3)-N151/1000)</f>
        <v>0.52791611576193576</v>
      </c>
      <c r="AA151" s="162">
        <f t="shared" si="86"/>
        <v>4.2864868741798734E-4</v>
      </c>
      <c r="AB151" s="162">
        <f t="shared" si="82"/>
        <v>1.7183959719474914E-3</v>
      </c>
      <c r="AC151" s="162">
        <f t="shared" si="83"/>
        <v>3.7436339418631982E-4</v>
      </c>
      <c r="AD151" s="162">
        <f t="shared" si="84"/>
        <v>1.6505172979601706E-4</v>
      </c>
      <c r="AE151" s="274">
        <f>INDEX(רשויות!$AC$4:$AL$258,MATCH($C151,רשויות!$AC$4:$AC$258,0),10)</f>
        <v>3</v>
      </c>
      <c r="AF151" s="274" t="str">
        <f>IF(INDEX(רשויות!$AN$4:$AR$258,MATCH($C151,רשויות!$AO$4:$AO$258,0),4)&gt;0,"נתמכת","עצמאית")</f>
        <v>נתמכת</v>
      </c>
      <c r="AN151" t="s">
        <v>2342</v>
      </c>
      <c r="AO151">
        <v>32900</v>
      </c>
    </row>
    <row r="152" spans="1:43">
      <c r="A152" s="123"/>
      <c r="B152" s="126"/>
      <c r="C152" s="124" t="s">
        <v>1486</v>
      </c>
      <c r="D152" s="172">
        <f t="shared" si="78"/>
        <v>5500</v>
      </c>
      <c r="E152" s="124" t="str">
        <f>INDEX(רשויות!$G$3:$P$260,MATCH(TRIM(C152),רשויות!$G$3:$G$260,0),10)</f>
        <v>מועצה מקומית</v>
      </c>
      <c r="F152" s="124" t="str">
        <f>INDEX(רשות_מחוז,MATCH(TRIM(C152),רשויות!$G$3:$G$260,0),2)</f>
        <v>מרכז</v>
      </c>
      <c r="G152" s="127"/>
      <c r="H152" s="125">
        <f t="shared" si="85"/>
        <v>0</v>
      </c>
      <c r="I152" s="126"/>
      <c r="J152" s="126"/>
      <c r="K152" s="125">
        <f>INDEX(מילמן,MATCH(C152,'המידע ממילמן'!$A$1:$A$145,0),2)</f>
        <v>9398</v>
      </c>
      <c r="L152" s="125">
        <f t="shared" si="91"/>
        <v>7689.2727272727243</v>
      </c>
      <c r="M152" s="125">
        <f t="shared" si="92"/>
        <v>17087.272727272724</v>
      </c>
      <c r="N152" s="125">
        <f t="shared" si="79"/>
        <v>9398</v>
      </c>
      <c r="O152" s="236">
        <f>SUM(N$3:$N152)/SUM($N$3:$N$167)</f>
        <v>0.99992967648069231</v>
      </c>
      <c r="P152" s="125">
        <f t="shared" si="80"/>
        <v>1.7087272727272727</v>
      </c>
      <c r="Q152" s="125">
        <f t="shared" si="81"/>
        <v>17087.272727272724</v>
      </c>
      <c r="R152" s="109">
        <f>INDEX(הכנסות_מבוקר,MATCH(C152,'נתוני דוחות 2014'!$C$10:$C$263,0),11)*1000</f>
        <v>34300000</v>
      </c>
      <c r="S152" s="109">
        <f>INDEX(הכנסות_מבוקר,MATCH(C152,'נתוני דוחות 2014'!$C$10:$C$263,0),6)*1000</f>
        <v>22563000</v>
      </c>
      <c r="T152" s="109">
        <f>INDEX(ארנונה_מבוקר,MATCH(C152,'נתוני דוחות 2014'!$C$10:$C$263,0),7)*1000</f>
        <v>1142000</v>
      </c>
      <c r="U152" s="181"/>
      <c r="V152" s="181">
        <f t="shared" si="89"/>
        <v>0</v>
      </c>
      <c r="W152" s="181">
        <f t="shared" si="90"/>
        <v>0</v>
      </c>
      <c r="X152" s="181">
        <f>INDEX('נתוני דוחות 2014'!$DW$10:$DY$263,MATCH('תשלומי ארנונה של המדינה'!C152,'נתוני דוחות 2014'!$DW$10:$DW$263,0),2)/(INDEX('נתוני דוחות 2014'!$DW$10:$DY$263,MATCH('תשלומי ארנונה של המדינה'!C152,'נתוני דוחות 2014'!$DW$10:$DW$263,0),2)+INDEX('נתוני דוחות 2014'!$DW$10:$DY$263,MATCH('תשלומי ארנונה של המדינה'!C152,'נתוני דוחות 2014'!$DW$10:$DW$263,0),3))</f>
        <v>0.90091106290672451</v>
      </c>
      <c r="Y152" s="162">
        <f>INDEX('נתוני דוחות 2014'!$DW$10:$DY$263,MATCH('תשלומי ארנונה של המדינה'!C152,'נתוני דוחות 2014'!$DW$10:$DW$263,0),2)/(INDEX('נתוני דוחות 2014'!$DW$10:$DY$263,MATCH('תשלומי ארנונה של המדינה'!C152,'נתוני דוחות 2014'!$DW$10:$DW$263,0),2)+INDEX('נתוני דוחות 2014'!$DW$10:$DY$263,MATCH('תשלומי ארנונה של המדינה'!C152,'נתוני דוחות 2014'!$DW$10:$DW$263,0),3)-H152/1000)</f>
        <v>0.90091106290672451</v>
      </c>
      <c r="Z152" s="162">
        <f>INDEX('נתוני דוחות 2014'!$DW$10:$DY$263,MATCH('תשלומי ארנונה של המדינה'!C152,'נתוני דוחות 2014'!$DW$10:$DW$263,0),2)/(INDEX('נתוני דוחות 2014'!$DW$10:$DY$263,MATCH('תשלומי ארנונה של המדינה'!C152,'נתוני דוחות 2014'!$DW$10:$DW$263,0),2)+INDEX('נתוני דוחות 2014'!$DW$10:$DY$263,MATCH('תשלומי ארנונה של המדינה'!C152,'נתוני דוחות 2014'!$DW$10:$DW$263,0),3)-N152/1000)</f>
        <v>0.90164630559479209</v>
      </c>
      <c r="AA152" s="162">
        <f t="shared" si="86"/>
        <v>7.352426880675722E-4</v>
      </c>
      <c r="AB152" s="162">
        <f t="shared" si="82"/>
        <v>8.2294220665499133E-3</v>
      </c>
      <c r="AC152" s="162">
        <f t="shared" si="83"/>
        <v>4.1652262553738421E-4</v>
      </c>
      <c r="AD152" s="162">
        <f t="shared" si="84"/>
        <v>2.7399416909620991E-4</v>
      </c>
      <c r="AE152" s="274">
        <f>INDEX(רשויות!$AC$4:$AL$258,MATCH($C152,רשויות!$AC$4:$AC$258,0),10)</f>
        <v>6</v>
      </c>
      <c r="AF152" s="274" t="str">
        <f>IF(INDEX(רשויות!$AN$4:$AR$258,MATCH($C152,רשויות!$AO$4:$AO$258,0),4)&gt;0,"נתמכת","עצמאית")</f>
        <v>נתמכת</v>
      </c>
      <c r="AN152" t="s">
        <v>1017</v>
      </c>
      <c r="AO152">
        <v>4200</v>
      </c>
    </row>
    <row r="153" spans="1:43">
      <c r="A153" s="123"/>
      <c r="B153" s="124" t="s">
        <v>104</v>
      </c>
      <c r="C153" s="124" t="s">
        <v>3</v>
      </c>
      <c r="D153" s="172">
        <f t="shared" si="78"/>
        <v>6600</v>
      </c>
      <c r="E153" s="124" t="str">
        <f>IF(LEFT(B153,3)="עיר","עירייה",IF(LEFT(B153,7)="מועצה א","מועצה אזורית","מועצה מקומית"))</f>
        <v>מועצה מקומית</v>
      </c>
      <c r="F153" s="124" t="str">
        <f>INDEX(רשות_מחוז,MATCH(TRIM(C153),רשויות!$G$3:$G$260,0),2)</f>
        <v>ירושלים</v>
      </c>
      <c r="G153" s="125">
        <v>1737.55</v>
      </c>
      <c r="H153" s="125">
        <f t="shared" si="85"/>
        <v>1795.9316800000001</v>
      </c>
      <c r="I153" s="125">
        <f>J153-H153</f>
        <v>4190.5072533333332</v>
      </c>
      <c r="J153" s="125">
        <f>IF(OR(A153="עיר עולים",A153="בירה"),H153,H153/0.3)</f>
        <v>5986.4389333333338</v>
      </c>
      <c r="K153" s="125">
        <f>INDEX(מילמן,MATCH(C153,'המידע ממילמן'!$A$1:$A$145,0),2)</f>
        <v>6944.5</v>
      </c>
      <c r="L153" s="125">
        <f t="shared" si="91"/>
        <v>5681.863636363636</v>
      </c>
      <c r="M153" s="125">
        <f t="shared" si="92"/>
        <v>12626.363636363636</v>
      </c>
      <c r="N153" s="125">
        <f t="shared" si="79"/>
        <v>8740.4316799999997</v>
      </c>
      <c r="O153" s="236">
        <f>SUM(N$3:$N153)/SUM($N$3:$N$167)</f>
        <v>0.99993924627398623</v>
      </c>
      <c r="P153" s="125">
        <f t="shared" si="80"/>
        <v>1.3243078303030302</v>
      </c>
      <c r="Q153" s="125">
        <f t="shared" si="81"/>
        <v>18612.802569696971</v>
      </c>
      <c r="R153" s="109">
        <f>INDEX(הכנסות_מבוקר,MATCH(C153,'נתוני דוחות 2014'!$C$10:$C$263,0),11)*1000</f>
        <v>46025000</v>
      </c>
      <c r="S153" s="109">
        <f>INDEX(הכנסות_מבוקר,MATCH(C153,'נתוני דוחות 2014'!$C$10:$C$263,0),6)*1000</f>
        <v>15523000</v>
      </c>
      <c r="T153" s="109">
        <f>INDEX(ארנונה_מבוקר,MATCH(C153,'נתוני דוחות 2014'!$C$10:$C$263,0),7)*1000</f>
        <v>1600000</v>
      </c>
      <c r="U153" s="181">
        <f t="shared" ref="U153:U160" si="93">H153/T153</f>
        <v>1.1224573E-3</v>
      </c>
      <c r="V153" s="181">
        <f t="shared" si="89"/>
        <v>1.1569488372093024E-4</v>
      </c>
      <c r="W153" s="181">
        <f t="shared" si="90"/>
        <v>3.9020786094513853E-5</v>
      </c>
      <c r="X153" s="181">
        <f>INDEX('נתוני דוחות 2014'!$DW$10:$DY$263,MATCH('תשלומי ארנונה של המדינה'!C153,'נתוני דוחות 2014'!$DW$10:$DW$263,0),2)/(INDEX('נתוני דוחות 2014'!$DW$10:$DY$263,MATCH('תשלומי ארנונה של המדינה'!C153,'נתוני דוחות 2014'!$DW$10:$DW$263,0),2)+INDEX('נתוני דוחות 2014'!$DW$10:$DY$263,MATCH('תשלומי ארנונה של המדינה'!C153,'נתוני דוחות 2014'!$DW$10:$DW$263,0),3))</f>
        <v>0.8057545222775282</v>
      </c>
      <c r="Y153" s="162">
        <f>INDEX('נתוני דוחות 2014'!$DW$10:$DY$263,MATCH('תשלומי ארנונה של המדינה'!C153,'נתוני דוחות 2014'!$DW$10:$DW$263,0),2)/(INDEX('נתוני דוחות 2014'!$DW$10:$DY$263,MATCH('תשלומי ארנונה של המדינה'!C153,'נתוני דוחות 2014'!$DW$10:$DW$263,0),2)+INDEX('נתוני דוחות 2014'!$DW$10:$DY$263,MATCH('תשלומי ארנונה של המדינה'!C153,'נתוני דוחות 2014'!$DW$10:$DW$263,0),3)-H153/1000)</f>
        <v>0.80593024106492639</v>
      </c>
      <c r="Z153" s="162">
        <f>INDEX('נתוני דוחות 2014'!$DW$10:$DY$263,MATCH('תשלומי ארנונה של המדינה'!C153,'נתוני דוחות 2014'!$DW$10:$DW$263,0),2)/(INDEX('נתוני דוחות 2014'!$DW$10:$DY$263,MATCH('תשלומי ארנונה של המדינה'!C153,'נתוני דוחות 2014'!$DW$10:$DW$263,0),2)+INDEX('נתוני דוחות 2014'!$DW$10:$DY$263,MATCH('תשלומי ארנונה של המדינה'!C153,'נתוני דוחות 2014'!$DW$10:$DW$263,0),3)-N153/1000)</f>
        <v>0.80661043139103417</v>
      </c>
      <c r="AA153" s="162">
        <f t="shared" si="86"/>
        <v>8.5590911350597043E-4</v>
      </c>
      <c r="AB153" s="162">
        <f t="shared" si="82"/>
        <v>5.4627697999999995E-3</v>
      </c>
      <c r="AC153" s="162">
        <f t="shared" si="83"/>
        <v>5.6306330477356179E-4</v>
      </c>
      <c r="AD153" s="162">
        <f t="shared" si="84"/>
        <v>1.8990617447039651E-4</v>
      </c>
      <c r="AE153" s="274">
        <f>INDEX(רשויות!$AC$4:$AL$258,MATCH($C153,רשויות!$AC$4:$AC$258,0),10)</f>
        <v>2</v>
      </c>
      <c r="AF153" s="274" t="str">
        <f>IF(INDEX(רשויות!$AN$4:$AR$258,MATCH($C153,רשויות!$AO$4:$AO$258,0),4)&gt;0,"נתמכת","עצמאית")</f>
        <v>נתמכת</v>
      </c>
      <c r="AN153" t="s">
        <v>1517</v>
      </c>
      <c r="AO153">
        <v>20600</v>
      </c>
    </row>
    <row r="154" spans="1:43" ht="15" customHeight="1">
      <c r="A154" s="123"/>
      <c r="B154" s="126"/>
      <c r="C154" s="124" t="s">
        <v>745</v>
      </c>
      <c r="D154" s="172">
        <f t="shared" si="78"/>
        <v>23300</v>
      </c>
      <c r="E154" s="124" t="str">
        <f>INDEX(רשויות!$G$3:$P$260,MATCH(TRIM(C154),רשויות!$G$3:$G$260,0),10)</f>
        <v>מועצה מקומית</v>
      </c>
      <c r="F154" s="124" t="str">
        <f>INDEX(רשות_מחוז,MATCH(TRIM(C154),רשויות!$G$3:$G$260,0),2)</f>
        <v>חיפה</v>
      </c>
      <c r="G154" s="127"/>
      <c r="H154" s="125">
        <f t="shared" si="85"/>
        <v>0</v>
      </c>
      <c r="I154" s="126"/>
      <c r="J154" s="126"/>
      <c r="K154" s="125">
        <f>INDEX(מילמן,MATCH(C154,'המידע ממילמן'!$A$1:$A$145,0),2)</f>
        <v>8219</v>
      </c>
      <c r="L154" s="125">
        <f t="shared" si="91"/>
        <v>6724.6363636363621</v>
      </c>
      <c r="M154" s="125">
        <f t="shared" si="92"/>
        <v>14943.636363636362</v>
      </c>
      <c r="N154" s="125">
        <f t="shared" si="79"/>
        <v>8219</v>
      </c>
      <c r="O154" s="236">
        <f>SUM(N$3:$N154)/SUM($N$3:$N$167)</f>
        <v>0.99994824515801872</v>
      </c>
      <c r="P154" s="125">
        <f t="shared" si="80"/>
        <v>0.35274678111587981</v>
      </c>
      <c r="Q154" s="125">
        <f t="shared" si="81"/>
        <v>14943.636363636362</v>
      </c>
      <c r="R154" s="109">
        <f>INDEX(הכנסות_מבוקר,MATCH(C154,'נתוני דוחות 2014'!$C$10:$C$263,0),11)*1000</f>
        <v>89658000</v>
      </c>
      <c r="S154" s="109">
        <f>INDEX(הכנסות_מבוקר,MATCH(C154,'נתוני דוחות 2014'!$C$10:$C$263,0),6)*1000</f>
        <v>27080000</v>
      </c>
      <c r="T154" s="109">
        <f>INDEX(ארנונה_מבוקר,MATCH(C154,'נתוני דוחות 2014'!$C$10:$C$263,0),7)*1000</f>
        <v>2240000</v>
      </c>
      <c r="U154" s="181">
        <f t="shared" si="93"/>
        <v>0</v>
      </c>
      <c r="V154" s="181">
        <f t="shared" si="89"/>
        <v>0</v>
      </c>
      <c r="W154" s="181">
        <f t="shared" si="90"/>
        <v>0</v>
      </c>
      <c r="X154" s="181">
        <f>INDEX('נתוני דוחות 2014'!$DW$10:$DY$263,MATCH('תשלומי ארנונה של המדינה'!C154,'נתוני דוחות 2014'!$DW$10:$DW$263,0),2)/(INDEX('נתוני דוחות 2014'!$DW$10:$DY$263,MATCH('תשלומי ארנונה של המדינה'!C154,'נתוני דוחות 2014'!$DW$10:$DW$263,0),2)+INDEX('נתוני דוחות 2014'!$DW$10:$DY$263,MATCH('תשלומי ארנונה של המדינה'!C154,'נתוני דוחות 2014'!$DW$10:$DW$263,0),3))</f>
        <v>0.804962995211145</v>
      </c>
      <c r="Y154" s="162">
        <f>INDEX('נתוני דוחות 2014'!$DW$10:$DY$263,MATCH('תשלומי ארנונה של המדינה'!C154,'נתוני דוחות 2014'!$DW$10:$DW$263,0),2)/(INDEX('נתוני דוחות 2014'!$DW$10:$DY$263,MATCH('תשלומי ארנונה של המדינה'!C154,'נתוני דוחות 2014'!$DW$10:$DW$263,0),2)+INDEX('נתוני דוחות 2014'!$DW$10:$DY$263,MATCH('תשלומי ארנונה של המדינה'!C154,'נתוני דוחות 2014'!$DW$10:$DW$263,0),3)-H154/1000)</f>
        <v>0.804962995211145</v>
      </c>
      <c r="Z154" s="162">
        <f>INDEX('נתוני דוחות 2014'!$DW$10:$DY$263,MATCH('תשלומי ארנונה של המדינה'!C154,'נתוני דוחות 2014'!$DW$10:$DW$263,0),2)/(INDEX('נתוני דוחות 2014'!$DW$10:$DY$263,MATCH('תשלומי ארנונה של המדינה'!C154,'נתוני דוחות 2014'!$DW$10:$DW$263,0),2)+INDEX('נתוני דוחות 2014'!$DW$10:$DY$263,MATCH('תשלומי ארנונה של המדינה'!C154,'נתוני דוחות 2014'!$DW$10:$DW$263,0),3)-N154/1000)</f>
        <v>0.80553946267686027</v>
      </c>
      <c r="AA154" s="162">
        <f t="shared" si="86"/>
        <v>5.7646746571526908E-4</v>
      </c>
      <c r="AB154" s="162">
        <f t="shared" si="82"/>
        <v>3.6691964285714288E-3</v>
      </c>
      <c r="AC154" s="162">
        <f t="shared" si="83"/>
        <v>3.0350812407680945E-4</v>
      </c>
      <c r="AD154" s="162">
        <f t="shared" si="84"/>
        <v>9.1670570389703089E-5</v>
      </c>
      <c r="AE154" s="274">
        <f>INDEX(רשויות!$AC$4:$AL$258,MATCH($C154,רשויות!$AC$4:$AC$258,0),10)</f>
        <v>2</v>
      </c>
      <c r="AF154" s="274" t="str">
        <f>IF(INDEX(רשויות!$AN$4:$AR$258,MATCH($C154,רשויות!$AO$4:$AO$258,0),4)&gt;0,"נתמכת","עצמאית")</f>
        <v>נתמכת</v>
      </c>
      <c r="AN154" t="s">
        <v>2351</v>
      </c>
      <c r="AO154">
        <v>6700</v>
      </c>
    </row>
    <row r="155" spans="1:43" ht="15" customHeight="1">
      <c r="A155" s="123"/>
      <c r="B155" s="126"/>
      <c r="C155" s="124" t="s">
        <v>2117</v>
      </c>
      <c r="D155" s="172">
        <f t="shared" si="78"/>
        <v>3400</v>
      </c>
      <c r="E155" s="124" t="str">
        <f>INDEX(רשויות!$G$3:$P$260,MATCH(TRIM(C155),רשויות!$G$3:$G$260,0),10)</f>
        <v>מועצה מקומית</v>
      </c>
      <c r="F155" s="124" t="str">
        <f>INDEX(רשות_מחוז,MATCH(TRIM(C155),רשויות!$G$3:$G$260,0),2)</f>
        <v>צפון</v>
      </c>
      <c r="G155" s="127"/>
      <c r="H155" s="125">
        <f t="shared" si="85"/>
        <v>0</v>
      </c>
      <c r="I155" s="126"/>
      <c r="J155" s="126"/>
      <c r="K155" s="125">
        <f>INDEX(מילמן,MATCH(C155,'המידע ממילמן'!$A$1:$A$145,0),2)</f>
        <v>8002.96</v>
      </c>
      <c r="L155" s="125">
        <f t="shared" si="91"/>
        <v>6547.8763636363628</v>
      </c>
      <c r="M155" s="125">
        <f t="shared" si="92"/>
        <v>14550.836363636363</v>
      </c>
      <c r="N155" s="125">
        <f t="shared" si="79"/>
        <v>8002.96</v>
      </c>
      <c r="O155" s="236">
        <f>SUM(N$3:$N155)/SUM($N$3:$N$167)</f>
        <v>0.99995700750245931</v>
      </c>
      <c r="P155" s="125">
        <f t="shared" si="80"/>
        <v>2.3538117647058825</v>
      </c>
      <c r="Q155" s="125">
        <f t="shared" si="81"/>
        <v>14550.836363636363</v>
      </c>
      <c r="R155" s="109">
        <f>INDEX(הכנסות_מבוקר,MATCH(C155,'נתוני דוחות 2014'!$C$10:$C$263,0),11)*1000</f>
        <v>26295000</v>
      </c>
      <c r="S155" s="109">
        <f>INDEX(הכנסות_מבוקר,MATCH(C155,'נתוני דוחות 2014'!$C$10:$C$263,0),6)*1000</f>
        <v>11226000</v>
      </c>
      <c r="T155" s="109">
        <f>INDEX(ארנונה_מבוקר,MATCH(C155,'נתוני דוחות 2014'!$C$10:$C$263,0),7)*1000</f>
        <v>781000</v>
      </c>
      <c r="U155" s="181">
        <f t="shared" si="93"/>
        <v>0</v>
      </c>
      <c r="V155" s="181">
        <f t="shared" si="89"/>
        <v>0</v>
      </c>
      <c r="W155" s="181">
        <f t="shared" si="90"/>
        <v>0</v>
      </c>
      <c r="X155" s="181">
        <f>INDEX('נתוני דוחות 2014'!$DW$10:$DY$263,MATCH('תשלומי ארנונה של המדינה'!C155,'נתוני דוחות 2014'!$DW$10:$DW$263,0),2)/(INDEX('נתוני דוחות 2014'!$DW$10:$DY$263,MATCH('תשלומי ארנונה של המדינה'!C155,'נתוני דוחות 2014'!$DW$10:$DW$263,0),2)+INDEX('נתוני דוחות 2014'!$DW$10:$DY$263,MATCH('תשלומי ארנונה של המדינה'!C155,'נתוני דוחות 2014'!$DW$10:$DW$263,0),3))</f>
        <v>0.73371974087964542</v>
      </c>
      <c r="Y155" s="162">
        <f>INDEX('נתוני דוחות 2014'!$DW$10:$DY$263,MATCH('תשלומי ארנונה של המדינה'!C155,'נתוני דוחות 2014'!$DW$10:$DW$263,0),2)/(INDEX('נתוני דוחות 2014'!$DW$10:$DY$263,MATCH('תשלומי ארנונה של המדינה'!C155,'נתוני דוחות 2014'!$DW$10:$DW$263,0),2)+INDEX('נתוני דוחות 2014'!$DW$10:$DY$263,MATCH('תשלומי ארנונה של המדינה'!C155,'נתוני דוחות 2014'!$DW$10:$DW$263,0),3)-H155/1000)</f>
        <v>0.73371974087964542</v>
      </c>
      <c r="Z155" s="162">
        <f>INDEX('נתוני דוחות 2014'!$DW$10:$DY$263,MATCH('תשלומי ארנונה של המדינה'!C155,'נתוני דוחות 2014'!$DW$10:$DW$263,0),2)/(INDEX('נתוני דוחות 2014'!$DW$10:$DY$263,MATCH('תשלומי ארנונה של המדינה'!C155,'נתוני דוחות 2014'!$DW$10:$DW$263,0),2)+INDEX('נתוני דוחות 2014'!$DW$10:$DY$263,MATCH('תשלומי ארנונה של המדינה'!C155,'נתוני דוחות 2014'!$DW$10:$DW$263,0),3)-N155/1000)</f>
        <v>0.73572724025730973</v>
      </c>
      <c r="AA155" s="162">
        <f t="shared" si="86"/>
        <v>2.0074993776643124E-3</v>
      </c>
      <c r="AB155" s="162">
        <f t="shared" si="82"/>
        <v>1.0247067861715749E-2</v>
      </c>
      <c r="AC155" s="162">
        <f t="shared" si="83"/>
        <v>7.1289506502761443E-4</v>
      </c>
      <c r="AD155" s="162">
        <f t="shared" si="84"/>
        <v>3.0435291880585662E-4</v>
      </c>
      <c r="AE155" s="274">
        <f>INDEX(רשויות!$AC$4:$AL$258,MATCH($C155,רשויות!$AC$4:$AC$258,0),10)</f>
        <v>2</v>
      </c>
      <c r="AF155" s="274" t="str">
        <f>IF(INDEX(רשויות!$AN$4:$AR$258,MATCH($C155,רשויות!$AO$4:$AO$258,0),4)&gt;0,"נתמכת","עצמאית")</f>
        <v>נתמכת</v>
      </c>
      <c r="AN155" s="124" t="s">
        <v>2518</v>
      </c>
      <c r="AO155">
        <v>35500</v>
      </c>
      <c r="AQ155" s="124"/>
    </row>
    <row r="156" spans="1:43" ht="15" customHeight="1">
      <c r="A156" s="123"/>
      <c r="B156" s="124" t="s">
        <v>2577</v>
      </c>
      <c r="C156" s="124" t="s">
        <v>371</v>
      </c>
      <c r="D156" s="172">
        <f t="shared" si="78"/>
        <v>6900</v>
      </c>
      <c r="E156" s="124" t="str">
        <f>INDEX(רשויות!$G$3:$P$260,MATCH(TRIM(C156),רשויות!$G$3:$G$260,0),10)</f>
        <v>מועצה אזורית</v>
      </c>
      <c r="F156" s="124" t="str">
        <f>INDEX(רשות_מחוז,MATCH(TRIM(C156),רשויות!$G$3:$G$260,0),2)</f>
        <v>דרום</v>
      </c>
      <c r="G156" s="127"/>
      <c r="H156" s="125">
        <f t="shared" si="85"/>
        <v>0</v>
      </c>
      <c r="I156" s="126"/>
      <c r="J156" s="126"/>
      <c r="K156" s="125">
        <f>INDEX(מילמן,MATCH(B156,'המידע ממילמן'!$A$1:$A$145,0),2)</f>
        <v>6663.14</v>
      </c>
      <c r="L156" s="125">
        <f t="shared" si="91"/>
        <v>5451.6599999999989</v>
      </c>
      <c r="M156" s="125">
        <f t="shared" si="92"/>
        <v>12114.8</v>
      </c>
      <c r="N156" s="125">
        <f t="shared" si="79"/>
        <v>6663.14</v>
      </c>
      <c r="O156" s="236">
        <f>SUM(N$3:$N156)/SUM($N$3:$N$167)</f>
        <v>0.99996430289413141</v>
      </c>
      <c r="P156" s="125">
        <f t="shared" si="80"/>
        <v>0.965672463768116</v>
      </c>
      <c r="Q156" s="125">
        <f t="shared" si="81"/>
        <v>12114.8</v>
      </c>
      <c r="R156" s="109">
        <f>INDEX(הכנסות_מבוקר,MATCH(C156,'נתוני דוחות 2014'!$C$10:$C$263,0),11)*1000</f>
        <v>140515000</v>
      </c>
      <c r="S156" s="109">
        <f>INDEX(הכנסות_מבוקר,MATCH(C156,'נתוני דוחות 2014'!$C$10:$C$263,0),6)*1000</f>
        <v>2206000</v>
      </c>
      <c r="T156" s="109">
        <f>INDEX(ארנונה_מבוקר,MATCH(C156,'נתוני דוחות 2014'!$C$10:$C$263,0),7)*1000</f>
        <v>428000</v>
      </c>
      <c r="U156" s="181">
        <f t="shared" si="93"/>
        <v>0</v>
      </c>
      <c r="V156" s="181">
        <f t="shared" si="89"/>
        <v>0</v>
      </c>
      <c r="W156" s="181">
        <f t="shared" si="90"/>
        <v>0</v>
      </c>
      <c r="X156" s="181">
        <v>0</v>
      </c>
      <c r="Y156" s="162">
        <v>0</v>
      </c>
      <c r="Z156" s="162">
        <v>0</v>
      </c>
      <c r="AA156" s="162">
        <f t="shared" si="86"/>
        <v>0</v>
      </c>
      <c r="AB156" s="162">
        <f t="shared" si="82"/>
        <v>1.5568084112149534E-2</v>
      </c>
      <c r="AC156" s="162">
        <f t="shared" si="83"/>
        <v>3.020462375339982E-3</v>
      </c>
      <c r="AD156" s="162">
        <f t="shared" si="84"/>
        <v>4.7419421414083907E-5</v>
      </c>
      <c r="AE156" s="274">
        <f>INDEX(רשויות!$AC$4:$AL$258,MATCH($C156,רשויות!$AC$4:$AC$258,0),10)</f>
        <v>0</v>
      </c>
      <c r="AF156" s="274" t="s">
        <v>2741</v>
      </c>
      <c r="AN156" t="s">
        <v>1038</v>
      </c>
      <c r="AO156">
        <v>7200</v>
      </c>
      <c r="AQ156" s="124"/>
    </row>
    <row r="157" spans="1:43" ht="15" customHeight="1">
      <c r="A157" s="123"/>
      <c r="B157" s="126"/>
      <c r="C157" s="124" t="s">
        <v>2239</v>
      </c>
      <c r="D157" s="172">
        <f t="shared" si="78"/>
        <v>5300</v>
      </c>
      <c r="E157" s="124" t="str">
        <f>INDEX(רשויות!$G$3:$P$260,MATCH(TRIM(C157),רשויות!$G$3:$G$260,0),10)</f>
        <v>מועצה מקומית</v>
      </c>
      <c r="F157" s="124" t="str">
        <f>INDEX(רשות_מחוז,MATCH(TRIM(C157),רשויות!$G$3:$G$260,0),2)</f>
        <v>צפון</v>
      </c>
      <c r="G157" s="127"/>
      <c r="H157" s="125">
        <f t="shared" si="85"/>
        <v>0</v>
      </c>
      <c r="I157" s="126"/>
      <c r="J157" s="126"/>
      <c r="K157" s="125">
        <f>INDEX(מילמן,MATCH(C157,'המידע ממילמן'!$A$1:$A$145,0),2)</f>
        <v>5395</v>
      </c>
      <c r="L157" s="125">
        <f t="shared" si="91"/>
        <v>4414.0909090909081</v>
      </c>
      <c r="M157" s="125">
        <f t="shared" si="92"/>
        <v>9809.0909090909081</v>
      </c>
      <c r="N157" s="125">
        <f t="shared" si="79"/>
        <v>5395</v>
      </c>
      <c r="O157" s="236">
        <f>SUM(N$3:$N157)/SUM($N$3:$N$167)</f>
        <v>0.99997020981460294</v>
      </c>
      <c r="P157" s="125">
        <f t="shared" si="80"/>
        <v>1.0179245283018867</v>
      </c>
      <c r="Q157" s="125">
        <f t="shared" si="81"/>
        <v>9809.0909090909081</v>
      </c>
      <c r="R157" s="109">
        <f>INDEX(הכנסות_מבוקר,MATCH(C157,'נתוני דוחות 2014'!$C$10:$C$263,0),11)*1000</f>
        <v>25511000</v>
      </c>
      <c r="S157" s="109">
        <f>INDEX(הכנסות_מבוקר,MATCH(C157,'נתוני דוחות 2014'!$C$10:$C$263,0),6)*1000</f>
        <v>8507000</v>
      </c>
      <c r="T157" s="109">
        <f>INDEX(ארנונה_מבוקר,MATCH(C157,'נתוני דוחות 2014'!$C$10:$C$263,0),7)*1000</f>
        <v>781000</v>
      </c>
      <c r="U157" s="181">
        <f t="shared" si="93"/>
        <v>0</v>
      </c>
      <c r="V157" s="181">
        <f t="shared" si="89"/>
        <v>0</v>
      </c>
      <c r="W157" s="181">
        <f t="shared" si="90"/>
        <v>0</v>
      </c>
      <c r="X157" s="181">
        <f>INDEX('נתוני דוחות 2014'!$DW$10:$DY$263,MATCH('תשלומי ארנונה של המדינה'!C157,'נתוני דוחות 2014'!$DW$10:$DW$263,0),2)/(INDEX('נתוני דוחות 2014'!$DW$10:$DY$263,MATCH('תשלומי ארנונה של המדינה'!C157,'נתוני דוחות 2014'!$DW$10:$DW$263,0),2)+INDEX('נתוני דוחות 2014'!$DW$10:$DY$263,MATCH('תשלומי ארנונה של המדינה'!C157,'נתוני דוחות 2014'!$DW$10:$DW$263,0),3))</f>
        <v>0.84345560232511529</v>
      </c>
      <c r="Y157" s="162">
        <f>INDEX('נתוני דוחות 2014'!$DW$10:$DY$263,MATCH('תשלומי ארנונה של המדינה'!C157,'נתוני דוחות 2014'!$DW$10:$DW$263,0),2)/(INDEX('נתוני דוחות 2014'!$DW$10:$DY$263,MATCH('תשלומי ארנונה של המדינה'!C157,'נתוני דוחות 2014'!$DW$10:$DW$263,0),2)+INDEX('נתוני דוחות 2014'!$DW$10:$DY$263,MATCH('תשלומי ארנונה של המדינה'!C157,'נתוני דוחות 2014'!$DW$10:$DW$263,0),3)-H157/1000)</f>
        <v>0.84345560232511529</v>
      </c>
      <c r="Z157" s="162">
        <f>INDEX('נתוני דוחות 2014'!$DW$10:$DY$263,MATCH('תשלומי ארנונה של המדינה'!C157,'נתוני דוחות 2014'!$DW$10:$DW$263,0),2)/(INDEX('נתוני דוחות 2014'!$DW$10:$DY$263,MATCH('תשלומי ארנונה של המדינה'!C157,'נתוני דוחות 2014'!$DW$10:$DW$263,0),2)+INDEX('נתוני דוחות 2014'!$DW$10:$DY$263,MATCH('תשלומי ארנונה של המדינה'!C157,'נתוני דוחות 2014'!$DW$10:$DW$263,0),3)-N157/1000)</f>
        <v>0.84436868491784567</v>
      </c>
      <c r="AA157" s="162">
        <f t="shared" si="86"/>
        <v>9.1308259273037429E-4</v>
      </c>
      <c r="AB157" s="162">
        <f t="shared" si="82"/>
        <v>6.9078104993597952E-3</v>
      </c>
      <c r="AC157" s="162">
        <f t="shared" si="83"/>
        <v>6.3418361349476906E-4</v>
      </c>
      <c r="AD157" s="162">
        <f t="shared" si="84"/>
        <v>2.1147740190506056E-4</v>
      </c>
      <c r="AE157" s="274">
        <f>INDEX(רשויות!$AC$4:$AL$258,MATCH($C157,רשויות!$AC$4:$AC$258,0),10)</f>
        <v>4</v>
      </c>
      <c r="AF157" s="274" t="str">
        <f>IF(INDEX(רשויות!$AN$4:$AR$258,MATCH($C157,רשויות!$AO$4:$AO$258,0),4)&gt;0,"נתמכת","עצמאית")</f>
        <v>נתמכת</v>
      </c>
      <c r="AN157" s="124" t="s">
        <v>776</v>
      </c>
      <c r="AO157">
        <v>53400</v>
      </c>
      <c r="AQ157" s="124"/>
    </row>
    <row r="158" spans="1:43" ht="15" customHeight="1">
      <c r="A158" s="123"/>
      <c r="B158" s="126"/>
      <c r="C158" s="124" t="s">
        <v>2371</v>
      </c>
      <c r="D158" s="172">
        <f t="shared" si="78"/>
        <v>7300</v>
      </c>
      <c r="E158" s="124" t="str">
        <f>INDEX(רשויות!$G$3:$P$260,MATCH(TRIM(C158),רשויות!$G$3:$G$260,0),10)</f>
        <v>מועצה מקומית</v>
      </c>
      <c r="F158" s="124" t="str">
        <f>INDEX(רשות_מחוז,MATCH(TRIM(C158),רשויות!$G$3:$G$260,0),2)</f>
        <v>צפון</v>
      </c>
      <c r="G158" s="127"/>
      <c r="H158" s="125">
        <f t="shared" si="85"/>
        <v>0</v>
      </c>
      <c r="I158" s="126"/>
      <c r="J158" s="126"/>
      <c r="K158" s="125">
        <f>INDEX(מילמן,MATCH(C158,'המידע ממילמן'!$A$1:$A$145,0),2)</f>
        <v>5309</v>
      </c>
      <c r="L158" s="125">
        <f t="shared" si="91"/>
        <v>4343.7272727272721</v>
      </c>
      <c r="M158" s="125">
        <f t="shared" si="92"/>
        <v>9652.7272727272721</v>
      </c>
      <c r="N158" s="125">
        <f t="shared" si="79"/>
        <v>5309</v>
      </c>
      <c r="O158" s="236">
        <f>SUM(N$3:$N158)/SUM($N$3:$N$167)</f>
        <v>0.99997602257471108</v>
      </c>
      <c r="P158" s="125">
        <f t="shared" si="80"/>
        <v>0.72726027397260273</v>
      </c>
      <c r="Q158" s="125">
        <f t="shared" si="81"/>
        <v>9652.7272727272721</v>
      </c>
      <c r="R158" s="109">
        <f>INDEX(הכנסות_מבוקר,MATCH(C158,'נתוני דוחות 2014'!$C$10:$C$263,0),11)*1000</f>
        <v>49133000</v>
      </c>
      <c r="S158" s="109">
        <f>INDEX(הכנסות_מבוקר,MATCH(C158,'נתוני דוחות 2014'!$C$10:$C$263,0),6)*1000</f>
        <v>14945000</v>
      </c>
      <c r="T158" s="109">
        <f>INDEX(ארנונה_מבוקר,MATCH(C158,'נתוני דוחות 2014'!$C$10:$C$263,0),7)*1000</f>
        <v>1331000</v>
      </c>
      <c r="U158" s="181">
        <f t="shared" si="93"/>
        <v>0</v>
      </c>
      <c r="V158" s="181">
        <f t="shared" si="89"/>
        <v>0</v>
      </c>
      <c r="W158" s="181">
        <f t="shared" si="90"/>
        <v>0</v>
      </c>
      <c r="X158" s="181">
        <f>INDEX('נתוני דוחות 2014'!$DW$10:$DY$263,MATCH('תשלומי ארנונה של המדינה'!C158,'נתוני דוחות 2014'!$DW$10:$DW$263,0),2)/(INDEX('נתוני דוחות 2014'!$DW$10:$DY$263,MATCH('תשלומי ארנונה של המדינה'!C158,'נתוני דוחות 2014'!$DW$10:$DW$263,0),2)+INDEX('נתוני דוחות 2014'!$DW$10:$DY$263,MATCH('תשלומי ארנונה של המדינה'!C158,'נתוני דוחות 2014'!$DW$10:$DW$263,0),3))</f>
        <v>0.79424949760395736</v>
      </c>
      <c r="Y158" s="162">
        <f>INDEX('נתוני דוחות 2014'!$DW$10:$DY$263,MATCH('תשלומי ארנונה של המדינה'!C158,'נתוני דוחות 2014'!$DW$10:$DW$263,0),2)/(INDEX('נתוני דוחות 2014'!$DW$10:$DY$263,MATCH('תשלומי ארנונה של המדינה'!C158,'נתוני דוחות 2014'!$DW$10:$DW$263,0),2)+INDEX('נתוני דוחות 2014'!$DW$10:$DY$263,MATCH('תשלומי ארנונה של המדינה'!C158,'נתוני דוחות 2014'!$DW$10:$DW$263,0),3)-H158/1000)</f>
        <v>0.79424949760395736</v>
      </c>
      <c r="Z158" s="162">
        <f>INDEX('נתוני דוחות 2014'!$DW$10:$DY$263,MATCH('תשלומי ארנונה של המדינה'!C158,'נתוני דוחות 2014'!$DW$10:$DW$263,0),2)/(INDEX('נתוני דוחות 2014'!$DW$10:$DY$263,MATCH('תשלומי ארנונה של המדינה'!C158,'נתוני דוחות 2014'!$DW$10:$DW$263,0),2)+INDEX('נתוני דוחות 2014'!$DW$10:$DY$263,MATCH('תשלומי ארנונה של המדינה'!C158,'נתוני דוחות 2014'!$DW$10:$DW$263,0),3)-N158/1000)</f>
        <v>0.79490186025291121</v>
      </c>
      <c r="AA158" s="162">
        <f t="shared" si="86"/>
        <v>6.5236264895385254E-4</v>
      </c>
      <c r="AB158" s="162">
        <f t="shared" si="82"/>
        <v>3.9887302779864761E-3</v>
      </c>
      <c r="AC158" s="162">
        <f t="shared" si="83"/>
        <v>3.5523586483773839E-4</v>
      </c>
      <c r="AD158" s="162">
        <f t="shared" si="84"/>
        <v>1.0805365029613498E-4</v>
      </c>
      <c r="AE158" s="274">
        <f>INDEX(רשויות!$AC$4:$AL$258,MATCH($C158,רשויות!$AC$4:$AC$258,0),10)</f>
        <v>4</v>
      </c>
      <c r="AF158" s="274" t="str">
        <f>IF(INDEX(רשויות!$AN$4:$AR$258,MATCH($C158,רשויות!$AO$4:$AO$258,0),4)&gt;0,"נתמכת","עצמאית")</f>
        <v>נתמכת</v>
      </c>
      <c r="AN158" s="124" t="s">
        <v>786</v>
      </c>
      <c r="AO158">
        <v>38600</v>
      </c>
      <c r="AQ158" s="124"/>
    </row>
    <row r="159" spans="1:43">
      <c r="A159" s="123"/>
      <c r="B159" s="126"/>
      <c r="C159" s="124" t="s">
        <v>2398</v>
      </c>
      <c r="D159" s="172">
        <f t="shared" si="78"/>
        <v>7300</v>
      </c>
      <c r="E159" s="124" t="str">
        <f>INDEX(רשויות!$G$3:$P$260,MATCH(TRIM(C159),רשויות!$G$3:$G$260,0),10)</f>
        <v>מועצה מקומית</v>
      </c>
      <c r="F159" s="124" t="str">
        <f>INDEX(רשות_מחוז,MATCH(TRIM(C159),רשויות!$G$3:$G$260,0),2)</f>
        <v>צפון</v>
      </c>
      <c r="G159" s="127"/>
      <c r="H159" s="125">
        <f t="shared" si="85"/>
        <v>0</v>
      </c>
      <c r="I159" s="126"/>
      <c r="J159" s="126"/>
      <c r="K159" s="125">
        <f>INDEX(מילמן,MATCH(C159,'המידע ממילמן'!$A$1:$A$145,0),2)</f>
        <v>4971</v>
      </c>
      <c r="L159" s="125">
        <f t="shared" si="91"/>
        <v>4067.181818181818</v>
      </c>
      <c r="M159" s="125">
        <f t="shared" si="92"/>
        <v>9038.181818181818</v>
      </c>
      <c r="N159" s="125">
        <f t="shared" si="79"/>
        <v>4971</v>
      </c>
      <c r="O159" s="236">
        <f>SUM(N$3:$N159)/SUM($N$3:$N$167)</f>
        <v>0.99998146526269327</v>
      </c>
      <c r="P159" s="125">
        <f t="shared" si="80"/>
        <v>0.68095890410958904</v>
      </c>
      <c r="Q159" s="125">
        <f t="shared" si="81"/>
        <v>9038.181818181818</v>
      </c>
      <c r="R159" s="109">
        <f>INDEX(הכנסות_מבוקר,MATCH(C159,'נתוני דוחות 2014'!$C$10:$C$263,0),11)*1000</f>
        <v>33892000</v>
      </c>
      <c r="S159" s="109">
        <f>INDEX(הכנסות_מבוקר,MATCH(C159,'נתוני דוחות 2014'!$C$10:$C$263,0),6)*1000</f>
        <v>25576000</v>
      </c>
      <c r="T159" s="109">
        <f>INDEX(ארנונה_מבוקר,MATCH(C159,'נתוני דוחות 2014'!$C$10:$C$263,0),7)*1000</f>
        <v>5214000</v>
      </c>
      <c r="U159" s="181">
        <f t="shared" si="93"/>
        <v>0</v>
      </c>
      <c r="V159" s="181">
        <f t="shared" si="89"/>
        <v>0</v>
      </c>
      <c r="W159" s="181">
        <f t="shared" si="90"/>
        <v>0</v>
      </c>
      <c r="X159" s="181">
        <f>INDEX('נתוני דוחות 2014'!$DW$10:$DY$263,MATCH('תשלומי ארנונה של המדינה'!C159,'נתוני דוחות 2014'!$DW$10:$DW$263,0),2)/(INDEX('נתוני דוחות 2014'!$DW$10:$DY$263,MATCH('תשלומי ארנונה של המדינה'!C159,'נתוני דוחות 2014'!$DW$10:$DW$263,0),2)+INDEX('נתוני דוחות 2014'!$DW$10:$DY$263,MATCH('תשלומי ארנונה של המדינה'!C159,'נתוני דוחות 2014'!$DW$10:$DW$263,0),3))</f>
        <v>0.7217864574995998</v>
      </c>
      <c r="Y159" s="162">
        <f>INDEX('נתוני דוחות 2014'!$DW$10:$DY$263,MATCH('תשלומי ארנונה של המדינה'!C159,'נתוני דוחות 2014'!$DW$10:$DW$263,0),2)/(INDEX('נתוני דוחות 2014'!$DW$10:$DY$263,MATCH('תשלומי ארנונה של המדינה'!C159,'נתוני דוחות 2014'!$DW$10:$DW$263,0),2)+INDEX('נתוני דוחות 2014'!$DW$10:$DY$263,MATCH('תשלומי ארנונה של המדינה'!C159,'נתוני דוחות 2014'!$DW$10:$DW$263,0),3)-H159/1000)</f>
        <v>0.7217864574995998</v>
      </c>
      <c r="Z159" s="162">
        <f>INDEX('נתוני דוחות 2014'!$DW$10:$DY$263,MATCH('תשלומי ארנונה של המדינה'!C159,'נתוני דוחות 2014'!$DW$10:$DW$263,0),2)/(INDEX('נתוני דוחות 2014'!$DW$10:$DY$263,MATCH('תשלומי ארנונה של המדינה'!C159,'נתוני דוחות 2014'!$DW$10:$DW$263,0),2)+INDEX('נתוני דוחות 2014'!$DW$10:$DY$263,MATCH('תשלומי ארנונה של המדינה'!C159,'נתוני דוחות 2014'!$DW$10:$DW$263,0),3)-N159/1000)</f>
        <v>0.72197796021771743</v>
      </c>
      <c r="AA159" s="162">
        <f t="shared" si="86"/>
        <v>1.9150271811763098E-4</v>
      </c>
      <c r="AB159" s="162">
        <f t="shared" si="82"/>
        <v>9.5339470655926356E-4</v>
      </c>
      <c r="AC159" s="162">
        <f t="shared" si="83"/>
        <v>1.9436190178292149E-4</v>
      </c>
      <c r="AD159" s="162">
        <f t="shared" si="84"/>
        <v>1.4667178095125694E-4</v>
      </c>
      <c r="AE159" s="274">
        <f>INDEX(רשויות!$AC$4:$AL$258,MATCH($C159,רשויות!$AC$4:$AC$258,0),10)</f>
        <v>8</v>
      </c>
      <c r="AF159" s="274" t="str">
        <f>IF(INDEX(רשויות!$AN$4:$AR$258,MATCH($C159,רשויות!$AO$4:$AO$258,0),4)&gt;0,"נתמכת","עצמאית")</f>
        <v>נתמכת</v>
      </c>
      <c r="AN159" s="124" t="s">
        <v>416</v>
      </c>
      <c r="AO159">
        <v>49400</v>
      </c>
      <c r="AQ159" s="124"/>
    </row>
    <row r="160" spans="1:43" ht="15.75" customHeight="1">
      <c r="A160" s="123"/>
      <c r="B160" s="124" t="s">
        <v>2576</v>
      </c>
      <c r="C160" s="124" t="s">
        <v>2280</v>
      </c>
      <c r="D160" s="172">
        <f t="shared" si="78"/>
        <v>12100</v>
      </c>
      <c r="E160" s="124" t="str">
        <f>INDEX(רשויות!$G$3:$P$260,MATCH(TRIM(C160),רשויות!$G$3:$G$260,0),10)</f>
        <v>מועצה אזורית</v>
      </c>
      <c r="F160" s="124" t="str">
        <f>INDEX(רשות_מחוז,MATCH(TRIM(C160),רשויות!$G$3:$G$260,0),2)</f>
        <v>צפון</v>
      </c>
      <c r="G160" s="127"/>
      <c r="H160" s="125">
        <f t="shared" si="85"/>
        <v>0</v>
      </c>
      <c r="I160" s="126"/>
      <c r="J160" s="126"/>
      <c r="K160" s="125">
        <f>INDEX(מילמן,MATCH(B160,'המידע ממילמן'!$A$1:$A$145,0),2)</f>
        <v>3606</v>
      </c>
      <c r="L160" s="125">
        <f t="shared" si="91"/>
        <v>2950.363636363636</v>
      </c>
      <c r="M160" s="125">
        <f t="shared" si="92"/>
        <v>6556.363636363636</v>
      </c>
      <c r="N160" s="125">
        <f t="shared" si="79"/>
        <v>3606</v>
      </c>
      <c r="O160" s="236">
        <f>SUM(N$3:$N160)/SUM($N$3:$N$167)</f>
        <v>0.99998541342862846</v>
      </c>
      <c r="P160" s="125">
        <f t="shared" si="80"/>
        <v>0.29801652892561986</v>
      </c>
      <c r="Q160" s="125">
        <f t="shared" si="81"/>
        <v>6556.363636363636</v>
      </c>
      <c r="R160" s="109">
        <f>INDEX(הכנסות_מבוקר,MATCH(C160,'נתוני דוחות 2014'!$C$10:$C$263,0),11)*1000</f>
        <v>150744000</v>
      </c>
      <c r="S160" s="109">
        <f>INDEX(הכנסות_מבוקר,MATCH(C160,'נתוני דוחות 2014'!$C$10:$C$263,0),6)*1000</f>
        <v>77910000</v>
      </c>
      <c r="T160" s="109">
        <f>INDEX(ארנונה_מבוקר,MATCH(C160,'נתוני דוחות 2014'!$C$10:$C$263,0),7)*1000</f>
        <v>28324000</v>
      </c>
      <c r="U160" s="181">
        <f t="shared" si="93"/>
        <v>0</v>
      </c>
      <c r="V160" s="181">
        <f t="shared" si="89"/>
        <v>0</v>
      </c>
      <c r="W160" s="181">
        <f t="shared" si="90"/>
        <v>0</v>
      </c>
      <c r="X160" s="181">
        <f>INDEX('נתוני דוחות 2014'!$DW$10:$DY$263,MATCH('תשלומי ארנונה של המדינה'!C160,'נתוני דוחות 2014'!$DW$10:$DW$263,0),2)/(INDEX('נתוני דוחות 2014'!$DW$10:$DY$263,MATCH('תשלומי ארנונה של המדינה'!C160,'נתוני דוחות 2014'!$DW$10:$DW$263,0),2)+INDEX('נתוני דוחות 2014'!$DW$10:$DY$263,MATCH('תשלומי ארנונה של המדינה'!C160,'נתוני דוחות 2014'!$DW$10:$DW$263,0),3))</f>
        <v>0.37594465375548064</v>
      </c>
      <c r="Y160" s="162">
        <f>INDEX('נתוני דוחות 2014'!$DW$10:$DY$263,MATCH('תשלומי ארנונה של המדינה'!C160,'נתוני דוחות 2014'!$DW$10:$DW$263,0),2)/(INDEX('נתוני דוחות 2014'!$DW$10:$DY$263,MATCH('תשלומי ארנונה של המדינה'!C160,'נתוני דוחות 2014'!$DW$10:$DW$263,0),2)+INDEX('נתוני דוחות 2014'!$DW$10:$DY$263,MATCH('תשלומי ארנונה של המדינה'!C160,'נתוני דוחות 2014'!$DW$10:$DW$263,0),3)-H160/1000)</f>
        <v>0.37594465375548064</v>
      </c>
      <c r="Z160" s="162">
        <f>INDEX('נתוני דוחות 2014'!$DW$10:$DY$263,MATCH('תשלומי ארנונה של המדינה'!C160,'נתוני דוחות 2014'!$DW$10:$DW$263,0),2)/(INDEX('נתוני דוחות 2014'!$DW$10:$DY$263,MATCH('תשלומי ארנונה של המדינה'!C160,'נתוני דוחות 2014'!$DW$10:$DW$263,0),2)+INDEX('נתוני דוחות 2014'!$DW$10:$DY$263,MATCH('תשלומי ארנונה של המדינה'!C160,'נתוני דוחות 2014'!$DW$10:$DW$263,0),3)-N160/1000)</f>
        <v>0.37597452495509703</v>
      </c>
      <c r="AA160" s="162">
        <f t="shared" si="86"/>
        <v>2.9871199616393618E-5</v>
      </c>
      <c r="AB160" s="162">
        <f t="shared" si="82"/>
        <v>1.2731252647931083E-4</v>
      </c>
      <c r="AC160" s="162">
        <f t="shared" si="83"/>
        <v>4.6284174046977283E-5</v>
      </c>
      <c r="AD160" s="162">
        <f t="shared" si="84"/>
        <v>2.3921350103486705E-5</v>
      </c>
      <c r="AE160" s="274">
        <f>INDEX(רשויות!$AC$4:$AL$258,MATCH($C160,רשויות!$AC$4:$AC$258,0),10)</f>
        <v>5</v>
      </c>
      <c r="AF160" s="274" t="str">
        <f>IF(INDEX(רשויות!$AN$4:$AR$258,MATCH($C160,רשויות!$AO$4:$AO$258,0),4)&gt;0,"נתמכת","עצמאית")</f>
        <v>נתמכת</v>
      </c>
      <c r="AN160" s="124" t="s">
        <v>797</v>
      </c>
      <c r="AO160">
        <v>17500</v>
      </c>
      <c r="AQ160" s="124"/>
    </row>
    <row r="161" spans="1:43">
      <c r="A161" s="123"/>
      <c r="B161" s="126"/>
      <c r="C161" s="124" t="s">
        <v>408</v>
      </c>
      <c r="D161" s="172">
        <f t="shared" si="78"/>
        <v>14800</v>
      </c>
      <c r="E161" s="124" t="str">
        <f>INDEX(רשויות!$G$3:$P$260,MATCH(TRIM(C161),רשויות!$G$3:$G$260,0),10)</f>
        <v>מועצה מקומית</v>
      </c>
      <c r="F161" s="124" t="str">
        <f>INDEX(רשות_מחוז,MATCH(TRIM(C161),רשויות!$G$3:$G$260,0),2)</f>
        <v>דרום</v>
      </c>
      <c r="G161" s="127"/>
      <c r="H161" s="125">
        <f t="shared" si="85"/>
        <v>0</v>
      </c>
      <c r="I161" s="126"/>
      <c r="J161" s="126"/>
      <c r="K161" s="125">
        <f>INDEX(מילמן,MATCH(C161,'המידע ממילמן'!$A$1:$A$145,0),2)</f>
        <v>3334.2</v>
      </c>
      <c r="L161" s="125">
        <f t="shared" si="91"/>
        <v>2727.9818181818173</v>
      </c>
      <c r="M161" s="125">
        <f t="shared" si="92"/>
        <v>6062.1818181818171</v>
      </c>
      <c r="N161" s="125">
        <f t="shared" si="79"/>
        <v>3334.2</v>
      </c>
      <c r="O161" s="236">
        <f>SUM(N$3:$N161)/SUM($N$3:$N$167)</f>
        <v>0.99998906400401988</v>
      </c>
      <c r="P161" s="125">
        <f t="shared" si="80"/>
        <v>0.22528378378378378</v>
      </c>
      <c r="Q161" s="125">
        <f t="shared" si="81"/>
        <v>6062.1818181818171</v>
      </c>
      <c r="R161" s="109">
        <f>INDEX(הכנסות_מבוקר,MATCH(C161,'נתוני דוחות 2014'!$C$10:$C$263,0),11)*1000</f>
        <v>57642000</v>
      </c>
      <c r="S161" s="109">
        <f>INDEX(הכנסות_מבוקר,MATCH(C161,'נתוני דוחות 2014'!$C$10:$C$263,0),6)*1000</f>
        <v>16202000</v>
      </c>
      <c r="T161" s="109">
        <f>INDEX(ארנונה_מבוקר,MATCH(C161,'נתוני דוחות 2014'!$C$10:$C$263,0),7)*1000</f>
        <v>838000</v>
      </c>
      <c r="U161" s="181"/>
      <c r="V161" s="181"/>
      <c r="W161" s="181"/>
      <c r="X161" s="181">
        <f>INDEX('נתוני דוחות 2014'!$DW$10:$DY$263,MATCH('תשלומי ארנונה של המדינה'!C161,'נתוני דוחות 2014'!$DW$10:$DW$263,0),2)/(INDEX('נתוני דוחות 2014'!$DW$10:$DY$263,MATCH('תשלומי ארנונה של המדינה'!C161,'נתוני דוחות 2014'!$DW$10:$DW$263,0),2)+INDEX('נתוני דוחות 2014'!$DW$10:$DY$263,MATCH('תשלומי ארנונה של המדינה'!C161,'נתוני דוחות 2014'!$DW$10:$DW$263,0),3))</f>
        <v>0.74278698588090852</v>
      </c>
      <c r="Y161" s="162">
        <f>INDEX('נתוני דוחות 2014'!$DW$10:$DY$263,MATCH('תשלומי ארנונה של המדינה'!C161,'נתוני דוחות 2014'!$DW$10:$DW$263,0),2)/(INDEX('נתוני דוחות 2014'!$DW$10:$DY$263,MATCH('תשלומי ארנונה של המדינה'!C161,'נתוני דוחות 2014'!$DW$10:$DW$263,0),2)+INDEX('נתוני דוחות 2014'!$DW$10:$DY$263,MATCH('תשלומי ארנונה של המדינה'!C161,'נתוני דוחות 2014'!$DW$10:$DW$263,0),3)-H161/1000)</f>
        <v>0.74278698588090852</v>
      </c>
      <c r="Z161" s="162">
        <f>INDEX('נתוני דוחות 2014'!$DW$10:$DY$263,MATCH('תשלומי ארנונה של המדינה'!C161,'נתוני דוחות 2014'!$DW$10:$DW$263,0),2)/(INDEX('נתוני דוחות 2014'!$DW$10:$DY$263,MATCH('תשלומי ארנונה של המדינה'!C161,'נתוני דוחות 2014'!$DW$10:$DW$263,0),2)+INDEX('נתוני דוחות 2014'!$DW$10:$DY$263,MATCH('תשלומי ארנונה של המדינה'!C161,'נתוני דוחות 2014'!$DW$10:$DW$263,0),3)-N161/1000)</f>
        <v>0.74354792433680894</v>
      </c>
      <c r="AA161" s="162">
        <f t="shared" si="86"/>
        <v>7.6093845590041731E-4</v>
      </c>
      <c r="AB161" s="162">
        <f t="shared" si="82"/>
        <v>3.9787589498806678E-3</v>
      </c>
      <c r="AC161" s="162">
        <f t="shared" si="83"/>
        <v>2.0578940871497344E-4</v>
      </c>
      <c r="AD161" s="162">
        <f t="shared" si="84"/>
        <v>5.7843239304673674E-5</v>
      </c>
      <c r="AE161" s="274">
        <f>INDEX(רשויות!$AC$4:$AL$258,MATCH($C161,רשויות!$AC$4:$AC$258,0),10)</f>
        <v>2</v>
      </c>
      <c r="AF161" s="274" t="str">
        <f>IF(INDEX(רשויות!$AN$4:$AR$258,MATCH($C161,רשויות!$AO$4:$AO$258,0),4)&gt;0,"נתמכת","עצמאית")</f>
        <v>נתמכת</v>
      </c>
      <c r="AN161" s="124" t="s">
        <v>808</v>
      </c>
      <c r="AO161">
        <v>38700</v>
      </c>
      <c r="AQ161" s="124"/>
    </row>
    <row r="162" spans="1:43" ht="15" customHeight="1">
      <c r="A162" s="123"/>
      <c r="B162" s="126"/>
      <c r="C162" s="124" t="s">
        <v>2265</v>
      </c>
      <c r="D162" s="172">
        <f t="shared" si="78"/>
        <v>1900</v>
      </c>
      <c r="E162" s="124" t="str">
        <f>INDEX(רשויות!$G$3:$P$260,MATCH(TRIM(C162),רשויות!$G$3:$G$260,0),10)</f>
        <v>מועצה מקומית</v>
      </c>
      <c r="F162" s="124" t="str">
        <f>INDEX(רשות_מחוז,MATCH(TRIM(C162),רשויות!$G$3:$G$260,0),2)</f>
        <v>צפון</v>
      </c>
      <c r="G162" s="127"/>
      <c r="H162" s="125">
        <f t="shared" si="85"/>
        <v>0</v>
      </c>
      <c r="I162" s="126"/>
      <c r="J162" s="126"/>
      <c r="K162" s="125">
        <f>INDEX(מילמן,MATCH(C162,'המידע ממילמן'!$A$1:$A$145,0),2)</f>
        <v>2454</v>
      </c>
      <c r="L162" s="125">
        <f t="shared" si="91"/>
        <v>2007.8181818181811</v>
      </c>
      <c r="M162" s="125">
        <f t="shared" si="92"/>
        <v>4461.8181818181811</v>
      </c>
      <c r="N162" s="125">
        <f t="shared" si="79"/>
        <v>2454</v>
      </c>
      <c r="O162" s="236">
        <f>SUM(N$3:$N162)/SUM($N$3:$N$167)</f>
        <v>0.99999175085904068</v>
      </c>
      <c r="P162" s="125">
        <f t="shared" si="80"/>
        <v>1.2915789473684212</v>
      </c>
      <c r="Q162" s="125">
        <f t="shared" si="81"/>
        <v>4461.8181818181811</v>
      </c>
      <c r="R162" s="109">
        <f>INDEX(הכנסות_מבוקר,MATCH(C162,'נתוני דוחות 2014'!$C$10:$C$263,0),11)*1000</f>
        <v>16304000</v>
      </c>
      <c r="S162" s="109">
        <f>INDEX(הכנסות_מבוקר,MATCH(C162,'נתוני דוחות 2014'!$C$10:$C$263,0),6)*1000</f>
        <v>8165000</v>
      </c>
      <c r="T162" s="109">
        <f>INDEX(ארנונה_מבוקר,MATCH(C162,'נתוני דוחות 2014'!$C$10:$C$263,0),7)*1000</f>
        <v>269000</v>
      </c>
      <c r="U162" s="181">
        <f>H162/T162</f>
        <v>0</v>
      </c>
      <c r="V162" s="181">
        <f>H162/S162</f>
        <v>0</v>
      </c>
      <c r="W162" s="181">
        <f>H162/R162</f>
        <v>0</v>
      </c>
      <c r="X162" s="181">
        <f>INDEX('נתוני דוחות 2014'!$DW$10:$DY$263,MATCH('תשלומי ארנונה של המדינה'!C162,'נתוני דוחות 2014'!$DW$10:$DW$263,0),2)/(INDEX('נתוני דוחות 2014'!$DW$10:$DY$263,MATCH('תשלומי ארנונה של המדינה'!C162,'נתוני דוחות 2014'!$DW$10:$DW$263,0),2)+INDEX('נתוני דוחות 2014'!$DW$10:$DY$263,MATCH('תשלומי ארנונה של המדינה'!C162,'נתוני דוחות 2014'!$DW$10:$DW$263,0),3))</f>
        <v>0.83395061728395059</v>
      </c>
      <c r="Y162" s="162">
        <f>INDEX('נתוני דוחות 2014'!$DW$10:$DY$263,MATCH('תשלומי ארנונה של המדינה'!C162,'נתוני דוחות 2014'!$DW$10:$DW$263,0),2)/(INDEX('נתוני דוחות 2014'!$DW$10:$DY$263,MATCH('תשלומי ארנונה של המדינה'!C162,'נתוני דוחות 2014'!$DW$10:$DW$263,0),2)+INDEX('נתוני דוחות 2014'!$DW$10:$DY$263,MATCH('תשלומי ארנונה של המדינה'!C162,'נתוני דוחות 2014'!$DW$10:$DW$263,0),3)-H162/1000)</f>
        <v>0.83395061728395059</v>
      </c>
      <c r="Z162" s="162">
        <f>INDEX('נתוני דוחות 2014'!$DW$10:$DY$263,MATCH('תשלומי ארנונה של המדינה'!C162,'נתוני דוחות 2014'!$DW$10:$DW$263,0),2)/(INDEX('נתוני דוחות 2014'!$DW$10:$DY$263,MATCH('תשלומי ארנונה של המדינה'!C162,'נתוני דוחות 2014'!$DW$10:$DW$263,0),2)+INDEX('נתוני דוחות 2014'!$DW$10:$DY$263,MATCH('תשלומי ארנונה של המדינה'!C162,'נתוני דוחות 2014'!$DW$10:$DW$263,0),3)-N162/1000)</f>
        <v>0.83521581457343408</v>
      </c>
      <c r="AA162" s="162">
        <f t="shared" si="86"/>
        <v>1.2651972894834884E-3</v>
      </c>
      <c r="AB162" s="162">
        <f t="shared" si="82"/>
        <v>9.1226765799256506E-3</v>
      </c>
      <c r="AC162" s="162">
        <f t="shared" si="83"/>
        <v>3.0055113288426211E-4</v>
      </c>
      <c r="AD162" s="162">
        <f t="shared" si="84"/>
        <v>1.5051521099116781E-4</v>
      </c>
      <c r="AE162" s="274">
        <f>INDEX(רשויות!$AC$4:$AL$258,MATCH($C162,רשויות!$AC$4:$AC$258,0),10)</f>
        <v>2</v>
      </c>
      <c r="AF162" s="274" t="str">
        <f>IF(INDEX(רשויות!$AN$4:$AR$258,MATCH($C162,רשויות!$AO$4:$AO$258,0),4)&gt;0,"נתמכת","עצמאית")</f>
        <v>נתמכת</v>
      </c>
      <c r="AN162" t="s">
        <v>2685</v>
      </c>
      <c r="AO162">
        <v>3700</v>
      </c>
      <c r="AQ162" s="124"/>
    </row>
    <row r="163" spans="1:43" ht="15" customHeight="1">
      <c r="A163" s="123"/>
      <c r="B163" s="126"/>
      <c r="C163" s="124" t="s">
        <v>2480</v>
      </c>
      <c r="D163" s="172">
        <f>VLOOKUP(C163,גודל_אוכלוסיה,2,FALSE)</f>
        <v>56200</v>
      </c>
      <c r="E163" s="124" t="str">
        <f>INDEX(רשויות!$G$3:$P$260,MATCH(TRIM(C163),רשויות!$G$3:$G$260,0),10)</f>
        <v>עירייה</v>
      </c>
      <c r="F163" s="124" t="str">
        <f>INDEX(רשות_מחוז,MATCH(TRIM(C163),רשויות!$G$3:$G$260,0),2)</f>
        <v>תל אביב</v>
      </c>
      <c r="G163" s="127"/>
      <c r="H163" s="125">
        <f t="shared" si="85"/>
        <v>0</v>
      </c>
      <c r="I163" s="126"/>
      <c r="J163" s="126"/>
      <c r="K163" s="125">
        <f>INDEX(מילמן,MATCH(C163,'המידע ממילמן'!$A$1:$A$145,0),2)</f>
        <v>2030</v>
      </c>
      <c r="L163" s="125">
        <f t="shared" si="91"/>
        <v>1660.9090909090905</v>
      </c>
      <c r="M163" s="125">
        <f t="shared" si="92"/>
        <v>3690.9090909090905</v>
      </c>
      <c r="N163" s="125">
        <f t="shared" ref="N163:N172" si="94">K163+H163</f>
        <v>2030</v>
      </c>
      <c r="O163" s="236">
        <f>SUM(N$3:$N163)/SUM($N$3:$N$167)</f>
        <v>0.99999397348157215</v>
      </c>
      <c r="P163" s="125">
        <f t="shared" ref="P163:P173" si="95">N163/D163</f>
        <v>3.6120996441281139E-2</v>
      </c>
      <c r="Q163" s="125">
        <f t="shared" ref="Q163:Q172" si="96">M163+J163</f>
        <v>3690.9090909090905</v>
      </c>
      <c r="R163" s="109">
        <f>INDEX(הכנסות_מבוקר,MATCH(C163,'נתוני דוחות 2014'!$C$10:$C$263,0),11)*1000</f>
        <v>340720000</v>
      </c>
      <c r="S163" s="109">
        <f>INDEX(הכנסות_מבוקר,MATCH(C163,'נתוני דוחות 2014'!$C$10:$C$263,0),6)*1000</f>
        <v>264367000</v>
      </c>
      <c r="T163" s="109">
        <f>INDEX(ארנונה_מבוקר,MATCH(C163,'נתוני דוחות 2014'!$C$10:$C$263,0),7)*1000</f>
        <v>71416000</v>
      </c>
      <c r="U163" s="181">
        <f>H163/T163</f>
        <v>0</v>
      </c>
      <c r="V163" s="181">
        <f>H163/S163</f>
        <v>0</v>
      </c>
      <c r="W163" s="181">
        <f>H163/R163</f>
        <v>0</v>
      </c>
      <c r="X163" s="181">
        <f>INDEX('נתוני דוחות 2014'!$DW$10:$DY$263,MATCH('תשלומי ארנונה של המדינה'!C163,'נתוני דוחות 2014'!$DW$10:$DW$263,0),2)/(INDEX('נתוני דוחות 2014'!$DW$10:$DY$263,MATCH('תשלומי ארנונה של המדינה'!C163,'נתוני דוחות 2014'!$DW$10:$DW$263,0),2)+INDEX('נתוני דוחות 2014'!$DW$10:$DY$263,MATCH('תשלומי ארנונה של המדינה'!C163,'נתוני דוחות 2014'!$DW$10:$DW$263,0),3))</f>
        <v>0.60600894832370644</v>
      </c>
      <c r="Y163" s="162">
        <f>INDEX('נתוני דוחות 2014'!$DW$10:$DY$263,MATCH('תשלומי ארנונה של המדינה'!C163,'נתוני דוחות 2014'!$DW$10:$DW$263,0),2)/(INDEX('נתוני דוחות 2014'!$DW$10:$DY$263,MATCH('תשלומי ארנונה של המדינה'!C163,'נתוני דוחות 2014'!$DW$10:$DW$263,0),2)+INDEX('נתוני דוחות 2014'!$DW$10:$DY$263,MATCH('תשלומי ארנונה של המדינה'!C163,'נתוני דוחות 2014'!$DW$10:$DW$263,0),3)-H163/1000)</f>
        <v>0.60600894832370644</v>
      </c>
      <c r="Z163" s="162">
        <f>INDEX('נתוני דוחות 2014'!$DW$10:$DY$263,MATCH('תשלומי ארנונה של המדינה'!C163,'נתוני דוחות 2014'!$DW$10:$DW$263,0),2)/(INDEX('נתוני דוחות 2014'!$DW$10:$DY$263,MATCH('תשלומי ארנונה של המדינה'!C163,'נתוני דוחות 2014'!$DW$10:$DW$263,0),2)+INDEX('נתוני דוחות 2014'!$DW$10:$DY$263,MATCH('תשלומי ארנונה של המדינה'!C163,'נתוני דוחות 2014'!$DW$10:$DW$263,0),3)-N163/1000)</f>
        <v>0.60601573521315699</v>
      </c>
      <c r="AA163" s="162">
        <f t="shared" si="86"/>
        <v>6.7868894505496158E-6</v>
      </c>
      <c r="AB163" s="162">
        <f t="shared" ref="AB163:AB172" si="97">N163/T163</f>
        <v>2.8425002800492887E-5</v>
      </c>
      <c r="AC163" s="162">
        <f t="shared" ref="AC163:AC172" si="98">N163/S163</f>
        <v>7.6787193560467081E-6</v>
      </c>
      <c r="AD163" s="162">
        <f t="shared" ref="AD163:AD172" si="99">N163/R163</f>
        <v>5.9579713547781171E-6</v>
      </c>
      <c r="AE163" s="274">
        <f>INDEX(רשויות!$AC$4:$AL$258,MATCH($C163,רשויות!$AC$4:$AC$258,0),10)</f>
        <v>8</v>
      </c>
      <c r="AF163" s="274" t="str">
        <f>IF(INDEX(רשויות!$AN$4:$AR$258,MATCH($C163,רשויות!$AO$4:$AO$258,0),4)&gt;0,"נתמכת","עצמאית")</f>
        <v>עצמאית</v>
      </c>
      <c r="AN163" s="124" t="s">
        <v>818</v>
      </c>
      <c r="AO163">
        <v>39200</v>
      </c>
      <c r="AQ163" s="124"/>
    </row>
    <row r="164" spans="1:43">
      <c r="A164" s="123"/>
      <c r="B164" s="124" t="s">
        <v>63</v>
      </c>
      <c r="C164" s="124" t="s">
        <v>2334</v>
      </c>
      <c r="D164" s="172">
        <f>VLOOKUP(C164,גודל_אוכלוסיה,2,FALSE)</f>
        <v>5500</v>
      </c>
      <c r="E164" s="124" t="str">
        <f>IF(LEFT(B164,3)="עיר","עירייה",IF(LEFT(B164,7)="מועצה א","מועצה אזורית","מועצה מקומית"))</f>
        <v>מועצה מקומית</v>
      </c>
      <c r="F164" s="124" t="str">
        <f>INDEX(רשות_מחוז,MATCH(TRIM(C164),רשויות!$G$3:$G$260,0),2)</f>
        <v>צפון</v>
      </c>
      <c r="G164" s="125">
        <v>1953.5</v>
      </c>
      <c r="H164" s="125">
        <f t="shared" si="85"/>
        <v>2019.1376000000002</v>
      </c>
      <c r="I164" s="125">
        <f>J164-H164</f>
        <v>4711.3210666666673</v>
      </c>
      <c r="J164" s="125">
        <f>IF(OR(A164="עיר עולים",A164="בירה"),H164,H164/0.3)</f>
        <v>6730.4586666666673</v>
      </c>
      <c r="K164" s="125"/>
      <c r="L164" s="125"/>
      <c r="M164" s="125"/>
      <c r="N164" s="125">
        <f t="shared" si="94"/>
        <v>2019.1376000000002</v>
      </c>
      <c r="O164" s="236">
        <f>SUM(N$3:$N164)/SUM($N$3:$N$167)</f>
        <v>0.99999618421099268</v>
      </c>
      <c r="P164" s="125">
        <f t="shared" si="95"/>
        <v>0.36711592727272729</v>
      </c>
      <c r="Q164" s="125">
        <f t="shared" si="96"/>
        <v>6730.4586666666673</v>
      </c>
      <c r="R164" s="109">
        <f>INDEX(הכנסות_מבוקר,MATCH(C164,'נתוני דוחות 2014'!$C$10:$C$263,0),11)*1000</f>
        <v>35677000</v>
      </c>
      <c r="S164" s="109">
        <f>INDEX(הכנסות_מבוקר,MATCH(C164,'נתוני דוחות 2014'!$C$10:$C$263,0),6)*1000</f>
        <v>8721000</v>
      </c>
      <c r="T164" s="109">
        <f>INDEX(ארנונה_מבוקר,MATCH(C164,'נתוני דוחות 2014'!$C$10:$C$263,0),7)*1000</f>
        <v>1663000</v>
      </c>
      <c r="U164" s="181">
        <f>H164/T164</f>
        <v>1.2141536981358991E-3</v>
      </c>
      <c r="V164" s="181">
        <f>H164/S164</f>
        <v>2.3152592592592594E-4</v>
      </c>
      <c r="W164" s="181">
        <f>H164/R164</f>
        <v>5.659493791518346E-5</v>
      </c>
      <c r="X164" s="181">
        <f>INDEX('נתוני דוחות 2014'!$DW$10:$DY$263,MATCH('תשלומי ארנונה של המדינה'!C164,'נתוני דוחות 2014'!$DW$10:$DW$263,0),2)/(INDEX('נתוני דוחות 2014'!$DW$10:$DY$263,MATCH('תשלומי ארנונה של המדינה'!C164,'נתוני דוחות 2014'!$DW$10:$DW$263,0),2)+INDEX('נתוני דוחות 2014'!$DW$10:$DY$263,MATCH('תשלומי ארנונה של המדינה'!C164,'נתוני דוחות 2014'!$DW$10:$DW$263,0),3))</f>
        <v>0.71932489451476789</v>
      </c>
      <c r="Y164" s="162">
        <f>INDEX('נתוני דוחות 2014'!$DW$10:$DY$263,MATCH('תשלומי ארנונה של המדינה'!C164,'נתוני דוחות 2014'!$DW$10:$DW$263,0),2)/(INDEX('נתוני דוחות 2014'!$DW$10:$DY$263,MATCH('תשלומי ארנונה של המדינה'!C164,'נתוני דוחות 2014'!$DW$10:$DW$263,0),2)+INDEX('נתוני דוחות 2014'!$DW$10:$DY$263,MATCH('תשלומי ארנונה של המדינה'!C164,'נתוני דוחות 2014'!$DW$10:$DW$263,0),3)-H164/1000)</f>
        <v>0.71957011157267725</v>
      </c>
      <c r="Z164" s="162">
        <f>INDEX('נתוני דוחות 2014'!$DW$10:$DY$263,MATCH('תשלומי ארנונה של המדינה'!C164,'נתוני דוחות 2014'!$DW$10:$DW$263,0),2)/(INDEX('נתוני דוחות 2014'!$DW$10:$DY$263,MATCH('תשלומי ארנונה של המדינה'!C164,'נתוני דוחות 2014'!$DW$10:$DW$263,0),2)+INDEX('נתוני דוחות 2014'!$DW$10:$DY$263,MATCH('תשלומי ארנונה של המדינה'!C164,'נתוני דוחות 2014'!$DW$10:$DW$263,0),3)-N164/1000)</f>
        <v>0.71957011157267725</v>
      </c>
      <c r="AA164" s="162">
        <f t="shared" si="86"/>
        <v>2.4521705790936377E-4</v>
      </c>
      <c r="AB164" s="162">
        <f t="shared" si="97"/>
        <v>1.2141536981358991E-3</v>
      </c>
      <c r="AC164" s="162">
        <f t="shared" si="98"/>
        <v>2.3152592592592594E-4</v>
      </c>
      <c r="AD164" s="162">
        <f t="shared" si="99"/>
        <v>5.659493791518346E-5</v>
      </c>
      <c r="AE164" s="274">
        <f>INDEX(רשויות!$AC$4:$AL$258,MATCH($C164,רשויות!$AC$4:$AC$258,0),10)</f>
        <v>4</v>
      </c>
      <c r="AF164" s="274" t="str">
        <f>IF(INDEX(רשויות!$AN$4:$AR$258,MATCH($C164,רשויות!$AO$4:$AO$258,0),4)&gt;0,"נתמכת","עצמאית")</f>
        <v>נתמכת</v>
      </c>
      <c r="AN164" s="124" t="s">
        <v>426</v>
      </c>
      <c r="AO164">
        <v>21300</v>
      </c>
    </row>
    <row r="165" spans="1:43">
      <c r="A165" s="123"/>
      <c r="B165" s="124" t="s">
        <v>105</v>
      </c>
      <c r="C165" s="124" t="s">
        <v>2582</v>
      </c>
      <c r="D165" s="172"/>
      <c r="E165" s="124" t="str">
        <f>IF(LEFT(B165,3)="עיר","עירייה",IF(LEFT(B165,7)="מועצה א","מועצה אזורית","מועצה מקומית"))</f>
        <v>מועצה מקומית</v>
      </c>
      <c r="F165" s="124" t="s">
        <v>1606</v>
      </c>
      <c r="G165" s="125">
        <v>1544.21</v>
      </c>
      <c r="H165" s="125">
        <f t="shared" si="85"/>
        <v>1596.0954560000002</v>
      </c>
      <c r="I165" s="125">
        <f>J165-H165</f>
        <v>3724.2227306666673</v>
      </c>
      <c r="J165" s="125">
        <f>IF(OR(A165="עיר עולים",A165="בירה"),H165,H165/0.3)</f>
        <v>5320.3181866666673</v>
      </c>
      <c r="K165" s="125"/>
      <c r="L165" s="125"/>
      <c r="M165" s="125"/>
      <c r="N165" s="125">
        <f t="shared" si="94"/>
        <v>1596.0954560000002</v>
      </c>
      <c r="O165" s="236">
        <f>SUM(N$3:$N165)/SUM($N$3:$N$167)</f>
        <v>0.99999793175666896</v>
      </c>
      <c r="P165" s="125" t="e">
        <f t="shared" si="95"/>
        <v>#DIV/0!</v>
      </c>
      <c r="Q165" s="125">
        <f t="shared" si="96"/>
        <v>5320.3181866666673</v>
      </c>
      <c r="R165" s="109" t="e">
        <f>INDEX(הכנסות_מבוקר,MATCH(C165,'נתוני דוחות 2014'!$C$10:$C$263,0),11)*1000</f>
        <v>#N/A</v>
      </c>
      <c r="S165" s="109" t="e">
        <f>INDEX(הכנסות_מבוקר,MATCH(C165,'נתוני דוחות 2014'!$C$10:$C$263,0),6)*1000</f>
        <v>#N/A</v>
      </c>
      <c r="T165" s="109" t="e">
        <f>INDEX(ארנונה_מבוקר,MATCH(C165,'נתוני דוחות 2014'!$C$10:$C$263,0),7)*1000</f>
        <v>#N/A</v>
      </c>
      <c r="U165" s="181"/>
      <c r="V165" s="181"/>
      <c r="W165" s="181"/>
      <c r="X165" s="181" t="e">
        <f>INDEX('נתוני דוחות 2014'!$DW$10:$DY$263,MATCH('תשלומי ארנונה של המדינה'!C165,'נתוני דוחות 2014'!$DW$10:$DW$263,0),2)/(INDEX('נתוני דוחות 2014'!$DW$10:$DY$263,MATCH('תשלומי ארנונה של המדינה'!C165,'נתוני דוחות 2014'!$DW$10:$DW$263,0),2)+INDEX('נתוני דוחות 2014'!$DW$10:$DY$263,MATCH('תשלומי ארנונה של המדינה'!C165,'נתוני דוחות 2014'!$DW$10:$DW$263,0),3))</f>
        <v>#N/A</v>
      </c>
      <c r="Y165" s="162" t="e">
        <f>INDEX('נתוני דוחות 2014'!$DW$10:$DY$263,MATCH('תשלומי ארנונה של המדינה'!C165,'נתוני דוחות 2014'!$DW$10:$DW$263,0),2)/(INDEX('נתוני דוחות 2014'!$DW$10:$DY$263,MATCH('תשלומי ארנונה של המדינה'!C165,'נתוני דוחות 2014'!$DW$10:$DW$263,0),2)+INDEX('נתוני דוחות 2014'!$DW$10:$DY$263,MATCH('תשלומי ארנונה של המדינה'!C165,'נתוני דוחות 2014'!$DW$10:$DW$263,0),3)-H165/1000)</f>
        <v>#N/A</v>
      </c>
      <c r="Z165" s="162" t="e">
        <f>INDEX('נתוני דוחות 2014'!$DW$10:$DY$263,MATCH('תשלומי ארנונה של המדינה'!C165,'נתוני דוחות 2014'!$DW$10:$DW$263,0),2)/(INDEX('נתוני דוחות 2014'!$DW$10:$DY$263,MATCH('תשלומי ארנונה של המדינה'!C165,'נתוני דוחות 2014'!$DW$10:$DW$263,0),2)+INDEX('נתוני דוחות 2014'!$DW$10:$DY$263,MATCH('תשלומי ארנונה של המדינה'!C165,'נתוני דוחות 2014'!$DW$10:$DW$263,0),3)-N165/1000)</f>
        <v>#N/A</v>
      </c>
      <c r="AA165" s="162" t="e">
        <f t="shared" si="86"/>
        <v>#N/A</v>
      </c>
      <c r="AB165" s="162" t="e">
        <f t="shared" si="97"/>
        <v>#N/A</v>
      </c>
      <c r="AC165" s="162" t="e">
        <f t="shared" si="98"/>
        <v>#N/A</v>
      </c>
      <c r="AD165" s="162" t="e">
        <f t="shared" si="99"/>
        <v>#N/A</v>
      </c>
      <c r="AE165" s="274" t="e">
        <f>INDEX(רשויות!$AC$4:$AL$258,MATCH($C165,רשויות!$AC$4:$AC$258,0),10)</f>
        <v>#N/A</v>
      </c>
      <c r="AF165" s="274" t="s">
        <v>2740</v>
      </c>
      <c r="AN165" t="s">
        <v>2686</v>
      </c>
      <c r="AO165">
        <v>10700</v>
      </c>
    </row>
    <row r="166" spans="1:43" ht="15" customHeight="1">
      <c r="A166" s="123"/>
      <c r="B166" s="126"/>
      <c r="C166" s="124" t="s">
        <v>2003</v>
      </c>
      <c r="D166" s="172">
        <f t="shared" ref="D166:D172" si="100">VLOOKUP(C166,גודל_אוכלוסיה,2,FALSE)</f>
        <v>3400</v>
      </c>
      <c r="E166" s="124" t="str">
        <f>INDEX(רשויות!$G$3:$P$260,MATCH(TRIM(C166),רשויות!$G$3:$G$260,0),10)</f>
        <v>מועצה מקומית</v>
      </c>
      <c r="F166" s="124" t="str">
        <f>INDEX(רשות_מחוז,MATCH(TRIM(C166),רשויות!$G$3:$G$260,0),2)</f>
        <v>צפון</v>
      </c>
      <c r="G166" s="127"/>
      <c r="H166" s="125">
        <f t="shared" si="85"/>
        <v>0</v>
      </c>
      <c r="I166" s="126"/>
      <c r="J166" s="126"/>
      <c r="K166" s="125">
        <f>INDEX(מילמן,MATCH(C166,'המידע ממילמן'!$A$1:$A$145,0),2)</f>
        <v>1046</v>
      </c>
      <c r="L166" s="125">
        <f t="shared" ref="L166:L172" si="101">M166-K166</f>
        <v>855.81818181818176</v>
      </c>
      <c r="M166" s="125">
        <f t="shared" ref="M166:M172" si="102">IF(OR(A166="עיר עולים",A166="בירה"),K166,K166/0.55)</f>
        <v>1901.8181818181818</v>
      </c>
      <c r="N166" s="125">
        <f t="shared" si="94"/>
        <v>1046</v>
      </c>
      <c r="O166" s="236">
        <f>SUM(N$3:$N166)/SUM($N$3:$N$167)</f>
        <v>0.99999907700946111</v>
      </c>
      <c r="P166" s="125">
        <f t="shared" si="95"/>
        <v>0.30764705882352938</v>
      </c>
      <c r="Q166" s="125">
        <f t="shared" si="96"/>
        <v>1901.8181818181818</v>
      </c>
      <c r="R166" s="109">
        <f>INDEX(הכנסות_מבוקר,MATCH(C166,'נתוני דוחות 2014'!$C$10:$C$263,0),11)*1000</f>
        <v>24861000</v>
      </c>
      <c r="S166" s="109">
        <f>INDEX(הכנסות_מבוקר,MATCH(C166,'נתוני דוחות 2014'!$C$10:$C$263,0),6)*1000</f>
        <v>19077000</v>
      </c>
      <c r="T166" s="109">
        <f>INDEX(ארנונה_מבוקר,MATCH(C166,'נתוני דוחות 2014'!$C$10:$C$263,0),7)*1000</f>
        <v>3033000</v>
      </c>
      <c r="U166" s="181">
        <f t="shared" ref="U166:U172" si="103">H166/T166</f>
        <v>0</v>
      </c>
      <c r="V166" s="181">
        <f t="shared" ref="V166:V172" si="104">H166/S166</f>
        <v>0</v>
      </c>
      <c r="W166" s="181">
        <f t="shared" ref="W166:W172" si="105">H166/R166</f>
        <v>0</v>
      </c>
      <c r="X166" s="181">
        <f>INDEX('נתוני דוחות 2014'!$DW$10:$DY$263,MATCH('תשלומי ארנונה של המדינה'!C166,'נתוני דוחות 2014'!$DW$10:$DW$263,0),2)/(INDEX('נתוני דוחות 2014'!$DW$10:$DY$263,MATCH('תשלומי ארנונה של המדינה'!C166,'נתוני דוחות 2014'!$DW$10:$DW$263,0),2)+INDEX('נתוני דוחות 2014'!$DW$10:$DY$263,MATCH('תשלומי ארנונה של המדינה'!C166,'נתוני דוחות 2014'!$DW$10:$DW$263,0),3))</f>
        <v>0.69114052953156824</v>
      </c>
      <c r="Y166" s="162">
        <f>INDEX('נתוני דוחות 2014'!$DW$10:$DY$263,MATCH('תשלומי ארנונה של המדינה'!C166,'נתוני דוחות 2014'!$DW$10:$DW$263,0),2)/(INDEX('נתוני דוחות 2014'!$DW$10:$DY$263,MATCH('תשלומי ארנונה של המדינה'!C166,'נתוני דוחות 2014'!$DW$10:$DW$263,0),2)+INDEX('נתוני דוחות 2014'!$DW$10:$DY$263,MATCH('תשלומי ארנונה של המדינה'!C166,'נתוני דוחות 2014'!$DW$10:$DW$263,0),3)-H166/1000)</f>
        <v>0.69114052953156824</v>
      </c>
      <c r="Z166" s="162">
        <f>INDEX('נתוני דוחות 2014'!$DW$10:$DY$263,MATCH('תשלומי ארנונה של המדינה'!C166,'נתוני דוחות 2014'!$DW$10:$DW$263,0),2)/(INDEX('נתוני דוחות 2014'!$DW$10:$DY$263,MATCH('תשלומי ארנונה של המדינה'!C166,'נתוני דוחות 2014'!$DW$10:$DW$263,0),2)+INDEX('נתוני דוחות 2014'!$DW$10:$DY$263,MATCH('תשלומי ארנונה של המדינה'!C166,'נתוני דוחות 2014'!$DW$10:$DW$263,0),3)-N166/1000)</f>
        <v>0.69121415580519063</v>
      </c>
      <c r="AA166" s="162">
        <f t="shared" si="86"/>
        <v>7.3626273622395821E-5</v>
      </c>
      <c r="AB166" s="162">
        <f t="shared" si="97"/>
        <v>3.4487306297395319E-4</v>
      </c>
      <c r="AC166" s="162">
        <f t="shared" si="98"/>
        <v>5.4830424070870679E-5</v>
      </c>
      <c r="AD166" s="162">
        <f t="shared" si="99"/>
        <v>4.2073931056675112E-5</v>
      </c>
      <c r="AE166" s="274">
        <f>INDEX(רשויות!$AC$4:$AL$258,MATCH($C166,רשויות!$AC$4:$AC$258,0),10)</f>
        <v>8</v>
      </c>
      <c r="AF166" s="274" t="str">
        <f>IF(INDEX(רשויות!$AN$4:$AR$258,MATCH($C166,רשויות!$AO$4:$AO$258,0),4)&gt;0,"נתמכת","עצמאית")</f>
        <v>נתמכת</v>
      </c>
      <c r="AN166" s="124" t="s">
        <v>2361</v>
      </c>
      <c r="AO166">
        <v>23100</v>
      </c>
    </row>
    <row r="167" spans="1:43" ht="15" customHeight="1">
      <c r="A167" s="123"/>
      <c r="B167" s="124" t="s">
        <v>2575</v>
      </c>
      <c r="C167" s="124" t="s">
        <v>2280</v>
      </c>
      <c r="D167" s="172">
        <f t="shared" si="100"/>
        <v>12100</v>
      </c>
      <c r="E167" s="124" t="str">
        <f>INDEX(רשויות!$G$3:$P$260,MATCH(TRIM(C167),רשויות!$G$3:$G$260,0),10)</f>
        <v>מועצה אזורית</v>
      </c>
      <c r="F167" s="124" t="str">
        <f>INDEX(רשות_מחוז,MATCH(TRIM(C167),רשויות!$G$3:$G$260,0),2)</f>
        <v>צפון</v>
      </c>
      <c r="G167" s="127"/>
      <c r="H167" s="125">
        <f t="shared" si="85"/>
        <v>0</v>
      </c>
      <c r="I167" s="126"/>
      <c r="J167" s="126"/>
      <c r="K167" s="125">
        <f>INDEX(מילמן,MATCH(B167,'המידע ממילמן'!$A$1:$A$145,0),2)</f>
        <v>843</v>
      </c>
      <c r="L167" s="125">
        <f t="shared" si="101"/>
        <v>689.72727272727252</v>
      </c>
      <c r="M167" s="125">
        <f t="shared" si="102"/>
        <v>1532.7272727272725</v>
      </c>
      <c r="N167" s="125">
        <f t="shared" si="94"/>
        <v>843</v>
      </c>
      <c r="O167" s="236">
        <f>SUM(N$3:$N167)/SUM($N$3:$N$167)</f>
        <v>1</v>
      </c>
      <c r="P167" s="125">
        <f t="shared" si="95"/>
        <v>6.96694214876033E-2</v>
      </c>
      <c r="Q167" s="125">
        <f t="shared" si="96"/>
        <v>1532.7272727272725</v>
      </c>
      <c r="R167" s="109">
        <f>INDEX(הכנסות_מבוקר,MATCH(C167,'נתוני דוחות 2014'!$C$10:$C$263,0),11)*1000</f>
        <v>150744000</v>
      </c>
      <c r="S167" s="109">
        <f>INDEX(הכנסות_מבוקר,MATCH(C167,'נתוני דוחות 2014'!$C$10:$C$263,0),6)*1000</f>
        <v>77910000</v>
      </c>
      <c r="T167" s="109">
        <f>INDEX(ארנונה_מבוקר,MATCH(C167,'נתוני דוחות 2014'!$C$10:$C$263,0),7)*1000</f>
        <v>28324000</v>
      </c>
      <c r="U167" s="181">
        <f t="shared" si="103"/>
        <v>0</v>
      </c>
      <c r="V167" s="181">
        <f t="shared" si="104"/>
        <v>0</v>
      </c>
      <c r="W167" s="181">
        <f t="shared" si="105"/>
        <v>0</v>
      </c>
      <c r="X167" s="181">
        <f>INDEX('נתוני דוחות 2014'!$DW$10:$DY$263,MATCH('תשלומי ארנונה של המדינה'!C167,'נתוני דוחות 2014'!$DW$10:$DW$263,0),2)/(INDEX('נתוני דוחות 2014'!$DW$10:$DY$263,MATCH('תשלומי ארנונה של המדינה'!C167,'נתוני דוחות 2014'!$DW$10:$DW$263,0),2)+INDEX('נתוני דוחות 2014'!$DW$10:$DY$263,MATCH('תשלומי ארנונה של המדינה'!C167,'נתוני דוחות 2014'!$DW$10:$DW$263,0),3))</f>
        <v>0.37594465375548064</v>
      </c>
      <c r="Y167" s="162">
        <f>INDEX('נתוני דוחות 2014'!$DW$10:$DY$263,MATCH('תשלומי ארנונה של המדינה'!C167,'נתוני דוחות 2014'!$DW$10:$DW$263,0),2)/(INDEX('נתוני דוחות 2014'!$DW$10:$DY$263,MATCH('תשלומי ארנונה של המדינה'!C167,'נתוני דוחות 2014'!$DW$10:$DW$263,0),2)+INDEX('נתוני דוחות 2014'!$DW$10:$DY$263,MATCH('תשלומי ארנונה של המדינה'!C167,'נתוני דוחות 2014'!$DW$10:$DW$263,0),3)-H167/1000)</f>
        <v>0.37594465375548064</v>
      </c>
      <c r="Z167" s="162">
        <f>INDEX('נתוני דוחות 2014'!$DW$10:$DY$263,MATCH('תשלומי ארנונה של המדינה'!C167,'נתוני דוחות 2014'!$DW$10:$DW$263,0),2)/(INDEX('נתוני דוחות 2014'!$DW$10:$DY$263,MATCH('תשלומי ארנונה של המדינה'!C167,'נתוני דוחות 2014'!$DW$10:$DW$263,0),2)+INDEX('נתוני דוחות 2014'!$DW$10:$DY$263,MATCH('תשלומי ארנונה של המדינה'!C167,'נתוני דוחות 2014'!$DW$10:$DW$263,0),3)-N167/1000)</f>
        <v>0.37595163653093611</v>
      </c>
      <c r="AA167" s="162">
        <f t="shared" si="86"/>
        <v>6.9827754554663279E-6</v>
      </c>
      <c r="AB167" s="162">
        <f t="shared" si="97"/>
        <v>2.9762745374947041E-5</v>
      </c>
      <c r="AC167" s="162">
        <f t="shared" si="98"/>
        <v>1.0820177127454756E-5</v>
      </c>
      <c r="AD167" s="162">
        <f t="shared" si="99"/>
        <v>5.5922623786021332E-6</v>
      </c>
      <c r="AE167" s="274">
        <f>INDEX(רשויות!$AC$4:$AL$258,MATCH($C167,רשויות!$AC$4:$AC$258,0),10)</f>
        <v>5</v>
      </c>
      <c r="AF167" s="274" t="str">
        <f>IF(INDEX(רשויות!$AN$4:$AR$258,MATCH($C167,רשויות!$AO$4:$AO$258,0),4)&gt;0,"נתמכת","עצמאית")</f>
        <v>נתמכת</v>
      </c>
      <c r="AN167" t="s">
        <v>1039</v>
      </c>
      <c r="AO167">
        <v>6600</v>
      </c>
    </row>
    <row r="168" spans="1:43" ht="15.75" customHeight="1">
      <c r="A168" s="123"/>
      <c r="B168" s="126"/>
      <c r="C168" s="124" t="s">
        <v>955</v>
      </c>
      <c r="D168" s="172">
        <f t="shared" si="100"/>
        <v>1200</v>
      </c>
      <c r="E168" s="124" t="str">
        <f>INDEX(רשויות!$G$3:$P$260,MATCH(TRIM(C168),רשויות!$G$3:$G$260,0),10)</f>
        <v>מועצה אזורית</v>
      </c>
      <c r="F168" s="124" t="str">
        <f>INDEX(רשות_מחוז,MATCH(TRIM(C168),רשויות!$G$3:$G$260,0),2)</f>
        <v>יו"ש</v>
      </c>
      <c r="G168" s="127"/>
      <c r="H168" s="125">
        <f t="shared" si="85"/>
        <v>0</v>
      </c>
      <c r="I168" s="126"/>
      <c r="J168" s="126"/>
      <c r="K168" s="125">
        <f>INDEX(מילמן,MATCH(C168,'המידע ממילמן'!$A$1:$A$145,0),2)</f>
        <v>0</v>
      </c>
      <c r="L168" s="125">
        <f t="shared" si="101"/>
        <v>0</v>
      </c>
      <c r="M168" s="125">
        <f t="shared" si="102"/>
        <v>0</v>
      </c>
      <c r="N168" s="125">
        <f t="shared" si="94"/>
        <v>0</v>
      </c>
      <c r="O168" s="125"/>
      <c r="P168" s="125">
        <f t="shared" si="95"/>
        <v>0</v>
      </c>
      <c r="Q168" s="125">
        <f t="shared" si="96"/>
        <v>0</v>
      </c>
      <c r="R168" s="109">
        <f>INDEX(הכנסות_מבוקר,MATCH(C168,'נתוני דוחות 2014'!$C$10:$C$263,0),11)*1000</f>
        <v>21660000</v>
      </c>
      <c r="S168" s="109">
        <f>INDEX(הכנסות_מבוקר,MATCH(C168,'נתוני דוחות 2014'!$C$10:$C$263,0),6)*1000</f>
        <v>7435000</v>
      </c>
      <c r="T168" s="109">
        <f>INDEX(ארנונה_מבוקר,MATCH(C168,'נתוני דוחות 2014'!$C$10:$C$263,0),7)*1000</f>
        <v>4145000</v>
      </c>
      <c r="U168" s="181">
        <f t="shared" si="103"/>
        <v>0</v>
      </c>
      <c r="V168" s="181">
        <f t="shared" si="104"/>
        <v>0</v>
      </c>
      <c r="W168" s="181">
        <f t="shared" si="105"/>
        <v>0</v>
      </c>
      <c r="X168" s="181">
        <f>INDEX('נתוני דוחות 2014'!$DW$10:$DY$263,MATCH('תשלומי ארנונה של המדינה'!C168,'נתוני דוחות 2014'!$DW$10:$DW$263,0),2)/(INDEX('נתוני דוחות 2014'!$DW$10:$DY$263,MATCH('תשלומי ארנונה של המדינה'!C168,'נתוני דוחות 2014'!$DW$10:$DW$263,0),2)+INDEX('נתוני דוחות 2014'!$DW$10:$DY$263,MATCH('תשלומי ארנונה של המדינה'!C168,'נתוני דוחות 2014'!$DW$10:$DW$263,0),3))</f>
        <v>0.20730541212468923</v>
      </c>
      <c r="Y168" s="162">
        <f>INDEX('נתוני דוחות 2014'!$DW$10:$DY$263,MATCH('תשלומי ארנונה של המדינה'!C168,'נתוני דוחות 2014'!$DW$10:$DW$263,0),2)/(INDEX('נתוני דוחות 2014'!$DW$10:$DY$263,MATCH('תשלומי ארנונה של המדינה'!C168,'נתוני דוחות 2014'!$DW$10:$DW$263,0),2)+INDEX('נתוני דוחות 2014'!$DW$10:$DY$263,MATCH('תשלומי ארנונה של המדינה'!C168,'נתוני דוחות 2014'!$DW$10:$DW$263,0),3)-H168/1000)</f>
        <v>0.20730541212468923</v>
      </c>
      <c r="Z168" s="162">
        <f>INDEX('נתוני דוחות 2014'!$DW$10:$DY$263,MATCH('תשלומי ארנונה של המדינה'!C168,'נתוני דוחות 2014'!$DW$10:$DW$263,0),2)/(INDEX('נתוני דוחות 2014'!$DW$10:$DY$263,MATCH('תשלומי ארנונה של המדינה'!C168,'נתוני דוחות 2014'!$DW$10:$DW$263,0),2)+INDEX('נתוני דוחות 2014'!$DW$10:$DY$263,MATCH('תשלומי ארנונה של המדינה'!C168,'נתוני דוחות 2014'!$DW$10:$DW$263,0),3)-N168/1000)</f>
        <v>0.20730541212468923</v>
      </c>
      <c r="AA168" s="162">
        <f t="shared" si="86"/>
        <v>0</v>
      </c>
      <c r="AB168" s="162">
        <f t="shared" si="97"/>
        <v>0</v>
      </c>
      <c r="AC168" s="162">
        <f t="shared" si="98"/>
        <v>0</v>
      </c>
      <c r="AD168" s="162">
        <f t="shared" si="99"/>
        <v>0</v>
      </c>
      <c r="AE168" s="274">
        <f>INDEX(רשויות!$AC$4:$AL$258,MATCH($C168,רשויות!$AC$4:$AC$258,0),10)</f>
        <v>5</v>
      </c>
      <c r="AF168" s="274" t="str">
        <f>IF(INDEX(רשויות!$AN$4:$AR$258,MATCH($C168,רשויות!$AO$4:$AO$258,0),4)&gt;0,"נתמכת","עצמאית")</f>
        <v>נתמכת</v>
      </c>
      <c r="AN168" t="s">
        <v>2371</v>
      </c>
      <c r="AO168">
        <v>7300</v>
      </c>
    </row>
    <row r="169" spans="1:43" ht="15" customHeight="1">
      <c r="A169" s="123"/>
      <c r="B169" s="126"/>
      <c r="C169" s="124" t="s">
        <v>899</v>
      </c>
      <c r="D169" s="172">
        <f t="shared" si="100"/>
        <v>54800</v>
      </c>
      <c r="E169" s="124" t="str">
        <f>INDEX(רשויות!$G$3:$P$260,MATCH(TRIM(C169),רשויות!$G$3:$G$260,0),10)</f>
        <v>מועצה אזורית</v>
      </c>
      <c r="F169" s="124" t="str">
        <f>INDEX(רשות_מחוז,MATCH(TRIM(C169),רשויות!$G$3:$G$260,0),2)</f>
        <v>יו"ש</v>
      </c>
      <c r="G169" s="127"/>
      <c r="H169" s="125">
        <f t="shared" si="85"/>
        <v>0</v>
      </c>
      <c r="I169" s="126"/>
      <c r="J169" s="126"/>
      <c r="K169" s="125">
        <f>INDEX(מילמן,MATCH(C169,'המידע ממילמן'!$A$1:$A$145,0),2)</f>
        <v>0</v>
      </c>
      <c r="L169" s="125">
        <f t="shared" si="101"/>
        <v>0</v>
      </c>
      <c r="M169" s="125">
        <f t="shared" si="102"/>
        <v>0</v>
      </c>
      <c r="N169" s="125">
        <f t="shared" si="94"/>
        <v>0</v>
      </c>
      <c r="O169" s="125"/>
      <c r="P169" s="125">
        <f t="shared" si="95"/>
        <v>0</v>
      </c>
      <c r="Q169" s="125">
        <f t="shared" si="96"/>
        <v>0</v>
      </c>
      <c r="R169" s="109">
        <f>INDEX(הכנסות_מבוקר,MATCH(C169,'נתוני דוחות 2014'!$C$10:$C$263,0),11)*1000</f>
        <v>421655000</v>
      </c>
      <c r="S169" s="109">
        <f>INDEX(הכנסות_מבוקר,MATCH(C169,'נתוני דוחות 2014'!$C$10:$C$263,0),6)*1000</f>
        <v>138901000</v>
      </c>
      <c r="T169" s="109">
        <f>INDEX(ארנונה_מבוקר,MATCH(C169,'נתוני דוחות 2014'!$C$10:$C$263,0),7)*1000</f>
        <v>7966000</v>
      </c>
      <c r="U169" s="181">
        <f t="shared" si="103"/>
        <v>0</v>
      </c>
      <c r="V169" s="181">
        <f t="shared" si="104"/>
        <v>0</v>
      </c>
      <c r="W169" s="181">
        <f t="shared" si="105"/>
        <v>0</v>
      </c>
      <c r="X169" s="181">
        <f>INDEX('נתוני דוחות 2014'!$DW$10:$DY$263,MATCH('תשלומי ארנונה של המדינה'!C169,'נתוני דוחות 2014'!$DW$10:$DW$263,0),2)/(INDEX('נתוני דוחות 2014'!$DW$10:$DY$263,MATCH('תשלומי ארנונה של המדינה'!C169,'נתוני דוחות 2014'!$DW$10:$DW$263,0),2)+INDEX('נתוני דוחות 2014'!$DW$10:$DY$263,MATCH('תשלומי ארנונה של המדינה'!C169,'נתוני דוחות 2014'!$DW$10:$DW$263,0),3))</f>
        <v>0.86362858218920124</v>
      </c>
      <c r="Y169" s="162">
        <f>INDEX('נתוני דוחות 2014'!$DW$10:$DY$263,MATCH('תשלומי ארנונה של המדינה'!C169,'נתוני דוחות 2014'!$DW$10:$DW$263,0),2)/(INDEX('נתוני דוחות 2014'!$DW$10:$DY$263,MATCH('תשלומי ארנונה של המדינה'!C169,'נתוני דוחות 2014'!$DW$10:$DW$263,0),2)+INDEX('נתוני דוחות 2014'!$DW$10:$DY$263,MATCH('תשלומי ארנונה של המדינה'!C169,'נתוני דוחות 2014'!$DW$10:$DW$263,0),3)-H169/1000)</f>
        <v>0.86362858218920124</v>
      </c>
      <c r="Z169" s="162">
        <f>INDEX('נתוני דוחות 2014'!$DW$10:$DY$263,MATCH('תשלומי ארנונה של המדינה'!C169,'נתוני דוחות 2014'!$DW$10:$DW$263,0),2)/(INDEX('נתוני דוחות 2014'!$DW$10:$DY$263,MATCH('תשלומי ארנונה של המדינה'!C169,'נתוני דוחות 2014'!$DW$10:$DW$263,0),2)+INDEX('נתוני דוחות 2014'!$DW$10:$DY$263,MATCH('תשלומי ארנונה של המדינה'!C169,'נתוני דוחות 2014'!$DW$10:$DW$263,0),3)-N169/1000)</f>
        <v>0.86362858218920124</v>
      </c>
      <c r="AA169" s="162">
        <f t="shared" si="86"/>
        <v>0</v>
      </c>
      <c r="AB169" s="162">
        <f t="shared" si="97"/>
        <v>0</v>
      </c>
      <c r="AC169" s="162">
        <f t="shared" si="98"/>
        <v>0</v>
      </c>
      <c r="AD169" s="162">
        <f t="shared" si="99"/>
        <v>0</v>
      </c>
      <c r="AE169" s="274">
        <f>INDEX(רשויות!$AC$4:$AL$258,MATCH($C169,רשויות!$AC$4:$AC$258,0),10)</f>
        <v>5</v>
      </c>
      <c r="AF169" s="274" t="str">
        <f>IF(INDEX(רשויות!$AN$4:$AR$258,MATCH($C169,רשויות!$AO$4:$AO$258,0),4)&gt;0,"נתמכת","עצמאית")</f>
        <v>נתמכת</v>
      </c>
      <c r="AN169" t="s">
        <v>73</v>
      </c>
      <c r="AO169">
        <v>41500</v>
      </c>
    </row>
    <row r="170" spans="1:43" ht="15" customHeight="1">
      <c r="A170" s="123"/>
      <c r="B170" s="126"/>
      <c r="C170" s="124" t="s">
        <v>465</v>
      </c>
      <c r="D170" s="172">
        <f t="shared" si="100"/>
        <v>8500</v>
      </c>
      <c r="E170" s="124" t="str">
        <f>INDEX(רשויות!$G$3:$P$260,MATCH(TRIM(C170),רשויות!$G$3:$G$260,0),10)</f>
        <v>מועצה מקומית</v>
      </c>
      <c r="F170" s="124" t="str">
        <f>INDEX(רשות_מחוז,MATCH(TRIM(C170),רשויות!$G$3:$G$260,0),2)</f>
        <v>דרום</v>
      </c>
      <c r="G170" s="127"/>
      <c r="H170" s="125">
        <f t="shared" si="85"/>
        <v>0</v>
      </c>
      <c r="I170" s="126"/>
      <c r="J170" s="126"/>
      <c r="K170" s="125">
        <f>INDEX(מילמן,MATCH(C170,'המידע ממילמן'!$A$1:$A$145,0),2)</f>
        <v>0</v>
      </c>
      <c r="L170" s="125">
        <f t="shared" si="101"/>
        <v>0</v>
      </c>
      <c r="M170" s="125">
        <f t="shared" si="102"/>
        <v>0</v>
      </c>
      <c r="N170" s="125">
        <f t="shared" si="94"/>
        <v>0</v>
      </c>
      <c r="O170" s="125"/>
      <c r="P170" s="125">
        <f t="shared" si="95"/>
        <v>0</v>
      </c>
      <c r="Q170" s="125">
        <f t="shared" si="96"/>
        <v>0</v>
      </c>
      <c r="R170" s="109">
        <f>INDEX(הכנסות_מבוקר,MATCH(C170,'נתוני דוחות 2014'!$C$10:$C$263,0),11)*1000</f>
        <v>44343000</v>
      </c>
      <c r="S170" s="109">
        <f>INDEX(הכנסות_מבוקר,MATCH(C170,'נתוני דוחות 2014'!$C$10:$C$263,0),6)*1000</f>
        <v>9503000</v>
      </c>
      <c r="T170" s="109">
        <f>INDEX(ארנונה_מבוקר,MATCH(C170,'נתוני דוחות 2014'!$C$10:$C$263,0),7)*1000</f>
        <v>1862000</v>
      </c>
      <c r="U170" s="181">
        <f t="shared" si="103"/>
        <v>0</v>
      </c>
      <c r="V170" s="181">
        <f t="shared" si="104"/>
        <v>0</v>
      </c>
      <c r="W170" s="181">
        <f t="shared" si="105"/>
        <v>0</v>
      </c>
      <c r="X170" s="181">
        <f>INDEX('נתוני דוחות 2014'!$DW$10:$DY$263,MATCH('תשלומי ארנונה של המדינה'!C170,'נתוני דוחות 2014'!$DW$10:$DW$263,0),2)/(INDEX('נתוני דוחות 2014'!$DW$10:$DY$263,MATCH('תשלומי ארנונה של המדינה'!C170,'נתוני דוחות 2014'!$DW$10:$DW$263,0),2)+INDEX('נתוני דוחות 2014'!$DW$10:$DY$263,MATCH('תשלומי ארנונה של המדינה'!C170,'נתוני דוחות 2014'!$DW$10:$DW$263,0),3))</f>
        <v>0.3707333558634674</v>
      </c>
      <c r="Y170" s="162">
        <f>INDEX('נתוני דוחות 2014'!$DW$10:$DY$263,MATCH('תשלומי ארנונה של המדינה'!C170,'נתוני דוחות 2014'!$DW$10:$DW$263,0),2)/(INDEX('נתוני דוחות 2014'!$DW$10:$DY$263,MATCH('תשלומי ארנונה של המדינה'!C170,'נתוני דוחות 2014'!$DW$10:$DW$263,0),2)+INDEX('נתוני דוחות 2014'!$DW$10:$DY$263,MATCH('תשלומי ארנונה של המדינה'!C170,'נתוני דוחות 2014'!$DW$10:$DW$263,0),3)-H170/1000)</f>
        <v>0.3707333558634674</v>
      </c>
      <c r="Z170" s="162">
        <f>INDEX('נתוני דוחות 2014'!$DW$10:$DY$263,MATCH('תשלומי ארנונה של המדינה'!C170,'נתוני דוחות 2014'!$DW$10:$DW$263,0),2)/(INDEX('נתוני דוחות 2014'!$DW$10:$DY$263,MATCH('תשלומי ארנונה של המדינה'!C170,'נתוני דוחות 2014'!$DW$10:$DW$263,0),2)+INDEX('נתוני דוחות 2014'!$DW$10:$DY$263,MATCH('תשלומי ארנונה של המדינה'!C170,'נתוני דוחות 2014'!$DW$10:$DW$263,0),3)-N170/1000)</f>
        <v>0.3707333558634674</v>
      </c>
      <c r="AA170" s="162">
        <f t="shared" si="86"/>
        <v>0</v>
      </c>
      <c r="AB170" s="162">
        <f t="shared" si="97"/>
        <v>0</v>
      </c>
      <c r="AC170" s="162">
        <f t="shared" si="98"/>
        <v>0</v>
      </c>
      <c r="AD170" s="162">
        <f t="shared" si="99"/>
        <v>0</v>
      </c>
      <c r="AE170" s="274">
        <f>INDEX(רשויות!$AC$4:$AL$258,MATCH($C170,רשויות!$AC$4:$AC$258,0),10)</f>
        <v>2</v>
      </c>
      <c r="AF170" s="274" t="str">
        <f>IF(INDEX(רשויות!$AN$4:$AR$258,MATCH($C170,רשויות!$AO$4:$AO$258,0),4)&gt;0,"נתמכת","עצמאית")</f>
        <v>נתמכת</v>
      </c>
      <c r="AN170" t="s">
        <v>2381</v>
      </c>
      <c r="AO170">
        <v>2800</v>
      </c>
    </row>
    <row r="171" spans="1:43">
      <c r="A171" s="123"/>
      <c r="B171" s="126"/>
      <c r="C171" s="124" t="s">
        <v>548</v>
      </c>
      <c r="D171" s="172">
        <f t="shared" si="100"/>
        <v>31400</v>
      </c>
      <c r="E171" s="124" t="str">
        <f>INDEX(רשויות!$G$3:$P$260,MATCH(TRIM(C171),רשויות!$G$3:$G$260,0),10)</f>
        <v>מועצה אזורית</v>
      </c>
      <c r="F171" s="124" t="str">
        <f>INDEX(רשות_מחוז,MATCH(TRIM(C171),רשויות!$G$3:$G$260,0),2)</f>
        <v>יו"ש</v>
      </c>
      <c r="G171" s="127"/>
      <c r="H171" s="125">
        <f t="shared" si="85"/>
        <v>0</v>
      </c>
      <c r="I171" s="126"/>
      <c r="J171" s="126"/>
      <c r="K171" s="125">
        <f>INDEX(מילמן,MATCH(C171,'המידע ממילמן'!$A$1:$A$145,0),2)</f>
        <v>0</v>
      </c>
      <c r="L171" s="125">
        <f t="shared" si="101"/>
        <v>0</v>
      </c>
      <c r="M171" s="125">
        <f t="shared" si="102"/>
        <v>0</v>
      </c>
      <c r="N171" s="125">
        <f t="shared" si="94"/>
        <v>0</v>
      </c>
      <c r="O171" s="125"/>
      <c r="P171" s="125">
        <f t="shared" si="95"/>
        <v>0</v>
      </c>
      <c r="Q171" s="125">
        <f t="shared" si="96"/>
        <v>0</v>
      </c>
      <c r="R171" s="109">
        <f>INDEX(הכנסות_מבוקר,MATCH(C171,'נתוני דוחות 2014'!$C$10:$C$263,0),11)*1000</f>
        <v>282012000</v>
      </c>
      <c r="S171" s="109">
        <f>INDEX(הכנסות_מבוקר,MATCH(C171,'נתוני דוחות 2014'!$C$10:$C$263,0),6)*1000</f>
        <v>82314000</v>
      </c>
      <c r="T171" s="109">
        <f>INDEX(ארנונה_מבוקר,MATCH(C171,'נתוני דוחות 2014'!$C$10:$C$263,0),7)*1000</f>
        <v>23189000</v>
      </c>
      <c r="U171" s="181">
        <f t="shared" si="103"/>
        <v>0</v>
      </c>
      <c r="V171" s="181">
        <f t="shared" si="104"/>
        <v>0</v>
      </c>
      <c r="W171" s="181">
        <f t="shared" si="105"/>
        <v>0</v>
      </c>
      <c r="X171" s="181">
        <f>INDEX('נתוני דוחות 2014'!$DW$10:$DY$263,MATCH('תשלומי ארנונה של המדינה'!C171,'נתוני דוחות 2014'!$DW$10:$DW$263,0),2)/(INDEX('נתוני דוחות 2014'!$DW$10:$DY$263,MATCH('תשלומי ארנונה של המדינה'!C171,'נתוני דוחות 2014'!$DW$10:$DW$263,0),2)+INDEX('נתוני דוחות 2014'!$DW$10:$DY$263,MATCH('תשלומי ארנונה של המדינה'!C171,'נתוני דוחות 2014'!$DW$10:$DW$263,0),3))</f>
        <v>0.53127968791057745</v>
      </c>
      <c r="Y171" s="162">
        <f>INDEX('נתוני דוחות 2014'!$DW$10:$DY$263,MATCH('תשלומי ארנונה של המדינה'!C171,'נתוני דוחות 2014'!$DW$10:$DW$263,0),2)/(INDEX('נתוני דוחות 2014'!$DW$10:$DY$263,MATCH('תשלומי ארנונה של המדינה'!C171,'נתוני דוחות 2014'!$DW$10:$DW$263,0),2)+INDEX('נתוני דוחות 2014'!$DW$10:$DY$263,MATCH('תשלומי ארנונה של המדינה'!C171,'נתוני דוחות 2014'!$DW$10:$DW$263,0),3)-H171/1000)</f>
        <v>0.53127968791057745</v>
      </c>
      <c r="Z171" s="162">
        <f>INDEX('נתוני דוחות 2014'!$DW$10:$DY$263,MATCH('תשלומי ארנונה של המדינה'!C171,'נתוני דוחות 2014'!$DW$10:$DW$263,0),2)/(INDEX('נתוני דוחות 2014'!$DW$10:$DY$263,MATCH('תשלומי ארנונה של המדינה'!C171,'נתוני דוחות 2014'!$DW$10:$DW$263,0),2)+INDEX('נתוני דוחות 2014'!$DW$10:$DY$263,MATCH('תשלומי ארנונה של המדינה'!C171,'נתוני דוחות 2014'!$DW$10:$DW$263,0),3)-N171/1000)</f>
        <v>0.53127968791057745</v>
      </c>
      <c r="AA171" s="162">
        <f t="shared" si="86"/>
        <v>0</v>
      </c>
      <c r="AB171" s="162">
        <f t="shared" si="97"/>
        <v>0</v>
      </c>
      <c r="AC171" s="162">
        <f t="shared" si="98"/>
        <v>0</v>
      </c>
      <c r="AD171" s="162">
        <f t="shared" si="99"/>
        <v>0</v>
      </c>
      <c r="AE171" s="274">
        <f>INDEX(רשויות!$AC$4:$AL$258,MATCH($C171,רשויות!$AC$4:$AC$258,0),10)</f>
        <v>5</v>
      </c>
      <c r="AF171" s="274" t="str">
        <f>IF(INDEX(רשויות!$AN$4:$AR$258,MATCH($C171,רשויות!$AO$4:$AO$258,0),4)&gt;0,"נתמכת","עצמאית")</f>
        <v>נתמכת</v>
      </c>
      <c r="AN171" t="s">
        <v>1545</v>
      </c>
      <c r="AO171">
        <v>237600</v>
      </c>
    </row>
    <row r="172" spans="1:43">
      <c r="A172" s="232" t="s">
        <v>75</v>
      </c>
      <c r="B172" s="199"/>
      <c r="C172" s="233" t="s">
        <v>840</v>
      </c>
      <c r="D172" s="234">
        <f t="shared" si="100"/>
        <v>6200</v>
      </c>
      <c r="E172" s="233" t="str">
        <f>INDEX(רשויות!$G$3:$P$260,MATCH(TRIM(C172),רשויות!$G$3:$G$260,0),10)</f>
        <v>מועצה מקומית</v>
      </c>
      <c r="F172" s="233" t="str">
        <f>INDEX(רשות_מחוז,MATCH(TRIM(C172),רשויות!$G$3:$G$260,0),2)</f>
        <v>צפון</v>
      </c>
      <c r="G172" s="235"/>
      <c r="H172" s="235"/>
      <c r="I172" s="199"/>
      <c r="J172" s="199"/>
      <c r="K172" s="109">
        <f>INDEX(מילמן,MATCH(C172,'המידע ממילמן'!$A$1:$A$145,0),2)</f>
        <v>0</v>
      </c>
      <c r="L172" s="109">
        <f t="shared" si="101"/>
        <v>0</v>
      </c>
      <c r="M172" s="109">
        <f t="shared" si="102"/>
        <v>0</v>
      </c>
      <c r="N172" s="109">
        <f t="shared" si="94"/>
        <v>0</v>
      </c>
      <c r="O172" s="109"/>
      <c r="P172" s="109">
        <f t="shared" si="95"/>
        <v>0</v>
      </c>
      <c r="Q172" s="109">
        <f t="shared" si="96"/>
        <v>0</v>
      </c>
      <c r="R172" s="109">
        <f>INDEX(הכנסות_מבוקר,MATCH(C172,'נתוני דוחות 2014'!$C$10:$C$263,0),11)*1000</f>
        <v>45633000</v>
      </c>
      <c r="S172" s="109">
        <f>INDEX(הכנסות_מבוקר,MATCH(C172,'נתוני דוחות 2014'!$C$10:$C$263,0),6)*1000</f>
        <v>25264000</v>
      </c>
      <c r="T172" s="109">
        <f>INDEX(ארנונה_מבוקר,MATCH(C172,'נתוני דוחות 2014'!$C$10:$C$263,0),7)*1000</f>
        <v>10279000</v>
      </c>
      <c r="U172" s="181">
        <f t="shared" si="103"/>
        <v>0</v>
      </c>
      <c r="V172" s="181">
        <f t="shared" si="104"/>
        <v>0</v>
      </c>
      <c r="W172" s="181">
        <f t="shared" si="105"/>
        <v>0</v>
      </c>
      <c r="X172" s="181">
        <f>INDEX('נתוני דוחות 2014'!$DW$10:$DY$263,MATCH('תשלומי ארנונה של המדינה'!C172,'נתוני דוחות 2014'!$DW$10:$DW$263,0),2)/(INDEX('נתוני דוחות 2014'!$DW$10:$DY$263,MATCH('תשלומי ארנונה של המדינה'!C172,'נתוני דוחות 2014'!$DW$10:$DW$263,0),2)+INDEX('נתוני דוחות 2014'!$DW$10:$DY$263,MATCH('תשלומי ארנונה של המדינה'!C172,'נתוני דוחות 2014'!$DW$10:$DW$263,0),3))</f>
        <v>0.37073767982858891</v>
      </c>
      <c r="Y172" s="162">
        <f>INDEX('נתוני דוחות 2014'!$DW$10:$DY$263,MATCH('תשלומי ארנונה של המדינה'!C172,'נתוני דוחות 2014'!$DW$10:$DW$263,0),2)/(INDEX('נתוני דוחות 2014'!$DW$10:$DY$263,MATCH('תשלומי ארנונה של המדינה'!C172,'נתוני דוחות 2014'!$DW$10:$DW$263,0),2)+INDEX('נתוני דוחות 2014'!$DW$10:$DY$263,MATCH('תשלומי ארנונה של המדינה'!C172,'נתוני דוחות 2014'!$DW$10:$DW$263,0),3)-H172/1000)</f>
        <v>0.37073767982858891</v>
      </c>
      <c r="Z172" s="162">
        <f>INDEX('נתוני דוחות 2014'!$DW$10:$DY$263,MATCH('תשלומי ארנונה של המדינה'!C172,'נתוני דוחות 2014'!$DW$10:$DW$263,0),2)/(INDEX('נתוני דוחות 2014'!$DW$10:$DY$263,MATCH('תשלומי ארנונה של המדינה'!C172,'נתוני דוחות 2014'!$DW$10:$DW$263,0),2)+INDEX('נתוני דוחות 2014'!$DW$10:$DY$263,MATCH('תשלומי ארנונה של המדינה'!C172,'נתוני דוחות 2014'!$DW$10:$DW$263,0),3)-N172/1000)</f>
        <v>0.37073767982858891</v>
      </c>
      <c r="AA172" s="162">
        <f t="shared" si="86"/>
        <v>0</v>
      </c>
      <c r="AB172" s="162">
        <f t="shared" si="97"/>
        <v>0</v>
      </c>
      <c r="AC172" s="162">
        <f t="shared" si="98"/>
        <v>0</v>
      </c>
      <c r="AD172" s="162">
        <f t="shared" si="99"/>
        <v>0</v>
      </c>
      <c r="AE172" s="274">
        <f>INDEX(רשויות!$AC$4:$AL$258,MATCH($C172,רשויות!$AC$4:$AC$258,0),10)</f>
        <v>5</v>
      </c>
      <c r="AF172" s="274" t="str">
        <f>IF(INDEX(רשויות!$AN$4:$AR$258,MATCH($C172,רשויות!$AO$4:$AO$258,0),4)&gt;0,"נתמכת","עצמאית")</f>
        <v>נתמכת</v>
      </c>
      <c r="AN172" t="s">
        <v>436</v>
      </c>
      <c r="AO172">
        <v>58700</v>
      </c>
    </row>
    <row r="173" spans="1:43">
      <c r="D173" s="237">
        <f>SUM(D3:D172)</f>
        <v>7196900</v>
      </c>
      <c r="N173" s="109">
        <f>COUNTIF(N3:N172,"&gt;0")</f>
        <v>165</v>
      </c>
      <c r="O173" s="109"/>
      <c r="P173" s="109">
        <f t="shared" si="95"/>
        <v>2.2926537814892522E-5</v>
      </c>
      <c r="AN173" t="s">
        <v>1555</v>
      </c>
      <c r="AO173">
        <v>125000</v>
      </c>
    </row>
    <row r="174" spans="1:43">
      <c r="H174" s="109">
        <f>SUBTOTAL(9,H2:H172)</f>
        <v>502127987.26566386</v>
      </c>
      <c r="I174" s="109">
        <f>SUBTOTAL(9,I2:I172)</f>
        <v>389448411.50379735</v>
      </c>
      <c r="J174" s="109">
        <f>SUBTOTAL(9,J2:J172)</f>
        <v>891576398.76946115</v>
      </c>
      <c r="K174" s="109">
        <f>SUBTOTAL(9,K2:K172)</f>
        <v>411207485.2516191</v>
      </c>
      <c r="L174" s="109">
        <f>SUBTOTAL(9,L2:L172)</f>
        <v>125036806.81388663</v>
      </c>
      <c r="N174" s="108">
        <f>SUM(N3:N172)</f>
        <v>913335472.51728332</v>
      </c>
      <c r="Q174" s="109">
        <f>Q172-N172</f>
        <v>0</v>
      </c>
      <c r="AN174" t="s">
        <v>2390</v>
      </c>
      <c r="AO174">
        <v>17800</v>
      </c>
    </row>
    <row r="175" spans="1:43">
      <c r="D175" s="237">
        <f>SUM(D3:D28)</f>
        <v>2822300</v>
      </c>
      <c r="N175" s="109">
        <f>SUBTOTAL(9,N2:N172)</f>
        <v>913335472.51728332</v>
      </c>
      <c r="AN175" t="s">
        <v>829</v>
      </c>
      <c r="AO175">
        <v>10100</v>
      </c>
    </row>
    <row r="176" spans="1:43">
      <c r="D176">
        <f>D175/D173</f>
        <v>0.39215495560588587</v>
      </c>
      <c r="I176">
        <f>1.4/2.4</f>
        <v>0.58333333333333337</v>
      </c>
      <c r="L176" s="108">
        <f>L174+I174</f>
        <v>514485218.31768399</v>
      </c>
      <c r="AN176" t="s">
        <v>1564</v>
      </c>
      <c r="AO176">
        <v>69000</v>
      </c>
    </row>
    <row r="177" spans="3:43">
      <c r="AN177" t="s">
        <v>2527</v>
      </c>
      <c r="AO177">
        <v>149600</v>
      </c>
    </row>
    <row r="178" spans="3:43">
      <c r="C178" s="124" t="s">
        <v>1640</v>
      </c>
      <c r="K178" s="108">
        <f>SUM(L3:L28)</f>
        <v>95307550.883904442</v>
      </c>
      <c r="L178" s="108">
        <f>SUM(L3:L28,I3:I28)</f>
        <v>312656812.08613384</v>
      </c>
      <c r="AN178" t="s">
        <v>2537</v>
      </c>
      <c r="AO178">
        <v>43800</v>
      </c>
    </row>
    <row r="179" spans="3:43">
      <c r="C179" s="124" t="s">
        <v>1238</v>
      </c>
      <c r="L179" s="108">
        <f>SUM(L2:L172,I2:I172)</f>
        <v>514485218.31768405</v>
      </c>
      <c r="AN179" t="s">
        <v>2398</v>
      </c>
      <c r="AO179">
        <v>7300</v>
      </c>
    </row>
    <row r="180" spans="3:43">
      <c r="L180">
        <f>L178/L179</f>
        <v>0.60770805643064107</v>
      </c>
      <c r="AN180" t="s">
        <v>1573</v>
      </c>
      <c r="AO180">
        <v>69300</v>
      </c>
    </row>
    <row r="181" spans="3:43">
      <c r="AN181" t="s">
        <v>2408</v>
      </c>
      <c r="AO181">
        <v>5500</v>
      </c>
    </row>
    <row r="182" spans="3:43">
      <c r="AN182" s="124" t="s">
        <v>465</v>
      </c>
      <c r="AO182">
        <v>8500</v>
      </c>
    </row>
    <row r="183" spans="3:43">
      <c r="AN183" t="s">
        <v>480</v>
      </c>
      <c r="AO183">
        <v>21900</v>
      </c>
    </row>
    <row r="184" spans="3:43">
      <c r="AN184" t="s">
        <v>1583</v>
      </c>
      <c r="AO184">
        <v>19600</v>
      </c>
    </row>
    <row r="185" spans="3:43">
      <c r="AN185" t="s">
        <v>840</v>
      </c>
      <c r="AO185">
        <v>6200</v>
      </c>
    </row>
    <row r="186" spans="3:43">
      <c r="AN186" t="s">
        <v>2425</v>
      </c>
      <c r="AO186">
        <v>6400</v>
      </c>
    </row>
    <row r="187" spans="3:43">
      <c r="AN187" t="s">
        <v>2433</v>
      </c>
      <c r="AO187">
        <v>38700</v>
      </c>
    </row>
    <row r="188" spans="3:43">
      <c r="AN188" s="124" t="s">
        <v>2549</v>
      </c>
      <c r="AO188">
        <v>418600</v>
      </c>
    </row>
    <row r="189" spans="3:43">
      <c r="AN189" t="s">
        <v>1594</v>
      </c>
      <c r="AO189">
        <v>11400</v>
      </c>
    </row>
    <row r="190" spans="3:43">
      <c r="AN190" t="s">
        <v>506</v>
      </c>
      <c r="AO190">
        <v>17500</v>
      </c>
      <c r="AQ190" s="124"/>
    </row>
    <row r="191" spans="3:43">
      <c r="AN191" t="s">
        <v>608</v>
      </c>
      <c r="AO191">
        <v>16200</v>
      </c>
      <c r="AQ191" s="124"/>
    </row>
    <row r="192" spans="3:43">
      <c r="AN192" t="s">
        <v>2687</v>
      </c>
      <c r="AQ192" s="124"/>
    </row>
    <row r="193" spans="40:43" ht="25.5">
      <c r="AN193" t="s">
        <v>2688</v>
      </c>
      <c r="AQ193" s="124" t="s">
        <v>2582</v>
      </c>
    </row>
    <row r="194" spans="40:43">
      <c r="AN194" t="s">
        <v>734</v>
      </c>
      <c r="AO194">
        <v>11600</v>
      </c>
      <c r="AQ194" s="124"/>
    </row>
    <row r="195" spans="40:43">
      <c r="AN195" t="s">
        <v>2689</v>
      </c>
      <c r="AQ195" s="124"/>
    </row>
    <row r="196" spans="40:43">
      <c r="AN196" t="s">
        <v>2690</v>
      </c>
      <c r="AQ196" s="124"/>
    </row>
    <row r="197" spans="40:43">
      <c r="AN197" s="124" t="s">
        <v>571</v>
      </c>
      <c r="AO197">
        <v>14300</v>
      </c>
    </row>
    <row r="198" spans="40:43">
      <c r="AN198" s="124" t="s">
        <v>559</v>
      </c>
      <c r="AO198">
        <v>27100</v>
      </c>
    </row>
    <row r="199" spans="40:43">
      <c r="AN199" t="s">
        <v>601</v>
      </c>
      <c r="AO199">
        <v>10700</v>
      </c>
    </row>
    <row r="200" spans="40:43">
      <c r="AN200" t="s">
        <v>2691</v>
      </c>
    </row>
    <row r="201" spans="40:43">
      <c r="AN201" t="s">
        <v>2667</v>
      </c>
      <c r="AO201">
        <v>7700</v>
      </c>
    </row>
    <row r="202" spans="40:43">
      <c r="AN202" t="s">
        <v>1757</v>
      </c>
      <c r="AO202">
        <v>11300</v>
      </c>
    </row>
    <row r="203" spans="40:43">
      <c r="AN203" t="s">
        <v>2039</v>
      </c>
      <c r="AO203">
        <v>14200</v>
      </c>
    </row>
    <row r="204" spans="40:43">
      <c r="AN204" t="s">
        <v>672</v>
      </c>
      <c r="AO204">
        <v>1000</v>
      </c>
    </row>
    <row r="205" spans="40:43">
      <c r="AN205" s="124" t="s">
        <v>1337</v>
      </c>
      <c r="AO205">
        <v>28200</v>
      </c>
    </row>
    <row r="206" spans="40:43">
      <c r="AN206" t="s">
        <v>2692</v>
      </c>
    </row>
    <row r="207" spans="40:43">
      <c r="AN207" t="s">
        <v>2693</v>
      </c>
    </row>
    <row r="208" spans="40:43">
      <c r="AN208" t="s">
        <v>2694</v>
      </c>
    </row>
    <row r="209" spans="40:43">
      <c r="AN209" t="s">
        <v>2695</v>
      </c>
    </row>
    <row r="210" spans="40:43">
      <c r="AN210" s="124" t="s">
        <v>4</v>
      </c>
      <c r="AO210">
        <v>85400</v>
      </c>
    </row>
    <row r="211" spans="40:43">
      <c r="AN211" t="s">
        <v>2696</v>
      </c>
    </row>
    <row r="212" spans="40:43">
      <c r="AN212" t="s">
        <v>2697</v>
      </c>
    </row>
    <row r="213" spans="40:43">
      <c r="AN213" t="s">
        <v>2698</v>
      </c>
    </row>
    <row r="214" spans="40:43">
      <c r="AN214" s="124" t="s">
        <v>1509</v>
      </c>
      <c r="AO214">
        <v>18600</v>
      </c>
    </row>
    <row r="215" spans="40:43">
      <c r="AN215" s="176" t="s">
        <v>172</v>
      </c>
      <c r="AO215">
        <f>AP215*1000</f>
        <v>8200</v>
      </c>
      <c r="AP215" s="174">
        <v>8.1999999999999993</v>
      </c>
    </row>
    <row r="216" spans="40:43">
      <c r="AN216" s="176" t="s">
        <v>2665</v>
      </c>
      <c r="AO216">
        <f t="shared" ref="AO216:AO268" si="106">AP216*1000</f>
        <v>7100</v>
      </c>
      <c r="AP216" s="174">
        <v>7.1</v>
      </c>
    </row>
    <row r="217" spans="40:43">
      <c r="AN217" s="176" t="s">
        <v>549</v>
      </c>
      <c r="AO217">
        <f t="shared" si="106"/>
        <v>2200</v>
      </c>
      <c r="AP217" s="174">
        <v>2.2000000000000002</v>
      </c>
    </row>
    <row r="218" spans="40:43">
      <c r="AN218" s="176" t="s">
        <v>196</v>
      </c>
      <c r="AO218">
        <f t="shared" si="106"/>
        <v>12000</v>
      </c>
      <c r="AP218" s="174">
        <v>12</v>
      </c>
    </row>
    <row r="219" spans="40:43">
      <c r="AN219" s="176" t="s">
        <v>215</v>
      </c>
      <c r="AO219">
        <f t="shared" si="106"/>
        <v>21400</v>
      </c>
      <c r="AP219" s="174">
        <v>21.4</v>
      </c>
    </row>
    <row r="220" spans="40:43">
      <c r="AN220" s="124" t="s">
        <v>1640</v>
      </c>
      <c r="AO220">
        <f t="shared" si="106"/>
        <v>7200</v>
      </c>
      <c r="AP220" s="174">
        <v>7.2</v>
      </c>
      <c r="AQ220" s="124"/>
    </row>
    <row r="221" spans="40:43">
      <c r="AN221" s="176" t="s">
        <v>234</v>
      </c>
      <c r="AO221">
        <f t="shared" si="106"/>
        <v>8000</v>
      </c>
      <c r="AP221" s="174">
        <v>8</v>
      </c>
      <c r="AQ221" s="124"/>
    </row>
    <row r="222" spans="40:43">
      <c r="AN222" s="176" t="s">
        <v>1173</v>
      </c>
      <c r="AO222">
        <f t="shared" si="106"/>
        <v>7300</v>
      </c>
      <c r="AP222" s="174">
        <v>7.3</v>
      </c>
    </row>
    <row r="223" spans="40:43">
      <c r="AN223" s="176" t="s">
        <v>1212</v>
      </c>
      <c r="AO223">
        <f t="shared" si="106"/>
        <v>4900</v>
      </c>
      <c r="AP223" s="174">
        <v>4.9000000000000004</v>
      </c>
    </row>
    <row r="224" spans="40:43">
      <c r="AN224" s="176" t="s">
        <v>1595</v>
      </c>
      <c r="AO224">
        <f t="shared" si="106"/>
        <v>14000</v>
      </c>
      <c r="AP224" s="174">
        <v>14</v>
      </c>
    </row>
    <row r="225" spans="40:42">
      <c r="AN225" s="176" t="s">
        <v>929</v>
      </c>
      <c r="AO225">
        <f t="shared" si="106"/>
        <v>20100</v>
      </c>
      <c r="AP225" s="174">
        <v>20.100000000000001</v>
      </c>
    </row>
    <row r="226" spans="40:42">
      <c r="AN226" s="176" t="s">
        <v>1220</v>
      </c>
      <c r="AO226">
        <f t="shared" si="106"/>
        <v>24400</v>
      </c>
      <c r="AP226" s="174">
        <v>24.4</v>
      </c>
    </row>
    <row r="227" spans="40:42">
      <c r="AN227" s="124" t="s">
        <v>1238</v>
      </c>
      <c r="AO227">
        <f t="shared" si="106"/>
        <v>5300</v>
      </c>
      <c r="AP227" s="174">
        <v>5.3</v>
      </c>
    </row>
    <row r="228" spans="40:42">
      <c r="AN228" s="177" t="s">
        <v>1265</v>
      </c>
      <c r="AO228">
        <f t="shared" si="106"/>
        <v>29100</v>
      </c>
      <c r="AP228" s="174">
        <v>29.1</v>
      </c>
    </row>
    <row r="229" spans="40:42">
      <c r="AN229" s="177" t="s">
        <v>1776</v>
      </c>
      <c r="AO229">
        <f t="shared" si="106"/>
        <v>27900</v>
      </c>
      <c r="AP229" s="174">
        <v>27.9</v>
      </c>
    </row>
    <row r="230" spans="40:42">
      <c r="AN230" s="176" t="s">
        <v>1784</v>
      </c>
      <c r="AO230">
        <f t="shared" si="106"/>
        <v>16900</v>
      </c>
      <c r="AP230" s="174">
        <v>16.899999999999999</v>
      </c>
    </row>
    <row r="231" spans="40:42">
      <c r="AN231" s="176" t="s">
        <v>1792</v>
      </c>
      <c r="AO231">
        <f t="shared" si="106"/>
        <v>10900</v>
      </c>
      <c r="AP231" s="174">
        <v>10.9</v>
      </c>
    </row>
    <row r="232" spans="40:42">
      <c r="AN232" s="176" t="s">
        <v>252</v>
      </c>
      <c r="AO232">
        <f t="shared" si="106"/>
        <v>3000</v>
      </c>
      <c r="AP232" s="174">
        <v>3</v>
      </c>
    </row>
    <row r="233" spans="40:42">
      <c r="AN233" s="176" t="s">
        <v>947</v>
      </c>
      <c r="AO233">
        <f t="shared" si="106"/>
        <v>6900</v>
      </c>
      <c r="AP233" s="174">
        <v>6.9</v>
      </c>
    </row>
    <row r="234" spans="40:42">
      <c r="AN234" s="176" t="s">
        <v>621</v>
      </c>
      <c r="AO234">
        <f t="shared" si="106"/>
        <v>12600</v>
      </c>
      <c r="AP234" s="174">
        <v>12.6</v>
      </c>
    </row>
    <row r="235" spans="40:42">
      <c r="AN235" s="176" t="s">
        <v>262</v>
      </c>
      <c r="AO235">
        <f t="shared" si="106"/>
        <v>3500</v>
      </c>
      <c r="AP235" s="174">
        <v>3.5</v>
      </c>
    </row>
    <row r="236" spans="40:42">
      <c r="AN236" s="176" t="s">
        <v>1285</v>
      </c>
      <c r="AO236">
        <f t="shared" si="106"/>
        <v>6300</v>
      </c>
      <c r="AP236" s="174">
        <v>6.3</v>
      </c>
    </row>
    <row r="237" spans="40:42">
      <c r="AN237" s="176" t="s">
        <v>1293</v>
      </c>
      <c r="AO237">
        <f t="shared" si="106"/>
        <v>22400</v>
      </c>
      <c r="AP237" s="174">
        <v>22.4</v>
      </c>
    </row>
    <row r="238" spans="40:42">
      <c r="AN238" s="177" t="s">
        <v>270</v>
      </c>
      <c r="AO238">
        <f t="shared" si="106"/>
        <v>15000</v>
      </c>
      <c r="AP238" s="174">
        <v>15</v>
      </c>
    </row>
    <row r="239" spans="40:42">
      <c r="AN239" s="177" t="s">
        <v>661</v>
      </c>
      <c r="AO239">
        <f t="shared" si="106"/>
        <v>27800</v>
      </c>
      <c r="AP239" s="174">
        <v>27.8</v>
      </c>
    </row>
    <row r="240" spans="40:42">
      <c r="AN240" s="177" t="s">
        <v>1300</v>
      </c>
      <c r="AO240">
        <f t="shared" si="106"/>
        <v>13200</v>
      </c>
      <c r="AP240" s="174">
        <v>13.2</v>
      </c>
    </row>
    <row r="241" spans="40:42">
      <c r="AN241" s="176" t="s">
        <v>289</v>
      </c>
      <c r="AO241">
        <f t="shared" si="106"/>
        <v>7700</v>
      </c>
      <c r="AP241" s="174">
        <v>7.7</v>
      </c>
    </row>
    <row r="242" spans="40:42">
      <c r="AN242" s="176" t="s">
        <v>1397</v>
      </c>
      <c r="AO242">
        <f t="shared" si="106"/>
        <v>22600</v>
      </c>
      <c r="AP242" s="174">
        <v>22.6</v>
      </c>
    </row>
    <row r="243" spans="40:42">
      <c r="AN243" s="176" t="s">
        <v>326</v>
      </c>
      <c r="AO243">
        <f t="shared" si="106"/>
        <v>9800</v>
      </c>
      <c r="AP243" s="174">
        <v>9.8000000000000007</v>
      </c>
    </row>
    <row r="244" spans="40:42">
      <c r="AN244" s="176" t="s">
        <v>2022</v>
      </c>
      <c r="AO244">
        <f t="shared" si="106"/>
        <v>6700</v>
      </c>
      <c r="AP244" s="174">
        <v>6.7</v>
      </c>
    </row>
    <row r="245" spans="40:42">
      <c r="AN245" s="176" t="s">
        <v>2082</v>
      </c>
      <c r="AO245">
        <f t="shared" si="106"/>
        <v>11000</v>
      </c>
      <c r="AP245" s="174">
        <v>11</v>
      </c>
    </row>
    <row r="246" spans="40:42">
      <c r="AN246" s="176" t="s">
        <v>955</v>
      </c>
      <c r="AO246">
        <f t="shared" si="106"/>
        <v>1200</v>
      </c>
      <c r="AP246" s="174">
        <v>1.2</v>
      </c>
    </row>
    <row r="247" spans="40:42">
      <c r="AN247" s="176" t="s">
        <v>2099</v>
      </c>
      <c r="AO247">
        <f t="shared" si="106"/>
        <v>25000</v>
      </c>
      <c r="AP247" s="174">
        <v>25</v>
      </c>
    </row>
    <row r="248" spans="40:42">
      <c r="AN248" s="176" t="s">
        <v>899</v>
      </c>
      <c r="AO248">
        <f t="shared" si="106"/>
        <v>54800</v>
      </c>
      <c r="AP248" s="174">
        <v>54.8</v>
      </c>
    </row>
    <row r="249" spans="40:42">
      <c r="AN249" s="177" t="s">
        <v>1095</v>
      </c>
      <c r="AO249">
        <f t="shared" si="106"/>
        <v>49500</v>
      </c>
      <c r="AP249" s="174">
        <v>49.5</v>
      </c>
    </row>
    <row r="250" spans="40:42">
      <c r="AN250" s="176" t="s">
        <v>705</v>
      </c>
      <c r="AO250">
        <f t="shared" si="106"/>
        <v>17900</v>
      </c>
      <c r="AP250" s="174">
        <v>17.899999999999999</v>
      </c>
    </row>
    <row r="251" spans="40:42">
      <c r="AN251" s="176" t="s">
        <v>2132</v>
      </c>
      <c r="AO251">
        <f t="shared" si="106"/>
        <v>9600</v>
      </c>
      <c r="AP251" s="174">
        <v>9.6</v>
      </c>
    </row>
    <row r="252" spans="40:42">
      <c r="AN252" s="176" t="s">
        <v>2149</v>
      </c>
      <c r="AO252">
        <f t="shared" si="106"/>
        <v>14100</v>
      </c>
      <c r="AP252" s="174">
        <v>14.1</v>
      </c>
    </row>
    <row r="253" spans="40:42">
      <c r="AN253" s="176" t="s">
        <v>362</v>
      </c>
      <c r="AO253">
        <f t="shared" si="106"/>
        <v>11900</v>
      </c>
      <c r="AP253" s="174">
        <v>11.9</v>
      </c>
    </row>
    <row r="254" spans="40:42">
      <c r="AN254" s="176" t="s">
        <v>2157</v>
      </c>
      <c r="AO254">
        <f t="shared" si="106"/>
        <v>25300</v>
      </c>
      <c r="AP254" s="174">
        <v>25.3</v>
      </c>
    </row>
    <row r="255" spans="40:42">
      <c r="AN255" s="176" t="s">
        <v>371</v>
      </c>
      <c r="AO255">
        <f t="shared" si="106"/>
        <v>6900</v>
      </c>
      <c r="AP255" s="174">
        <v>6.9</v>
      </c>
    </row>
    <row r="256" spans="40:42">
      <c r="AN256" s="176" t="s">
        <v>1432</v>
      </c>
      <c r="AO256">
        <f t="shared" si="106"/>
        <v>7700</v>
      </c>
      <c r="AP256" s="174">
        <v>7.7</v>
      </c>
    </row>
    <row r="257" spans="40:42">
      <c r="AN257" s="176" t="s">
        <v>2280</v>
      </c>
      <c r="AO257">
        <f t="shared" si="106"/>
        <v>12100</v>
      </c>
      <c r="AP257" s="174">
        <v>12.1</v>
      </c>
    </row>
    <row r="258" spans="40:42">
      <c r="AN258" s="177" t="s">
        <v>2288</v>
      </c>
      <c r="AO258">
        <f t="shared" si="106"/>
        <v>11800</v>
      </c>
      <c r="AP258" s="174">
        <v>11.8</v>
      </c>
    </row>
    <row r="259" spans="40:42">
      <c r="AN259" s="176" t="s">
        <v>1470</v>
      </c>
      <c r="AO259">
        <f t="shared" si="106"/>
        <v>40200</v>
      </c>
      <c r="AP259" s="174">
        <v>40.200000000000003</v>
      </c>
    </row>
    <row r="260" spans="40:42">
      <c r="AN260" s="176" t="s">
        <v>2296</v>
      </c>
      <c r="AO260">
        <f t="shared" si="106"/>
        <v>35200</v>
      </c>
      <c r="AP260" s="174">
        <v>35.200000000000003</v>
      </c>
    </row>
    <row r="261" spans="40:42">
      <c r="AN261" s="176" t="s">
        <v>1478</v>
      </c>
      <c r="AO261">
        <f t="shared" si="106"/>
        <v>14100</v>
      </c>
      <c r="AP261" s="174">
        <v>14.1</v>
      </c>
    </row>
    <row r="262" spans="40:42">
      <c r="AN262" s="176" t="s">
        <v>1009</v>
      </c>
      <c r="AO262">
        <f t="shared" si="106"/>
        <v>3900</v>
      </c>
      <c r="AP262" s="174">
        <v>3.9</v>
      </c>
    </row>
    <row r="263" spans="40:42">
      <c r="AN263" s="176" t="s">
        <v>454</v>
      </c>
      <c r="AO263">
        <f t="shared" si="106"/>
        <v>5900</v>
      </c>
      <c r="AP263" s="174">
        <v>5.9</v>
      </c>
    </row>
    <row r="264" spans="40:42">
      <c r="AN264" s="176" t="s">
        <v>472</v>
      </c>
      <c r="AO264">
        <f t="shared" si="106"/>
        <v>8900</v>
      </c>
      <c r="AP264" s="174">
        <v>8.9</v>
      </c>
    </row>
    <row r="265" spans="40:42">
      <c r="AN265" s="176" t="s">
        <v>548</v>
      </c>
      <c r="AO265">
        <f t="shared" si="106"/>
        <v>31400</v>
      </c>
      <c r="AP265" s="174">
        <v>31.4</v>
      </c>
    </row>
    <row r="266" spans="40:42">
      <c r="AN266" s="176" t="s">
        <v>490</v>
      </c>
      <c r="AO266">
        <f t="shared" si="106"/>
        <v>7100</v>
      </c>
      <c r="AP266" s="174">
        <v>7.1</v>
      </c>
    </row>
    <row r="267" spans="40:42">
      <c r="AN267" s="178" t="s">
        <v>498</v>
      </c>
      <c r="AO267">
        <f t="shared" si="106"/>
        <v>10100</v>
      </c>
      <c r="AP267" s="174">
        <v>10.1</v>
      </c>
    </row>
    <row r="268" spans="40:42">
      <c r="AN268" s="179" t="s">
        <v>516</v>
      </c>
      <c r="AO268">
        <f t="shared" si="106"/>
        <v>1300</v>
      </c>
      <c r="AP268" s="174">
        <v>1.3</v>
      </c>
    </row>
  </sheetData>
  <autoFilter ref="A1:AG172">
    <sortState ref="A2:AB172">
      <sortCondition descending="1" ref="N1:N172"/>
    </sortState>
  </autoFilter>
  <conditionalFormatting sqref="B3">
    <cfRule type="duplicateValues" dxfId="179" priority="63" stopIfTrue="1"/>
  </conditionalFormatting>
  <conditionalFormatting sqref="B97">
    <cfRule type="duplicateValues" dxfId="178" priority="61" stopIfTrue="1"/>
  </conditionalFormatting>
  <conditionalFormatting sqref="B110">
    <cfRule type="duplicateValues" dxfId="177" priority="60" stopIfTrue="1"/>
  </conditionalFormatting>
  <conditionalFormatting sqref="C109:C171">
    <cfRule type="duplicateValues" dxfId="176" priority="169" stopIfTrue="1"/>
  </conditionalFormatting>
  <conditionalFormatting sqref="C2:C171">
    <cfRule type="duplicateValues" dxfId="175" priority="175" stopIfTrue="1"/>
  </conditionalFormatting>
  <conditionalFormatting sqref="AN188">
    <cfRule type="duplicateValues" dxfId="174" priority="56" stopIfTrue="1"/>
  </conditionalFormatting>
  <conditionalFormatting sqref="AN197">
    <cfRule type="duplicateValues" dxfId="173" priority="54" stopIfTrue="1"/>
  </conditionalFormatting>
  <conditionalFormatting sqref="AQ155:AQ163">
    <cfRule type="duplicateValues" dxfId="172" priority="53" stopIfTrue="1"/>
  </conditionalFormatting>
  <conditionalFormatting sqref="AN155">
    <cfRule type="duplicateValues" dxfId="171" priority="51" stopIfTrue="1"/>
  </conditionalFormatting>
  <conditionalFormatting sqref="AN157">
    <cfRule type="duplicateValues" dxfId="170" priority="49" stopIfTrue="1"/>
  </conditionalFormatting>
  <conditionalFormatting sqref="AN158">
    <cfRule type="duplicateValues" dxfId="169" priority="47" stopIfTrue="1"/>
  </conditionalFormatting>
  <conditionalFormatting sqref="AN159">
    <cfRule type="duplicateValues" dxfId="168" priority="45" stopIfTrue="1"/>
  </conditionalFormatting>
  <conditionalFormatting sqref="AN160">
    <cfRule type="duplicateValues" dxfId="167" priority="43" stopIfTrue="1"/>
  </conditionalFormatting>
  <conditionalFormatting sqref="AN161">
    <cfRule type="duplicateValues" dxfId="166" priority="41" stopIfTrue="1"/>
  </conditionalFormatting>
  <conditionalFormatting sqref="AN163">
    <cfRule type="duplicateValues" dxfId="165" priority="39" stopIfTrue="1"/>
  </conditionalFormatting>
  <conditionalFormatting sqref="AN164">
    <cfRule type="duplicateValues" dxfId="164" priority="37" stopIfTrue="1"/>
  </conditionalFormatting>
  <conditionalFormatting sqref="AN166">
    <cfRule type="duplicateValues" dxfId="163" priority="35" stopIfTrue="1"/>
  </conditionalFormatting>
  <conditionalFormatting sqref="AN55">
    <cfRule type="duplicateValues" dxfId="162" priority="33" stopIfTrue="1"/>
  </conditionalFormatting>
  <conditionalFormatting sqref="AN105">
    <cfRule type="duplicateValues" dxfId="161" priority="32" stopIfTrue="1"/>
  </conditionalFormatting>
  <conditionalFormatting sqref="AN49">
    <cfRule type="duplicateValues" dxfId="160" priority="31" stopIfTrue="1"/>
  </conditionalFormatting>
  <conditionalFormatting sqref="AQ56:AQ57">
    <cfRule type="duplicateValues" dxfId="159" priority="30" stopIfTrue="1"/>
  </conditionalFormatting>
  <conditionalFormatting sqref="AN56">
    <cfRule type="duplicateValues" dxfId="158" priority="29" stopIfTrue="1"/>
  </conditionalFormatting>
  <conditionalFormatting sqref="AN57">
    <cfRule type="duplicateValues" dxfId="157" priority="28" stopIfTrue="1"/>
  </conditionalFormatting>
  <conditionalFormatting sqref="AQ190:AQ196">
    <cfRule type="duplicateValues" dxfId="156" priority="27" stopIfTrue="1"/>
  </conditionalFormatting>
  <conditionalFormatting sqref="AQ195:AQ196">
    <cfRule type="duplicateValues" dxfId="155" priority="26" stopIfTrue="1"/>
  </conditionalFormatting>
  <conditionalFormatting sqref="AQ77">
    <cfRule type="duplicateValues" dxfId="154" priority="25" stopIfTrue="1"/>
  </conditionalFormatting>
  <conditionalFormatting sqref="AN121">
    <cfRule type="duplicateValues" dxfId="153" priority="24" stopIfTrue="1"/>
  </conditionalFormatting>
  <conditionalFormatting sqref="AN130">
    <cfRule type="duplicateValues" dxfId="152" priority="23" stopIfTrue="1"/>
  </conditionalFormatting>
  <conditionalFormatting sqref="AN134">
    <cfRule type="duplicateValues" dxfId="151" priority="21" stopIfTrue="1"/>
  </conditionalFormatting>
  <conditionalFormatting sqref="AN144">
    <cfRule type="duplicateValues" dxfId="150" priority="19" stopIfTrue="1"/>
  </conditionalFormatting>
  <conditionalFormatting sqref="AN149">
    <cfRule type="duplicateValues" dxfId="149" priority="17" stopIfTrue="1"/>
  </conditionalFormatting>
  <conditionalFormatting sqref="AN198">
    <cfRule type="duplicateValues" dxfId="148" priority="15" stopIfTrue="1"/>
  </conditionalFormatting>
  <conditionalFormatting sqref="AN205">
    <cfRule type="duplicateValues" dxfId="147" priority="14" stopIfTrue="1"/>
  </conditionalFormatting>
  <conditionalFormatting sqref="AN210">
    <cfRule type="duplicateValues" dxfId="146" priority="13" stopIfTrue="1"/>
  </conditionalFormatting>
  <conditionalFormatting sqref="AN214">
    <cfRule type="duplicateValues" dxfId="145" priority="12" stopIfTrue="1"/>
  </conditionalFormatting>
  <conditionalFormatting sqref="AN182">
    <cfRule type="duplicateValues" dxfId="144" priority="10" stopIfTrue="1"/>
  </conditionalFormatting>
  <conditionalFormatting sqref="AN72">
    <cfRule type="duplicateValues" dxfId="143" priority="8" stopIfTrue="1"/>
  </conditionalFormatting>
  <conditionalFormatting sqref="AN268">
    <cfRule type="duplicateValues" dxfId="142" priority="7" stopIfTrue="1"/>
  </conditionalFormatting>
  <conditionalFormatting sqref="C178:C179">
    <cfRule type="duplicateValues" dxfId="141" priority="6" stopIfTrue="1"/>
  </conditionalFormatting>
  <conditionalFormatting sqref="AQ220:AQ221">
    <cfRule type="duplicateValues" dxfId="140" priority="5" stopIfTrue="1"/>
  </conditionalFormatting>
  <conditionalFormatting sqref="AN220">
    <cfRule type="duplicateValues" dxfId="139" priority="4" stopIfTrue="1"/>
  </conditionalFormatting>
  <conditionalFormatting sqref="AN227">
    <cfRule type="duplicateValues" dxfId="138" priority="3" stopIfTrue="1"/>
  </conditionalFormatting>
  <conditionalFormatting sqref="Z3:Z172">
    <cfRule type="cellIs" dxfId="137" priority="2" stopIfTrue="1" operator="lessThan">
      <formula>0.5</formula>
    </cfRule>
  </conditionalFormatting>
  <conditionalFormatting sqref="AA3:AA172">
    <cfRule type="cellIs" dxfId="136" priority="1" stopIfTrue="1" operator="greaterThan">
      <formula>0.05</formula>
    </cfRule>
  </conditionalFormatting>
  <pageMargins left="0.7" right="0.7" top="0.75" bottom="0.75" header="0.3" footer="0.3"/>
  <pageSetup orientation="portrait" horizontalDpi="0" verticalDpi="0"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0"/>
  <sheetViews>
    <sheetView rightToLeft="1" topLeftCell="E1" workbookViewId="0">
      <selection activeCell="L9" sqref="L9"/>
    </sheetView>
  </sheetViews>
  <sheetFormatPr defaultRowHeight="15"/>
  <cols>
    <col min="3" max="3" width="36.5703125" bestFit="1" customWidth="1"/>
    <col min="4" max="4" width="21.7109375" customWidth="1"/>
    <col min="5" max="5" width="29.28515625" customWidth="1"/>
    <col min="6" max="6" width="25" customWidth="1"/>
    <col min="7" max="7" width="35.42578125" bestFit="1" customWidth="1"/>
    <col min="8" max="8" width="39.7109375" customWidth="1"/>
    <col min="9" max="9" width="11.140625" bestFit="1" customWidth="1"/>
    <col min="12" max="12" width="11.140625" bestFit="1" customWidth="1"/>
  </cols>
  <sheetData>
    <row r="1" spans="1:13">
      <c r="A1" s="121" t="s">
        <v>0</v>
      </c>
      <c r="B1" s="122" t="s">
        <v>3479</v>
      </c>
      <c r="C1" s="122" t="s">
        <v>1</v>
      </c>
      <c r="D1" s="122" t="s">
        <v>2558</v>
      </c>
      <c r="E1" s="1" t="s">
        <v>2570</v>
      </c>
      <c r="F1" s="1" t="s">
        <v>2583</v>
      </c>
      <c r="G1" s="1" t="s">
        <v>3478</v>
      </c>
      <c r="H1" s="1" t="s">
        <v>2585</v>
      </c>
    </row>
    <row r="2" spans="1:13">
      <c r="A2" s="123"/>
      <c r="B2" s="123" t="s">
        <v>2740</v>
      </c>
      <c r="C2" s="124" t="s">
        <v>2562</v>
      </c>
      <c r="D2" s="124" t="s">
        <v>2549</v>
      </c>
      <c r="E2" s="125">
        <v>83470711.712117344</v>
      </c>
      <c r="F2" s="125">
        <v>41269615.32272727</v>
      </c>
      <c r="G2" s="125">
        <f t="shared" ref="G2:G33" si="0">F2+E2</f>
        <v>124740327.03484461</v>
      </c>
      <c r="H2" s="125">
        <v>86213803.11233601</v>
      </c>
      <c r="I2">
        <f>H2/H89</f>
        <v>0.51431770153193124</v>
      </c>
    </row>
    <row r="3" spans="1:13">
      <c r="A3" s="123"/>
      <c r="B3" s="123" t="s">
        <v>2740</v>
      </c>
      <c r="C3" s="124" t="s">
        <v>85</v>
      </c>
      <c r="D3" s="124" t="s">
        <v>2527</v>
      </c>
      <c r="E3" s="125">
        <v>8113841.8438933333</v>
      </c>
      <c r="F3" s="125">
        <v>8778376.9227272701</v>
      </c>
      <c r="G3" s="125">
        <f t="shared" si="0"/>
        <v>16892218.766620602</v>
      </c>
      <c r="H3" s="125">
        <v>14206488.140239999</v>
      </c>
    </row>
    <row r="4" spans="1:13">
      <c r="A4" s="123" t="s">
        <v>75</v>
      </c>
      <c r="B4" s="123" t="s">
        <v>2740</v>
      </c>
      <c r="C4" s="124" t="s">
        <v>92</v>
      </c>
      <c r="D4" s="124" t="s">
        <v>186</v>
      </c>
      <c r="E4" s="125">
        <v>0</v>
      </c>
      <c r="F4" s="125">
        <v>0</v>
      </c>
      <c r="G4" s="125">
        <f t="shared" si="0"/>
        <v>0</v>
      </c>
      <c r="H4" s="125">
        <v>8186453.1005119961</v>
      </c>
    </row>
    <row r="5" spans="1:13">
      <c r="A5" s="123" t="s">
        <v>75</v>
      </c>
      <c r="B5" s="123" t="s">
        <v>2740</v>
      </c>
      <c r="C5" s="124" t="s">
        <v>102</v>
      </c>
      <c r="D5" s="124" t="s">
        <v>205</v>
      </c>
      <c r="E5" s="125">
        <v>0</v>
      </c>
      <c r="F5" s="125">
        <v>0</v>
      </c>
      <c r="G5" s="125">
        <f t="shared" si="0"/>
        <v>0</v>
      </c>
      <c r="H5" s="125">
        <v>7470416.3689599987</v>
      </c>
    </row>
    <row r="6" spans="1:13">
      <c r="A6" s="123"/>
      <c r="B6" s="123" t="s">
        <v>2740</v>
      </c>
      <c r="C6" s="124" t="s">
        <v>93</v>
      </c>
      <c r="D6" s="124" t="s">
        <v>641</v>
      </c>
      <c r="E6" s="125">
        <v>1236624.7077333336</v>
      </c>
      <c r="F6" s="125">
        <v>5248649.6509090895</v>
      </c>
      <c r="G6" s="125">
        <f t="shared" si="0"/>
        <v>6485274.3586424235</v>
      </c>
      <c r="H6" s="125">
        <v>6944998.2575999992</v>
      </c>
    </row>
    <row r="7" spans="1:13">
      <c r="A7" s="123"/>
      <c r="B7" s="123" t="s">
        <v>2740</v>
      </c>
      <c r="C7" s="124" t="s">
        <v>82</v>
      </c>
      <c r="D7" s="124" t="s">
        <v>1495</v>
      </c>
      <c r="E7" s="125">
        <v>12542158.062560005</v>
      </c>
      <c r="F7" s="125">
        <v>1279323.8181818179</v>
      </c>
      <c r="G7" s="125">
        <f t="shared" si="0"/>
        <v>13821481.880741823</v>
      </c>
      <c r="H7" s="125">
        <v>6938828.5982400011</v>
      </c>
    </row>
    <row r="8" spans="1:13">
      <c r="A8" s="123"/>
      <c r="B8" s="123" t="s">
        <v>2740</v>
      </c>
      <c r="C8" s="124" t="s">
        <v>67</v>
      </c>
      <c r="D8" s="124" t="s">
        <v>2499</v>
      </c>
      <c r="E8" s="125">
        <v>44442.74658133334</v>
      </c>
      <c r="F8" s="125">
        <v>3812406.3818181809</v>
      </c>
      <c r="G8" s="125">
        <f t="shared" si="0"/>
        <v>3856849.1283995141</v>
      </c>
      <c r="H8" s="125">
        <v>4678654.6913920008</v>
      </c>
      <c r="L8">
        <f>140/900</f>
        <v>0.15555555555555556</v>
      </c>
    </row>
    <row r="9" spans="1:13">
      <c r="A9" s="123"/>
      <c r="B9" s="123" t="s">
        <v>2740</v>
      </c>
      <c r="C9" s="124" t="s">
        <v>91</v>
      </c>
      <c r="D9" s="124" t="s">
        <v>1450</v>
      </c>
      <c r="E9" s="125">
        <v>1344445.7804586668</v>
      </c>
      <c r="F9" s="125">
        <v>1017801.0245454542</v>
      </c>
      <c r="G9" s="125">
        <f t="shared" si="0"/>
        <v>2362246.8050041208</v>
      </c>
      <c r="H9" s="125">
        <v>1820170.078768</v>
      </c>
    </row>
    <row r="10" spans="1:13">
      <c r="A10" s="123"/>
      <c r="B10" s="123" t="s">
        <v>2740</v>
      </c>
      <c r="C10" s="124" t="s">
        <v>98</v>
      </c>
      <c r="D10" s="124" t="s">
        <v>2490</v>
      </c>
      <c r="E10" s="125">
        <v>149625.06951466668</v>
      </c>
      <c r="F10" s="125">
        <v>1372794.9545454541</v>
      </c>
      <c r="G10" s="125">
        <f t="shared" si="0"/>
        <v>1522420.0240601208</v>
      </c>
      <c r="H10" s="125">
        <v>1741985.5297920001</v>
      </c>
    </row>
    <row r="11" spans="1:13">
      <c r="A11" s="123"/>
      <c r="B11" s="123" t="s">
        <v>2740</v>
      </c>
      <c r="C11" s="124" t="s">
        <v>70</v>
      </c>
      <c r="D11" s="124" t="s">
        <v>1555</v>
      </c>
      <c r="E11" s="125">
        <v>466623.34708266665</v>
      </c>
      <c r="F11" s="125">
        <v>911371.74545454537</v>
      </c>
      <c r="G11" s="125">
        <f t="shared" si="0"/>
        <v>1377995.092537212</v>
      </c>
      <c r="H11" s="125">
        <v>1313880.234464</v>
      </c>
      <c r="I11">
        <f>H2/I12</f>
        <v>0.61282758274437987</v>
      </c>
    </row>
    <row r="12" spans="1:13">
      <c r="A12" s="123" t="s">
        <v>75</v>
      </c>
      <c r="B12" s="123" t="s">
        <v>2740</v>
      </c>
      <c r="C12" s="124" t="s">
        <v>110</v>
      </c>
      <c r="D12" s="124" t="s">
        <v>723</v>
      </c>
      <c r="E12" s="125">
        <v>0</v>
      </c>
      <c r="F12" s="125">
        <v>0</v>
      </c>
      <c r="G12" s="125">
        <f t="shared" si="0"/>
        <v>0</v>
      </c>
      <c r="H12" s="125">
        <v>1166310.6556480001</v>
      </c>
      <c r="I12" s="108">
        <f>SUM(H2:H12)</f>
        <v>140681988.76795197</v>
      </c>
      <c r="L12" s="108">
        <f>SUM(G2:G12)</f>
        <v>171058813.09085047</v>
      </c>
      <c r="M12">
        <f>L12/I12</f>
        <v>1.2159254684194405</v>
      </c>
    </row>
    <row r="13" spans="1:13">
      <c r="A13" s="123" t="s">
        <v>75</v>
      </c>
      <c r="B13" s="123" t="s">
        <v>2740</v>
      </c>
      <c r="C13" s="124" t="s">
        <v>94</v>
      </c>
      <c r="D13" s="124" t="s">
        <v>1441</v>
      </c>
      <c r="E13" s="125">
        <v>0</v>
      </c>
      <c r="F13" s="125">
        <v>0</v>
      </c>
      <c r="G13" s="125">
        <f t="shared" si="0"/>
        <v>0</v>
      </c>
      <c r="H13" s="125">
        <v>968429.72224000003</v>
      </c>
    </row>
    <row r="14" spans="1:13">
      <c r="A14" s="123" t="s">
        <v>75</v>
      </c>
      <c r="B14" s="123" t="s">
        <v>2740</v>
      </c>
      <c r="C14" s="124" t="s">
        <v>103</v>
      </c>
      <c r="D14" s="124" t="s">
        <v>2012</v>
      </c>
      <c r="E14" s="125">
        <v>0</v>
      </c>
      <c r="F14" s="125">
        <v>0</v>
      </c>
      <c r="G14" s="125">
        <f t="shared" si="0"/>
        <v>0</v>
      </c>
      <c r="H14" s="125">
        <v>736710.50057600008</v>
      </c>
    </row>
    <row r="15" spans="1:13">
      <c r="A15" s="123"/>
      <c r="B15" s="123" t="s">
        <v>2740</v>
      </c>
      <c r="C15" s="126"/>
      <c r="D15" s="124" t="s">
        <v>1573</v>
      </c>
      <c r="E15" s="126"/>
      <c r="F15" s="125">
        <v>247595.56363636354</v>
      </c>
      <c r="G15" s="125">
        <f t="shared" si="0"/>
        <v>247595.56363636354</v>
      </c>
      <c r="H15" s="125">
        <v>302616.8</v>
      </c>
    </row>
    <row r="16" spans="1:13">
      <c r="A16" s="123" t="s">
        <v>75</v>
      </c>
      <c r="B16" s="123" t="s">
        <v>2740</v>
      </c>
      <c r="C16" s="124" t="s">
        <v>48</v>
      </c>
      <c r="D16" s="124" t="s">
        <v>516</v>
      </c>
      <c r="E16" s="125">
        <v>0</v>
      </c>
      <c r="F16" s="125"/>
      <c r="G16" s="125">
        <f t="shared" si="0"/>
        <v>0</v>
      </c>
      <c r="H16" s="125">
        <v>172297.58508799999</v>
      </c>
      <c r="L16" s="108">
        <f>SUM(G2:G15)</f>
        <v>171306408.65448684</v>
      </c>
    </row>
    <row r="17" spans="1:9">
      <c r="A17" s="123"/>
      <c r="B17" s="123" t="s">
        <v>2740</v>
      </c>
      <c r="C17" s="124" t="s">
        <v>106</v>
      </c>
      <c r="D17" s="124" t="s">
        <v>73</v>
      </c>
      <c r="E17" s="125">
        <v>171297.2428906667</v>
      </c>
      <c r="F17" s="125">
        <v>61762.827272727271</v>
      </c>
      <c r="G17" s="125">
        <f t="shared" si="0"/>
        <v>233060.07016339398</v>
      </c>
      <c r="H17" s="125">
        <v>148901.00409599999</v>
      </c>
      <c r="I17">
        <f>I12/H89</f>
        <v>0.83925351275590565</v>
      </c>
    </row>
    <row r="18" spans="1:9">
      <c r="A18" s="123"/>
      <c r="B18" s="123" t="s">
        <v>2740</v>
      </c>
      <c r="C18" s="124" t="s">
        <v>2561</v>
      </c>
      <c r="D18" s="124" t="s">
        <v>1397</v>
      </c>
      <c r="E18" s="125">
        <v>278862.86482133338</v>
      </c>
      <c r="F18" s="125"/>
      <c r="G18" s="125">
        <f t="shared" si="0"/>
        <v>278862.86482133338</v>
      </c>
      <c r="H18" s="125">
        <v>119512.65635200002</v>
      </c>
    </row>
    <row r="19" spans="1:9">
      <c r="A19" s="123" t="s">
        <v>75</v>
      </c>
      <c r="B19" s="123" t="s">
        <v>2741</v>
      </c>
      <c r="C19" s="126"/>
      <c r="D19" s="124" t="s">
        <v>1405</v>
      </c>
      <c r="E19" s="126"/>
      <c r="F19" s="125">
        <v>0</v>
      </c>
      <c r="G19" s="125">
        <f t="shared" si="0"/>
        <v>0</v>
      </c>
      <c r="H19" s="125">
        <v>5733208.4000000004</v>
      </c>
    </row>
    <row r="20" spans="1:9">
      <c r="A20" s="123" t="s">
        <v>75</v>
      </c>
      <c r="B20" s="123" t="s">
        <v>2741</v>
      </c>
      <c r="C20" s="124" t="s">
        <v>29</v>
      </c>
      <c r="D20" s="124" t="s">
        <v>2099</v>
      </c>
      <c r="E20" s="125">
        <v>4137333.7082240004</v>
      </c>
      <c r="F20" s="125">
        <v>1555.6909090909089</v>
      </c>
      <c r="G20" s="125">
        <f t="shared" si="0"/>
        <v>4138889.3991330913</v>
      </c>
      <c r="H20" s="125">
        <v>2627913.250304</v>
      </c>
    </row>
    <row r="21" spans="1:9">
      <c r="A21" s="123" t="s">
        <v>75</v>
      </c>
      <c r="B21" s="123" t="s">
        <v>2741</v>
      </c>
      <c r="C21" s="124" t="s">
        <v>97</v>
      </c>
      <c r="D21" s="124" t="s">
        <v>1829</v>
      </c>
      <c r="E21" s="125">
        <v>0</v>
      </c>
      <c r="F21" s="125">
        <v>0</v>
      </c>
      <c r="G21" s="125">
        <f t="shared" si="0"/>
        <v>0</v>
      </c>
      <c r="H21" s="125">
        <v>2577613.845824</v>
      </c>
    </row>
    <row r="22" spans="1:9">
      <c r="A22" s="123" t="s">
        <v>75</v>
      </c>
      <c r="B22" s="123" t="s">
        <v>2741</v>
      </c>
      <c r="C22" s="124" t="s">
        <v>99</v>
      </c>
      <c r="D22" s="124" t="s">
        <v>2171</v>
      </c>
      <c r="E22" s="125">
        <v>0</v>
      </c>
      <c r="F22" s="125">
        <v>0</v>
      </c>
      <c r="G22" s="125">
        <f t="shared" si="0"/>
        <v>0</v>
      </c>
      <c r="H22" s="125">
        <v>986020.48211200011</v>
      </c>
    </row>
    <row r="23" spans="1:9">
      <c r="A23" s="123" t="s">
        <v>75</v>
      </c>
      <c r="B23" s="123" t="s">
        <v>2741</v>
      </c>
      <c r="C23" s="126"/>
      <c r="D23" s="124" t="s">
        <v>416</v>
      </c>
      <c r="E23" s="126"/>
      <c r="F23" s="125">
        <v>0</v>
      </c>
      <c r="G23" s="125">
        <f t="shared" si="0"/>
        <v>0</v>
      </c>
      <c r="H23" s="125">
        <v>853995.38</v>
      </c>
    </row>
    <row r="24" spans="1:9">
      <c r="A24" s="123"/>
      <c r="B24" s="123" t="s">
        <v>2741</v>
      </c>
      <c r="C24" s="126"/>
      <c r="D24" s="124" t="s">
        <v>2190</v>
      </c>
      <c r="E24" s="126"/>
      <c r="F24" s="125">
        <v>676718.7545454544</v>
      </c>
      <c r="G24" s="125">
        <f t="shared" si="0"/>
        <v>676718.7545454544</v>
      </c>
      <c r="H24" s="125">
        <v>827100.7</v>
      </c>
    </row>
    <row r="25" spans="1:9">
      <c r="A25" s="123"/>
      <c r="B25" s="123" t="s">
        <v>2741</v>
      </c>
      <c r="C25" s="124" t="s">
        <v>43</v>
      </c>
      <c r="D25" s="124" t="s">
        <v>1478</v>
      </c>
      <c r="E25" s="125">
        <v>1733160.7833493336</v>
      </c>
      <c r="F25" s="125">
        <v>2317.090909090909</v>
      </c>
      <c r="G25" s="125">
        <f t="shared" si="0"/>
        <v>1735477.8742584244</v>
      </c>
      <c r="H25" s="125">
        <v>745615.1928640001</v>
      </c>
    </row>
    <row r="26" spans="1:9">
      <c r="A26" s="123" t="s">
        <v>75</v>
      </c>
      <c r="B26" s="123"/>
      <c r="C26" s="126"/>
      <c r="D26" s="124" t="s">
        <v>776</v>
      </c>
      <c r="E26" s="126"/>
      <c r="F26" s="125">
        <v>0</v>
      </c>
      <c r="G26" s="125">
        <f t="shared" si="0"/>
        <v>0</v>
      </c>
      <c r="H26" s="125">
        <v>717154.74050000007</v>
      </c>
    </row>
    <row r="27" spans="1:9">
      <c r="A27" s="123"/>
      <c r="B27" s="123"/>
      <c r="C27" s="124" t="s">
        <v>69</v>
      </c>
      <c r="D27" s="124" t="s">
        <v>981</v>
      </c>
      <c r="E27" s="125">
        <v>31131.136213333339</v>
      </c>
      <c r="F27" s="125">
        <v>569315.61818181805</v>
      </c>
      <c r="G27" s="125">
        <f t="shared" si="0"/>
        <v>600446.75439515139</v>
      </c>
      <c r="H27" s="125">
        <v>709172.11552000011</v>
      </c>
    </row>
    <row r="28" spans="1:9">
      <c r="A28" s="123"/>
      <c r="B28" s="123"/>
      <c r="C28" s="124" t="s">
        <v>107</v>
      </c>
      <c r="D28" s="124" t="s">
        <v>4</v>
      </c>
      <c r="E28" s="125">
        <v>257350.92700800003</v>
      </c>
      <c r="F28" s="125">
        <v>440992.20272727276</v>
      </c>
      <c r="G28" s="125">
        <f t="shared" si="0"/>
        <v>698343.12973527284</v>
      </c>
      <c r="H28" s="125">
        <v>649283.72443200008</v>
      </c>
    </row>
    <row r="29" spans="1:9">
      <c r="A29" s="123"/>
      <c r="B29" s="123"/>
      <c r="C29" s="124" t="s">
        <v>66</v>
      </c>
      <c r="D29" s="124" t="s">
        <v>2461</v>
      </c>
      <c r="E29" s="125">
        <v>8170.3978346666681</v>
      </c>
      <c r="F29" s="125">
        <v>524939.64545454527</v>
      </c>
      <c r="G29" s="125">
        <f t="shared" si="0"/>
        <v>533110.04328921193</v>
      </c>
      <c r="H29" s="125">
        <v>645094.49907199992</v>
      </c>
    </row>
    <row r="30" spans="1:9">
      <c r="A30" s="123" t="s">
        <v>75</v>
      </c>
      <c r="B30" s="123"/>
      <c r="C30" s="126"/>
      <c r="D30" s="124" t="s">
        <v>786</v>
      </c>
      <c r="E30" s="126"/>
      <c r="F30" s="125">
        <v>0</v>
      </c>
      <c r="G30" s="125">
        <f t="shared" si="0"/>
        <v>0</v>
      </c>
      <c r="H30" s="125">
        <v>602995.19999999995</v>
      </c>
    </row>
    <row r="31" spans="1:9">
      <c r="A31" s="123"/>
      <c r="B31" s="123"/>
      <c r="C31" s="124" t="s">
        <v>16</v>
      </c>
      <c r="D31" s="124" t="s">
        <v>1265</v>
      </c>
      <c r="E31" s="125">
        <v>525788.78508800012</v>
      </c>
      <c r="F31" s="125">
        <v>298647</v>
      </c>
      <c r="G31" s="125">
        <f t="shared" si="0"/>
        <v>824435.78508800012</v>
      </c>
      <c r="H31" s="125">
        <v>590351.05075199995</v>
      </c>
    </row>
    <row r="32" spans="1:9">
      <c r="A32" s="123"/>
      <c r="B32" s="123"/>
      <c r="C32" s="124" t="s">
        <v>96</v>
      </c>
      <c r="D32" s="124" t="s">
        <v>2471</v>
      </c>
      <c r="E32" s="125">
        <v>418140.29600000009</v>
      </c>
      <c r="F32" s="125">
        <v>304702.9527272727</v>
      </c>
      <c r="G32" s="125">
        <f t="shared" si="0"/>
        <v>722843.24872727273</v>
      </c>
      <c r="H32" s="125">
        <v>551617.70400000003</v>
      </c>
    </row>
    <row r="33" spans="1:8">
      <c r="A33" s="123"/>
      <c r="B33" s="123"/>
      <c r="C33" s="124" t="s">
        <v>8</v>
      </c>
      <c r="D33" s="124" t="s">
        <v>2288</v>
      </c>
      <c r="E33" s="125">
        <v>979950.92309333361</v>
      </c>
      <c r="F33" s="125">
        <v>94641.381818181791</v>
      </c>
      <c r="G33" s="125">
        <f t="shared" si="0"/>
        <v>1074592.3049115154</v>
      </c>
      <c r="H33" s="125">
        <v>535651.76704000006</v>
      </c>
    </row>
    <row r="34" spans="1:8">
      <c r="A34" s="123" t="s">
        <v>75</v>
      </c>
      <c r="B34" s="123"/>
      <c r="C34" s="126"/>
      <c r="D34" s="124" t="s">
        <v>2065</v>
      </c>
      <c r="E34" s="126"/>
      <c r="F34" s="125">
        <v>0</v>
      </c>
      <c r="G34" s="125">
        <f t="shared" ref="G34:G65" si="1">F34+E34</f>
        <v>0</v>
      </c>
      <c r="H34" s="125">
        <v>477202.19999999995</v>
      </c>
    </row>
    <row r="35" spans="1:8">
      <c r="A35" s="123" t="s">
        <v>75</v>
      </c>
      <c r="B35" s="123"/>
      <c r="C35" s="126"/>
      <c r="D35" s="124" t="s">
        <v>1324</v>
      </c>
      <c r="E35" s="126"/>
      <c r="F35" s="125">
        <v>0</v>
      </c>
      <c r="G35" s="125">
        <f t="shared" si="1"/>
        <v>0</v>
      </c>
      <c r="H35" s="125">
        <v>363988.2</v>
      </c>
    </row>
    <row r="36" spans="1:8">
      <c r="A36" s="123"/>
      <c r="B36" s="123"/>
      <c r="C36" s="124" t="s">
        <v>108</v>
      </c>
      <c r="D36" s="124" t="s">
        <v>1285</v>
      </c>
      <c r="E36" s="125">
        <v>488061.67879466678</v>
      </c>
      <c r="F36" s="125">
        <v>124773.48000000001</v>
      </c>
      <c r="G36" s="125">
        <f t="shared" si="1"/>
        <v>612835.15879466676</v>
      </c>
      <c r="H36" s="125">
        <v>361670.21091200004</v>
      </c>
    </row>
    <row r="37" spans="1:8">
      <c r="A37" s="123"/>
      <c r="B37" s="123"/>
      <c r="C37" s="124" t="s">
        <v>40</v>
      </c>
      <c r="D37" s="124" t="s">
        <v>1470</v>
      </c>
      <c r="E37" s="125">
        <v>48554.366037333355</v>
      </c>
      <c r="F37" s="125">
        <v>278314.04454545444</v>
      </c>
      <c r="G37" s="125">
        <f t="shared" si="1"/>
        <v>326868.41058278782</v>
      </c>
      <c r="H37" s="125">
        <v>360970.62401600002</v>
      </c>
    </row>
    <row r="38" spans="1:8">
      <c r="A38" s="123"/>
      <c r="B38" s="123"/>
      <c r="C38" s="124" t="s">
        <v>24</v>
      </c>
      <c r="D38" s="124" t="s">
        <v>289</v>
      </c>
      <c r="E38" s="125">
        <v>524617.47856000008</v>
      </c>
      <c r="F38" s="125">
        <v>76600.881818181806</v>
      </c>
      <c r="G38" s="125">
        <f t="shared" si="1"/>
        <v>601218.36037818191</v>
      </c>
      <c r="H38" s="125">
        <v>318459.36223999999</v>
      </c>
    </row>
    <row r="39" spans="1:8">
      <c r="A39" s="123"/>
      <c r="B39" s="123"/>
      <c r="C39" s="124" t="s">
        <v>109</v>
      </c>
      <c r="D39" s="124" t="s">
        <v>818</v>
      </c>
      <c r="E39" s="125">
        <v>734482.4132800001</v>
      </c>
      <c r="F39" s="125"/>
      <c r="G39" s="125">
        <f t="shared" si="1"/>
        <v>734482.4132800001</v>
      </c>
      <c r="H39" s="125">
        <v>314778.17712000001</v>
      </c>
    </row>
    <row r="40" spans="1:8">
      <c r="A40" s="123" t="s">
        <v>75</v>
      </c>
      <c r="B40" s="123"/>
      <c r="C40" s="124" t="s">
        <v>115</v>
      </c>
      <c r="D40" s="124" t="s">
        <v>1904</v>
      </c>
      <c r="E40" s="125">
        <v>0</v>
      </c>
      <c r="F40" s="125">
        <v>0</v>
      </c>
      <c r="G40" s="125">
        <f t="shared" si="1"/>
        <v>0</v>
      </c>
      <c r="H40" s="125">
        <v>264682.60697600001</v>
      </c>
    </row>
    <row r="41" spans="1:8">
      <c r="A41" s="123" t="s">
        <v>75</v>
      </c>
      <c r="B41" s="123"/>
      <c r="C41" s="124" t="s">
        <v>72</v>
      </c>
      <c r="D41" s="124" t="s">
        <v>480</v>
      </c>
      <c r="E41" s="125">
        <v>0</v>
      </c>
      <c r="F41" s="125">
        <v>0</v>
      </c>
      <c r="G41" s="125">
        <f t="shared" si="1"/>
        <v>0</v>
      </c>
      <c r="H41" s="125">
        <v>227529.18816000002</v>
      </c>
    </row>
    <row r="42" spans="1:8">
      <c r="A42" s="123" t="s">
        <v>75</v>
      </c>
      <c r="B42" s="123"/>
      <c r="C42" s="124" t="s">
        <v>46</v>
      </c>
      <c r="D42" s="124" t="s">
        <v>490</v>
      </c>
      <c r="E42" s="125">
        <v>0</v>
      </c>
      <c r="F42" s="125"/>
      <c r="G42" s="125">
        <f t="shared" si="1"/>
        <v>0</v>
      </c>
      <c r="H42" s="125">
        <v>226550.20515200001</v>
      </c>
    </row>
    <row r="43" spans="1:8">
      <c r="A43" s="123"/>
      <c r="B43" s="123"/>
      <c r="C43" s="124" t="s">
        <v>39</v>
      </c>
      <c r="D43" s="124" t="s">
        <v>2280</v>
      </c>
      <c r="E43" s="125">
        <v>170176.02806400001</v>
      </c>
      <c r="F43" s="125">
        <v>123744.92727272725</v>
      </c>
      <c r="G43" s="125">
        <f t="shared" si="1"/>
        <v>293920.95533672726</v>
      </c>
      <c r="H43" s="125">
        <v>224176.38345600001</v>
      </c>
    </row>
    <row r="44" spans="1:8">
      <c r="A44" s="123" t="s">
        <v>75</v>
      </c>
      <c r="B44" s="123"/>
      <c r="C44" s="126"/>
      <c r="D44" s="124" t="s">
        <v>1067</v>
      </c>
      <c r="E44" s="126"/>
      <c r="F44" s="125">
        <v>0</v>
      </c>
      <c r="G44" s="125">
        <f t="shared" si="1"/>
        <v>0</v>
      </c>
      <c r="H44" s="125">
        <v>219942.2</v>
      </c>
    </row>
    <row r="45" spans="1:8">
      <c r="A45" s="123" t="s">
        <v>75</v>
      </c>
      <c r="B45" s="123"/>
      <c r="C45" s="126"/>
      <c r="D45" s="124" t="s">
        <v>378</v>
      </c>
      <c r="E45" s="126"/>
      <c r="F45" s="125">
        <v>0</v>
      </c>
      <c r="G45" s="125">
        <f t="shared" si="1"/>
        <v>0</v>
      </c>
      <c r="H45" s="125">
        <v>216207.09999999998</v>
      </c>
    </row>
    <row r="46" spans="1:8">
      <c r="A46" s="123"/>
      <c r="B46" s="123"/>
      <c r="C46" s="124" t="s">
        <v>55</v>
      </c>
      <c r="D46" s="124" t="s">
        <v>630</v>
      </c>
      <c r="E46" s="125">
        <v>3601.5860906666671</v>
      </c>
      <c r="F46" s="125">
        <v>174112.04127272725</v>
      </c>
      <c r="G46" s="125">
        <f t="shared" si="1"/>
        <v>177713.62736339393</v>
      </c>
      <c r="H46" s="125">
        <v>214347.14289600003</v>
      </c>
    </row>
    <row r="47" spans="1:8">
      <c r="A47" s="123" t="s">
        <v>75</v>
      </c>
      <c r="B47" s="123"/>
      <c r="C47" s="124" t="s">
        <v>45</v>
      </c>
      <c r="D47" s="124" t="s">
        <v>472</v>
      </c>
      <c r="E47" s="125">
        <v>0</v>
      </c>
      <c r="F47" s="125"/>
      <c r="G47" s="125">
        <f t="shared" si="1"/>
        <v>0</v>
      </c>
      <c r="H47" s="125">
        <v>167148.95475200002</v>
      </c>
    </row>
    <row r="48" spans="1:8">
      <c r="A48" s="123"/>
      <c r="B48" s="123"/>
      <c r="C48" s="126"/>
      <c r="D48" s="124" t="s">
        <v>880</v>
      </c>
      <c r="E48" s="126"/>
      <c r="F48" s="125">
        <v>116520.13636363635</v>
      </c>
      <c r="G48" s="125">
        <f t="shared" si="1"/>
        <v>116520.13636363635</v>
      </c>
      <c r="H48" s="125">
        <v>142413.50000000003</v>
      </c>
    </row>
    <row r="49" spans="1:8">
      <c r="A49" s="123"/>
      <c r="B49" s="123"/>
      <c r="C49" s="126"/>
      <c r="D49" s="124" t="s">
        <v>1858</v>
      </c>
      <c r="E49" s="126"/>
      <c r="F49" s="125">
        <v>103293.32727272724</v>
      </c>
      <c r="G49" s="125">
        <f t="shared" si="1"/>
        <v>103293.32727272724</v>
      </c>
      <c r="H49" s="125">
        <v>126247.4</v>
      </c>
    </row>
    <row r="50" spans="1:8">
      <c r="A50" s="123"/>
      <c r="B50" s="123"/>
      <c r="C50" s="126"/>
      <c r="D50" s="124" t="s">
        <v>2433</v>
      </c>
      <c r="E50" s="126"/>
      <c r="F50" s="125">
        <v>80758.3909090909</v>
      </c>
      <c r="G50" s="125">
        <f t="shared" si="1"/>
        <v>80758.3909090909</v>
      </c>
      <c r="H50" s="125">
        <v>98704.700000000012</v>
      </c>
    </row>
    <row r="51" spans="1:8">
      <c r="A51" s="123" t="s">
        <v>75</v>
      </c>
      <c r="B51" s="123"/>
      <c r="C51" s="124" t="s">
        <v>57</v>
      </c>
      <c r="D51" s="124" t="s">
        <v>298</v>
      </c>
      <c r="E51" s="125">
        <v>0</v>
      </c>
      <c r="F51" s="125">
        <v>0</v>
      </c>
      <c r="G51" s="125">
        <f t="shared" si="1"/>
        <v>0</v>
      </c>
      <c r="H51" s="125">
        <v>79918.916415999993</v>
      </c>
    </row>
    <row r="52" spans="1:8">
      <c r="A52" s="123"/>
      <c r="B52" s="123"/>
      <c r="C52" s="126"/>
      <c r="D52" s="124" t="s">
        <v>1133</v>
      </c>
      <c r="E52" s="126"/>
      <c r="F52" s="125">
        <v>61985.581363636375</v>
      </c>
      <c r="G52" s="125">
        <f t="shared" si="1"/>
        <v>61985.581363636375</v>
      </c>
      <c r="H52" s="125">
        <v>75760.155000000013</v>
      </c>
    </row>
    <row r="53" spans="1:8">
      <c r="A53" s="123" t="s">
        <v>75</v>
      </c>
      <c r="B53" s="123"/>
      <c r="C53" s="126"/>
      <c r="D53" s="124" t="s">
        <v>808</v>
      </c>
      <c r="E53" s="126"/>
      <c r="F53" s="125">
        <v>0</v>
      </c>
      <c r="G53" s="125">
        <f t="shared" si="1"/>
        <v>0</v>
      </c>
      <c r="H53" s="125">
        <v>66457</v>
      </c>
    </row>
    <row r="54" spans="1:8">
      <c r="A54" s="123"/>
      <c r="B54" s="123"/>
      <c r="C54" s="126"/>
      <c r="D54" s="124" t="s">
        <v>1085</v>
      </c>
      <c r="E54" s="126"/>
      <c r="F54" s="125">
        <v>50465.945454545443</v>
      </c>
      <c r="G54" s="125">
        <f t="shared" si="1"/>
        <v>50465.945454545443</v>
      </c>
      <c r="H54" s="125">
        <v>61680.6</v>
      </c>
    </row>
    <row r="55" spans="1:8">
      <c r="A55" s="123"/>
      <c r="B55" s="123"/>
      <c r="C55" s="126"/>
      <c r="D55" s="124" t="s">
        <v>2351</v>
      </c>
      <c r="E55" s="126"/>
      <c r="F55" s="125">
        <v>47453.543607272717</v>
      </c>
      <c r="G55" s="125">
        <f t="shared" si="1"/>
        <v>47453.543607272717</v>
      </c>
      <c r="H55" s="125">
        <v>57998.775519999996</v>
      </c>
    </row>
    <row r="56" spans="1:8">
      <c r="A56" s="123" t="s">
        <v>75</v>
      </c>
      <c r="B56" s="123"/>
      <c r="C56" s="126"/>
      <c r="D56" s="124" t="s">
        <v>537</v>
      </c>
      <c r="E56" s="126"/>
      <c r="F56" s="125">
        <v>0</v>
      </c>
      <c r="G56" s="125">
        <f t="shared" si="1"/>
        <v>0</v>
      </c>
      <c r="H56" s="125">
        <v>53746.399999999994</v>
      </c>
    </row>
    <row r="57" spans="1:8">
      <c r="A57" s="123" t="s">
        <v>75</v>
      </c>
      <c r="B57" s="123"/>
      <c r="C57" s="126"/>
      <c r="D57" s="124" t="s">
        <v>2442</v>
      </c>
      <c r="E57" s="126"/>
      <c r="F57" s="125">
        <v>0</v>
      </c>
      <c r="G57" s="125">
        <f t="shared" si="1"/>
        <v>0</v>
      </c>
      <c r="H57" s="125">
        <v>49079.5</v>
      </c>
    </row>
    <row r="58" spans="1:8">
      <c r="A58" s="123"/>
      <c r="B58" s="123"/>
      <c r="C58" s="126"/>
      <c r="D58" s="124" t="s">
        <v>1894</v>
      </c>
      <c r="E58" s="126"/>
      <c r="F58" s="125">
        <v>35574.545454545441</v>
      </c>
      <c r="G58" s="125">
        <f t="shared" si="1"/>
        <v>35574.545454545441</v>
      </c>
      <c r="H58" s="125">
        <v>43480</v>
      </c>
    </row>
    <row r="59" spans="1:8">
      <c r="A59" s="123"/>
      <c r="B59" s="123"/>
      <c r="C59" s="126"/>
      <c r="D59" s="124" t="s">
        <v>436</v>
      </c>
      <c r="E59" s="126"/>
      <c r="F59" s="125">
        <v>30206.69999999999</v>
      </c>
      <c r="G59" s="125">
        <f t="shared" si="1"/>
        <v>30206.69999999999</v>
      </c>
      <c r="H59" s="125">
        <v>36919.299999999996</v>
      </c>
    </row>
    <row r="60" spans="1:8">
      <c r="A60" s="123"/>
      <c r="B60" s="123"/>
      <c r="C60" s="126"/>
      <c r="D60" s="124" t="s">
        <v>524</v>
      </c>
      <c r="E60" s="126"/>
      <c r="F60" s="125">
        <v>26946.818181818177</v>
      </c>
      <c r="G60" s="125">
        <f t="shared" si="1"/>
        <v>26946.818181818177</v>
      </c>
      <c r="H60" s="125">
        <v>32935</v>
      </c>
    </row>
    <row r="61" spans="1:8">
      <c r="A61" s="123"/>
      <c r="B61" s="123"/>
      <c r="C61" s="126"/>
      <c r="D61" s="124" t="s">
        <v>559</v>
      </c>
      <c r="E61" s="126"/>
      <c r="F61" s="125">
        <v>25054.772727272717</v>
      </c>
      <c r="G61" s="125">
        <f t="shared" si="1"/>
        <v>25054.772727272717</v>
      </c>
      <c r="H61" s="125">
        <v>30622.499999999996</v>
      </c>
    </row>
    <row r="62" spans="1:8">
      <c r="A62" s="123"/>
      <c r="B62" s="123"/>
      <c r="C62" s="124" t="s">
        <v>54</v>
      </c>
      <c r="D62" s="124" t="s">
        <v>1250</v>
      </c>
      <c r="E62" s="125">
        <v>45919.25796266667</v>
      </c>
      <c r="F62" s="125"/>
      <c r="G62" s="125">
        <f t="shared" si="1"/>
        <v>45919.25796266667</v>
      </c>
      <c r="H62" s="125">
        <v>19679.681983999999</v>
      </c>
    </row>
    <row r="63" spans="1:8">
      <c r="A63" s="123" t="s">
        <v>75</v>
      </c>
      <c r="B63" s="123"/>
      <c r="C63" s="126"/>
      <c r="D63" s="124" t="s">
        <v>1819</v>
      </c>
      <c r="E63" s="126"/>
      <c r="F63" s="125">
        <v>0</v>
      </c>
      <c r="G63" s="125">
        <f t="shared" si="1"/>
        <v>0</v>
      </c>
      <c r="H63" s="125">
        <v>17924.8</v>
      </c>
    </row>
    <row r="64" spans="1:8">
      <c r="A64" s="123"/>
      <c r="B64" s="123"/>
      <c r="C64" s="126"/>
      <c r="D64" s="124" t="s">
        <v>734</v>
      </c>
      <c r="E64" s="126"/>
      <c r="F64" s="125">
        <v>12902.727272727272</v>
      </c>
      <c r="G64" s="125">
        <f t="shared" si="1"/>
        <v>12902.727272727272</v>
      </c>
      <c r="H64" s="125">
        <v>15770</v>
      </c>
    </row>
    <row r="65" spans="1:8">
      <c r="A65" s="123"/>
      <c r="B65" s="123"/>
      <c r="C65" s="126"/>
      <c r="D65" s="124" t="s">
        <v>797</v>
      </c>
      <c r="E65" s="126"/>
      <c r="F65" s="125">
        <v>12496.909090909088</v>
      </c>
      <c r="G65" s="125">
        <f t="shared" si="1"/>
        <v>12496.909090909088</v>
      </c>
      <c r="H65" s="125">
        <v>15274</v>
      </c>
    </row>
    <row r="66" spans="1:8">
      <c r="A66" s="123"/>
      <c r="B66" s="123"/>
      <c r="C66" s="124" t="s">
        <v>62</v>
      </c>
      <c r="D66" s="124" t="s">
        <v>1460</v>
      </c>
      <c r="E66" s="125">
        <v>32374.722389333336</v>
      </c>
      <c r="F66" s="125"/>
      <c r="G66" s="125">
        <f t="shared" ref="G66:G97" si="2">F66+E66</f>
        <v>32374.722389333336</v>
      </c>
      <c r="H66" s="125">
        <v>13874.881024</v>
      </c>
    </row>
    <row r="67" spans="1:8">
      <c r="A67" s="123" t="s">
        <v>75</v>
      </c>
      <c r="B67" s="123"/>
      <c r="C67" s="126"/>
      <c r="D67" s="124" t="s">
        <v>1509</v>
      </c>
      <c r="E67" s="126"/>
      <c r="F67" s="125">
        <v>0</v>
      </c>
      <c r="G67" s="125">
        <f t="shared" si="2"/>
        <v>0</v>
      </c>
      <c r="H67" s="125">
        <v>12453.572500000002</v>
      </c>
    </row>
    <row r="68" spans="1:8">
      <c r="A68" s="123"/>
      <c r="B68" s="123"/>
      <c r="C68" s="126"/>
      <c r="D68" s="124" t="s">
        <v>1192</v>
      </c>
      <c r="E68" s="126"/>
      <c r="F68" s="125">
        <v>9765</v>
      </c>
      <c r="G68" s="125">
        <f t="shared" si="2"/>
        <v>9765</v>
      </c>
      <c r="H68" s="125">
        <v>11935</v>
      </c>
    </row>
    <row r="69" spans="1:8">
      <c r="A69" s="123"/>
      <c r="B69" s="123"/>
      <c r="C69" s="126"/>
      <c r="D69" s="124" t="s">
        <v>571</v>
      </c>
      <c r="E69" s="126"/>
      <c r="F69" s="125">
        <v>9349.363636363636</v>
      </c>
      <c r="G69" s="125">
        <f t="shared" si="2"/>
        <v>9349.363636363636</v>
      </c>
      <c r="H69" s="125">
        <v>11427</v>
      </c>
    </row>
    <row r="70" spans="1:8">
      <c r="A70" s="123"/>
      <c r="B70" s="123"/>
      <c r="C70" s="126"/>
      <c r="D70" s="124" t="s">
        <v>2140</v>
      </c>
      <c r="E70" s="126"/>
      <c r="F70" s="125">
        <v>8814.1909090909085</v>
      </c>
      <c r="G70" s="125">
        <f t="shared" si="2"/>
        <v>8814.1909090909085</v>
      </c>
      <c r="H70" s="125">
        <v>10772.9</v>
      </c>
    </row>
    <row r="71" spans="1:8">
      <c r="A71" s="123" t="s">
        <v>75</v>
      </c>
      <c r="B71" s="123"/>
      <c r="C71" s="126"/>
      <c r="D71" s="124" t="s">
        <v>1337</v>
      </c>
      <c r="E71" s="126"/>
      <c r="F71" s="125">
        <v>0</v>
      </c>
      <c r="G71" s="125">
        <f t="shared" si="2"/>
        <v>0</v>
      </c>
      <c r="H71" s="125">
        <v>10334.4</v>
      </c>
    </row>
    <row r="72" spans="1:8">
      <c r="A72" s="123"/>
      <c r="B72" s="123"/>
      <c r="C72" s="126"/>
      <c r="D72" s="124" t="s">
        <v>2033</v>
      </c>
      <c r="E72" s="126"/>
      <c r="F72" s="125">
        <v>7879.0909090909081</v>
      </c>
      <c r="G72" s="125">
        <f t="shared" si="2"/>
        <v>7879.0909090909081</v>
      </c>
      <c r="H72" s="125">
        <v>9630</v>
      </c>
    </row>
    <row r="73" spans="1:8">
      <c r="A73" s="123"/>
      <c r="B73" s="123"/>
      <c r="C73" s="126"/>
      <c r="D73" s="124" t="s">
        <v>1848</v>
      </c>
      <c r="E73" s="126"/>
      <c r="F73" s="125">
        <v>7818.5454545454522</v>
      </c>
      <c r="G73" s="125">
        <f t="shared" si="2"/>
        <v>7818.5454545454522</v>
      </c>
      <c r="H73" s="125">
        <v>9556</v>
      </c>
    </row>
    <row r="74" spans="1:8">
      <c r="A74" s="123"/>
      <c r="B74" s="123"/>
      <c r="C74" s="126"/>
      <c r="D74" s="124" t="s">
        <v>1486</v>
      </c>
      <c r="E74" s="126"/>
      <c r="F74" s="125">
        <v>7689.2727272727243</v>
      </c>
      <c r="G74" s="125">
        <f t="shared" si="2"/>
        <v>7689.2727272727243</v>
      </c>
      <c r="H74" s="125">
        <v>9398</v>
      </c>
    </row>
    <row r="75" spans="1:8">
      <c r="A75" s="123"/>
      <c r="B75" s="123"/>
      <c r="C75" s="124" t="s">
        <v>104</v>
      </c>
      <c r="D75" s="124" t="s">
        <v>3</v>
      </c>
      <c r="E75" s="125">
        <v>4190.5072533333332</v>
      </c>
      <c r="F75" s="125">
        <v>5681.863636363636</v>
      </c>
      <c r="G75" s="125">
        <f t="shared" si="2"/>
        <v>9872.3708896969692</v>
      </c>
      <c r="H75" s="125">
        <v>8740.4316799999997</v>
      </c>
    </row>
    <row r="76" spans="1:8">
      <c r="A76" s="123"/>
      <c r="B76" s="123"/>
      <c r="C76" s="126"/>
      <c r="D76" s="124" t="s">
        <v>745</v>
      </c>
      <c r="E76" s="126"/>
      <c r="F76" s="125">
        <v>6724.6363636363621</v>
      </c>
      <c r="G76" s="125">
        <f t="shared" si="2"/>
        <v>6724.6363636363621</v>
      </c>
      <c r="H76" s="125">
        <v>8219</v>
      </c>
    </row>
    <row r="77" spans="1:8">
      <c r="A77" s="123"/>
      <c r="B77" s="123"/>
      <c r="C77" s="126"/>
      <c r="D77" s="124" t="s">
        <v>2117</v>
      </c>
      <c r="E77" s="126"/>
      <c r="F77" s="125">
        <v>6547.8763636363628</v>
      </c>
      <c r="G77" s="125">
        <f t="shared" si="2"/>
        <v>6547.8763636363628</v>
      </c>
      <c r="H77" s="125">
        <v>8002.96</v>
      </c>
    </row>
    <row r="78" spans="1:8">
      <c r="A78" s="123"/>
      <c r="B78" s="123"/>
      <c r="C78" s="124" t="s">
        <v>2577</v>
      </c>
      <c r="D78" s="124" t="s">
        <v>371</v>
      </c>
      <c r="E78" s="126"/>
      <c r="F78" s="125">
        <v>5451.6599999999989</v>
      </c>
      <c r="G78" s="125">
        <f t="shared" si="2"/>
        <v>5451.6599999999989</v>
      </c>
      <c r="H78" s="125">
        <v>6663.14</v>
      </c>
    </row>
    <row r="79" spans="1:8">
      <c r="A79" s="123"/>
      <c r="B79" s="123"/>
      <c r="C79" s="126"/>
      <c r="D79" s="124" t="s">
        <v>2239</v>
      </c>
      <c r="E79" s="126"/>
      <c r="F79" s="125">
        <v>4414.0909090909081</v>
      </c>
      <c r="G79" s="125">
        <f t="shared" si="2"/>
        <v>4414.0909090909081</v>
      </c>
      <c r="H79" s="125">
        <v>5395</v>
      </c>
    </row>
    <row r="80" spans="1:8">
      <c r="A80" s="123"/>
      <c r="B80" s="123"/>
      <c r="C80" s="126"/>
      <c r="D80" s="124" t="s">
        <v>2371</v>
      </c>
      <c r="E80" s="126"/>
      <c r="F80" s="125">
        <v>4343.7272727272721</v>
      </c>
      <c r="G80" s="125">
        <f t="shared" si="2"/>
        <v>4343.7272727272721</v>
      </c>
      <c r="H80" s="125">
        <v>5309</v>
      </c>
    </row>
    <row r="81" spans="1:8">
      <c r="A81" s="123"/>
      <c r="B81" s="123"/>
      <c r="C81" s="126"/>
      <c r="D81" s="124" t="s">
        <v>2398</v>
      </c>
      <c r="E81" s="126"/>
      <c r="F81" s="125">
        <v>4067.181818181818</v>
      </c>
      <c r="G81" s="125">
        <f t="shared" si="2"/>
        <v>4067.181818181818</v>
      </c>
      <c r="H81" s="125">
        <v>4971</v>
      </c>
    </row>
    <row r="82" spans="1:8">
      <c r="A82" s="123"/>
      <c r="B82" s="123"/>
      <c r="C82" s="124" t="s">
        <v>2576</v>
      </c>
      <c r="D82" s="124" t="s">
        <v>2280</v>
      </c>
      <c r="E82" s="126"/>
      <c r="F82" s="125">
        <v>2950.363636363636</v>
      </c>
      <c r="G82" s="125">
        <f t="shared" si="2"/>
        <v>2950.363636363636</v>
      </c>
      <c r="H82" s="125">
        <v>3606</v>
      </c>
    </row>
    <row r="83" spans="1:8">
      <c r="A83" s="123"/>
      <c r="B83" s="123"/>
      <c r="C83" s="126"/>
      <c r="D83" s="124" t="s">
        <v>408</v>
      </c>
      <c r="E83" s="126"/>
      <c r="F83" s="125">
        <v>2727.9818181818173</v>
      </c>
      <c r="G83" s="125">
        <f t="shared" si="2"/>
        <v>2727.9818181818173</v>
      </c>
      <c r="H83" s="125">
        <v>3334.2</v>
      </c>
    </row>
    <row r="84" spans="1:8">
      <c r="A84" s="123"/>
      <c r="B84" s="123"/>
      <c r="C84" s="126"/>
      <c r="D84" s="124" t="s">
        <v>2265</v>
      </c>
      <c r="E84" s="126"/>
      <c r="F84" s="125">
        <v>2007.8181818181811</v>
      </c>
      <c r="G84" s="125">
        <f t="shared" si="2"/>
        <v>2007.8181818181811</v>
      </c>
      <c r="H84" s="125">
        <v>2454</v>
      </c>
    </row>
    <row r="85" spans="1:8">
      <c r="A85" s="123"/>
      <c r="B85" s="123"/>
      <c r="C85" s="126"/>
      <c r="D85" s="124" t="s">
        <v>2480</v>
      </c>
      <c r="E85" s="126"/>
      <c r="F85" s="125">
        <v>1660.9090909090905</v>
      </c>
      <c r="G85" s="125">
        <f t="shared" si="2"/>
        <v>1660.9090909090905</v>
      </c>
      <c r="H85" s="125">
        <v>2030</v>
      </c>
    </row>
    <row r="86" spans="1:8">
      <c r="A86" s="123"/>
      <c r="B86" s="123"/>
      <c r="C86" s="124" t="s">
        <v>63</v>
      </c>
      <c r="D86" s="124" t="s">
        <v>2334</v>
      </c>
      <c r="E86" s="125">
        <v>4711.3210666666673</v>
      </c>
      <c r="F86" s="125"/>
      <c r="G86" s="125">
        <f t="shared" si="2"/>
        <v>4711.3210666666673</v>
      </c>
      <c r="H86" s="125">
        <v>2019.1376000000002</v>
      </c>
    </row>
    <row r="87" spans="1:8">
      <c r="A87" s="123"/>
      <c r="B87" s="123"/>
      <c r="C87" s="126"/>
      <c r="D87" s="124" t="s">
        <v>2003</v>
      </c>
      <c r="E87" s="126"/>
      <c r="F87" s="125">
        <v>855.81818181818176</v>
      </c>
      <c r="G87" s="125">
        <f t="shared" si="2"/>
        <v>855.81818181818176</v>
      </c>
      <c r="H87" s="125">
        <v>1046</v>
      </c>
    </row>
    <row r="88" spans="1:8">
      <c r="A88" s="123"/>
      <c r="B88" s="123"/>
      <c r="C88" s="124" t="s">
        <v>2575</v>
      </c>
      <c r="D88" s="124" t="s">
        <v>2280</v>
      </c>
      <c r="E88" s="126"/>
      <c r="F88" s="125">
        <v>689.72727272727252</v>
      </c>
      <c r="G88" s="125">
        <f t="shared" si="2"/>
        <v>689.72727272727252</v>
      </c>
      <c r="H88" s="125">
        <v>843</v>
      </c>
    </row>
    <row r="89" spans="1:8">
      <c r="E89" s="108">
        <f>E88+F88</f>
        <v>689.72727272727252</v>
      </c>
      <c r="G89" s="108">
        <f>SUM(G2:G88)</f>
        <v>186360522.13384265</v>
      </c>
      <c r="H89" s="108">
        <f>SUM(H2:H88)</f>
        <v>167627524.4961279</v>
      </c>
    </row>
    <row r="90" spans="1:8">
      <c r="A90" s="199"/>
      <c r="B90" s="199"/>
      <c r="C90" s="199"/>
      <c r="D90" s="199"/>
      <c r="E90" s="275">
        <f>SUM(E89:E89)</f>
        <v>689.72727272727252</v>
      </c>
      <c r="F90" s="275">
        <f>SUM(F89:F89)</f>
        <v>0</v>
      </c>
      <c r="G90" s="275"/>
      <c r="H90" s="275"/>
    </row>
  </sheetData>
  <autoFilter ref="A1:H1">
    <sortState ref="A2:H90">
      <sortCondition descending="1" ref="B1"/>
    </sortState>
  </autoFilter>
  <conditionalFormatting sqref="D2:D14">
    <cfRule type="duplicateValues" dxfId="135" priority="5" stopIfTrue="1"/>
  </conditionalFormatting>
  <conditionalFormatting sqref="C34">
    <cfRule type="duplicateValues" dxfId="134" priority="3" stopIfTrue="1"/>
  </conditionalFormatting>
  <conditionalFormatting sqref="C43">
    <cfRule type="duplicateValues" dxfId="133" priority="1" stopIfTrue="1"/>
  </conditionalFormatting>
  <conditionalFormatting sqref="D42:D88">
    <cfRule type="duplicateValues" dxfId="132" priority="322" stopIfTrue="1"/>
  </conditionalFormatting>
  <conditionalFormatting sqref="D15:D88">
    <cfRule type="duplicateValues" dxfId="131" priority="323" stopIfTrue="1"/>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J392"/>
  <sheetViews>
    <sheetView rightToLeft="1" zoomScale="70" zoomScaleNormal="70" workbookViewId="0">
      <pane xSplit="3" ySplit="12" topLeftCell="AR181" activePane="bottomRight" state="frozen"/>
      <selection pane="topRight" activeCell="D1" sqref="D1"/>
      <selection pane="bottomLeft" activeCell="A13" sqref="A13"/>
      <selection pane="bottomRight" activeCell="AW182" sqref="AW182"/>
    </sheetView>
  </sheetViews>
  <sheetFormatPr defaultColWidth="2.7109375" defaultRowHeight="15"/>
  <cols>
    <col min="1" max="1" width="3.5703125" bestFit="1" customWidth="1"/>
    <col min="2" max="2" width="9.7109375" bestFit="1" customWidth="1"/>
    <col min="3" max="3" width="24" bestFit="1" customWidth="1"/>
    <col min="4" max="4" width="11.5703125" bestFit="1" customWidth="1"/>
    <col min="5" max="5" width="9" bestFit="1" customWidth="1"/>
    <col min="6" max="6" width="11.5703125" bestFit="1" customWidth="1"/>
    <col min="7" max="7" width="14.42578125" bestFit="1" customWidth="1"/>
    <col min="8" max="8" width="21.85546875" bestFit="1" customWidth="1"/>
    <col min="9" max="9" width="13.28515625" bestFit="1" customWidth="1"/>
    <col min="10" max="10" width="14.42578125" bestFit="1" customWidth="1"/>
    <col min="11" max="11" width="12" bestFit="1" customWidth="1"/>
    <col min="12" max="12" width="13.7109375" bestFit="1" customWidth="1"/>
    <col min="13" max="13" width="4.28515625" style="129" customWidth="1"/>
    <col min="14" max="14" width="17.7109375" style="112" bestFit="1" customWidth="1"/>
    <col min="15" max="15" width="4.28515625" style="129" customWidth="1"/>
    <col min="16" max="16" width="4.28515625" style="128" customWidth="1"/>
    <col min="17" max="17" width="13.28515625" bestFit="1" customWidth="1"/>
    <col min="18" max="18" width="14.85546875" bestFit="1" customWidth="1"/>
    <col min="19" max="19" width="11.140625" bestFit="1" customWidth="1"/>
    <col min="20" max="23" width="12.42578125" bestFit="1" customWidth="1"/>
    <col min="24" max="29" width="9" customWidth="1"/>
    <col min="30" max="30" width="11.5703125" customWidth="1"/>
    <col min="31" max="31" width="9" customWidth="1"/>
    <col min="32" max="32" width="9.85546875" customWidth="1"/>
    <col min="33" max="33" width="4.42578125" style="129" customWidth="1"/>
    <col min="34" max="34" width="10.140625" customWidth="1"/>
    <col min="35" max="35" width="9.7109375" customWidth="1"/>
    <col min="36" max="36" width="9.140625" customWidth="1"/>
    <col min="37" max="37" width="8" customWidth="1"/>
    <col min="38" max="39" width="9.5703125" bestFit="1" customWidth="1"/>
    <col min="40" max="41" width="8" customWidth="1"/>
    <col min="42" max="42" width="10.28515625" customWidth="1"/>
    <col min="43" max="43" width="11.7109375" bestFit="1" customWidth="1"/>
    <col min="44" max="44" width="10.140625" customWidth="1"/>
    <col min="45" max="45" width="4.42578125" style="128" customWidth="1"/>
    <col min="46" max="46" width="4.42578125" style="129" customWidth="1"/>
    <col min="47" max="48" width="18.140625" bestFit="1" customWidth="1"/>
    <col min="49" max="49" width="19.140625" bestFit="1" customWidth="1"/>
    <col min="50" max="50" width="19.140625" customWidth="1"/>
    <col min="51" max="51" width="16.7109375" bestFit="1" customWidth="1"/>
    <col min="52" max="52" width="19.28515625" bestFit="1" customWidth="1"/>
    <col min="53" max="53" width="17.5703125" bestFit="1" customWidth="1"/>
    <col min="54" max="54" width="17.140625" customWidth="1"/>
    <col min="55" max="55" width="3.85546875" style="130" customWidth="1"/>
    <col min="56" max="56" width="24" bestFit="1" customWidth="1"/>
    <col min="57" max="58" width="18.140625" bestFit="1" customWidth="1"/>
    <col min="59" max="59" width="19.140625" bestFit="1" customWidth="1"/>
    <col min="60" max="60" width="19.140625" customWidth="1"/>
    <col min="61" max="61" width="16.7109375" bestFit="1" customWidth="1"/>
    <col min="62" max="62" width="19.28515625" bestFit="1" customWidth="1"/>
    <col min="63" max="63" width="17.5703125" bestFit="1" customWidth="1"/>
    <col min="64" max="64" width="16.7109375" bestFit="1" customWidth="1"/>
    <col min="65" max="65" width="4.140625" style="131" customWidth="1"/>
    <col min="66" max="66" width="10.85546875" customWidth="1"/>
    <col min="67" max="67" width="10.7109375" customWidth="1"/>
    <col min="68" max="69" width="11.28515625" customWidth="1"/>
    <col min="70" max="70" width="11.42578125" customWidth="1"/>
    <col min="71" max="71" width="8" customWidth="1"/>
    <col min="72" max="72" width="11.7109375" customWidth="1"/>
    <col min="73" max="73" width="16.28515625" customWidth="1"/>
    <col min="74" max="74" width="4.28515625" style="128" customWidth="1"/>
    <col min="75" max="82" width="12.28515625" customWidth="1"/>
    <col min="83" max="83" width="5" style="129" customWidth="1"/>
    <col min="84" max="85" width="18.140625" bestFit="1" customWidth="1"/>
    <col min="86" max="86" width="19.140625" bestFit="1" customWidth="1"/>
    <col min="87" max="87" width="19.140625" customWidth="1"/>
    <col min="88" max="88" width="16.7109375" bestFit="1" customWidth="1"/>
    <col min="89" max="89" width="19.28515625" bestFit="1" customWidth="1"/>
    <col min="90" max="91" width="17.5703125" bestFit="1" customWidth="1"/>
    <col min="92" max="92" width="4.7109375" style="128" customWidth="1"/>
    <col min="93" max="94" width="18.140625" bestFit="1" customWidth="1"/>
    <col min="95" max="95" width="19.140625" bestFit="1" customWidth="1"/>
    <col min="96" max="96" width="19.140625" customWidth="1"/>
    <col min="97" max="97" width="16.7109375" bestFit="1" customWidth="1"/>
    <col min="98" max="98" width="19.28515625" bestFit="1" customWidth="1"/>
    <col min="99" max="100" width="17.5703125" bestFit="1" customWidth="1"/>
    <col min="101" max="101" width="4.140625" style="128" customWidth="1"/>
    <col min="102" max="103" width="18.28515625" bestFit="1" customWidth="1"/>
    <col min="104" max="104" width="19.140625" bestFit="1" customWidth="1"/>
    <col min="105" max="105" width="19.140625" customWidth="1"/>
    <col min="106" max="106" width="18.28515625" bestFit="1" customWidth="1"/>
    <col min="107" max="107" width="19.28515625" bestFit="1" customWidth="1"/>
    <col min="108" max="109" width="18.28515625" bestFit="1" customWidth="1"/>
    <col min="110" max="110" width="4.5703125" style="128" customWidth="1"/>
    <col min="111" max="112" width="18.140625" bestFit="1" customWidth="1"/>
    <col min="113" max="113" width="19.140625" bestFit="1" customWidth="1"/>
    <col min="114" max="114" width="19.140625" customWidth="1"/>
    <col min="115" max="115" width="16.7109375" bestFit="1" customWidth="1"/>
    <col min="116" max="116" width="19.28515625" bestFit="1" customWidth="1"/>
    <col min="117" max="118" width="17.5703125" bestFit="1" customWidth="1"/>
    <col min="119" max="119" width="13.28515625" style="132" customWidth="1"/>
    <col min="120" max="120" width="12.140625" bestFit="1" customWidth="1"/>
    <col min="121" max="121" width="11.7109375" bestFit="1" customWidth="1"/>
    <col min="122" max="122" width="9.5703125" bestFit="1" customWidth="1"/>
    <col min="123" max="123" width="12.42578125" bestFit="1" customWidth="1"/>
    <col min="124" max="124" width="7.140625" bestFit="1" customWidth="1"/>
    <col min="125" max="125" width="10.5703125" bestFit="1" customWidth="1"/>
    <col min="126" max="126" width="11.140625" bestFit="1" customWidth="1"/>
    <col min="127" max="127" width="12.42578125" bestFit="1" customWidth="1"/>
    <col min="128" max="129" width="28.5703125" bestFit="1" customWidth="1"/>
    <col min="130" max="130" width="14.28515625" bestFit="1" customWidth="1"/>
    <col min="131" max="131" width="10.7109375" bestFit="1" customWidth="1"/>
    <col min="132" max="132" width="14.28515625" bestFit="1" customWidth="1"/>
    <col min="133" max="133" width="12.42578125" bestFit="1" customWidth="1"/>
    <col min="134" max="134" width="13.85546875" bestFit="1" customWidth="1"/>
    <col min="135" max="136" width="11.140625" bestFit="1" customWidth="1"/>
    <col min="137" max="137" width="12.140625" bestFit="1" customWidth="1"/>
    <col min="138" max="138" width="10.7109375" bestFit="1" customWidth="1"/>
    <col min="139" max="139" width="10.5703125" bestFit="1" customWidth="1"/>
    <col min="140" max="140" width="11.140625" bestFit="1" customWidth="1"/>
    <col min="141" max="141" width="10" bestFit="1" customWidth="1"/>
    <col min="142" max="142" width="14.28515625" bestFit="1" customWidth="1"/>
    <col min="144" max="144" width="14.28515625" bestFit="1" customWidth="1"/>
    <col min="145" max="147" width="12" bestFit="1" customWidth="1"/>
    <col min="148" max="149" width="12.42578125" bestFit="1" customWidth="1"/>
    <col min="150" max="150" width="11.140625" bestFit="1" customWidth="1"/>
    <col min="151" max="151" width="10.7109375" bestFit="1" customWidth="1"/>
    <col min="152" max="152" width="13.85546875" bestFit="1" customWidth="1"/>
    <col min="153" max="153" width="12.42578125" bestFit="1" customWidth="1"/>
    <col min="154" max="154" width="13.85546875" bestFit="1" customWidth="1"/>
    <col min="156" max="156" width="14.28515625" bestFit="1" customWidth="1"/>
    <col min="157" max="157" width="13.42578125" bestFit="1" customWidth="1"/>
    <col min="158" max="158" width="10.7109375" bestFit="1" customWidth="1"/>
    <col min="159" max="159" width="12.42578125" bestFit="1" customWidth="1"/>
    <col min="160" max="160" width="11.140625" bestFit="1" customWidth="1"/>
    <col min="161" max="161" width="10.7109375" bestFit="1" customWidth="1"/>
    <col min="162" max="162" width="11.140625" bestFit="1" customWidth="1"/>
    <col min="163" max="163" width="13.42578125" bestFit="1" customWidth="1"/>
    <col min="164" max="164" width="12.42578125" bestFit="1" customWidth="1"/>
    <col min="165" max="165" width="14.28515625" bestFit="1" customWidth="1"/>
    <col min="166" max="166" width="12.5703125" bestFit="1" customWidth="1"/>
    <col min="168" max="169" width="13.42578125" bestFit="1" customWidth="1"/>
    <col min="170" max="170" width="12.42578125" bestFit="1" customWidth="1"/>
    <col min="171" max="171" width="12.140625" bestFit="1" customWidth="1"/>
    <col min="172" max="172" width="13.42578125" bestFit="1" customWidth="1"/>
    <col min="174" max="174" width="12.42578125" bestFit="1" customWidth="1"/>
    <col min="175" max="175" width="13.85546875" bestFit="1" customWidth="1"/>
    <col min="176" max="176" width="12" bestFit="1" customWidth="1"/>
    <col min="177" max="177" width="12.140625" bestFit="1" customWidth="1"/>
    <col min="178" max="178" width="13.42578125" bestFit="1" customWidth="1"/>
    <col min="179" max="180" width="12.42578125" bestFit="1" customWidth="1"/>
    <col min="181" max="181" width="7.140625" bestFit="1" customWidth="1"/>
    <col min="183" max="183" width="13.42578125" bestFit="1" customWidth="1"/>
    <col min="184" max="184" width="13.85546875" bestFit="1" customWidth="1"/>
    <col min="185" max="185" width="12" bestFit="1" customWidth="1"/>
    <col min="186" max="186" width="13.42578125" bestFit="1" customWidth="1"/>
    <col min="187" max="188" width="14.28515625" bestFit="1" customWidth="1"/>
    <col min="189" max="189" width="13.85546875" bestFit="1" customWidth="1"/>
    <col min="190" max="190" width="7.140625" bestFit="1" customWidth="1"/>
    <col min="192" max="192" width="14.28515625" bestFit="1" customWidth="1"/>
    <col min="193" max="193" width="11.140625" bestFit="1" customWidth="1"/>
    <col min="194" max="194" width="11.5703125" bestFit="1" customWidth="1"/>
    <col min="195" max="195" width="13" bestFit="1" customWidth="1"/>
    <col min="196" max="196" width="13.42578125" bestFit="1" customWidth="1"/>
    <col min="197" max="197" width="7.140625" bestFit="1" customWidth="1"/>
    <col min="198" max="198" width="13.42578125" bestFit="1" customWidth="1"/>
    <col min="199" max="199" width="7.140625" bestFit="1" customWidth="1"/>
    <col min="201" max="202" width="14.28515625" bestFit="1" customWidth="1"/>
    <col min="203" max="203" width="12.42578125" bestFit="1" customWidth="1"/>
    <col min="204" max="204" width="7.140625" bestFit="1" customWidth="1"/>
    <col min="205" max="207" width="14.28515625" bestFit="1" customWidth="1"/>
    <col min="208" max="208" width="6.28515625" bestFit="1" customWidth="1"/>
    <col min="210" max="210" width="10.7109375" bestFit="1" customWidth="1"/>
    <col min="211" max="211" width="10" bestFit="1" customWidth="1"/>
    <col min="212" max="212" width="7.140625" bestFit="1" customWidth="1"/>
    <col min="213" max="213" width="11" bestFit="1" customWidth="1"/>
    <col min="214" max="214" width="10.7109375" bestFit="1" customWidth="1"/>
    <col min="215" max="215" width="9.5703125" bestFit="1" customWidth="1"/>
    <col min="216" max="216" width="10.28515625" bestFit="1" customWidth="1"/>
    <col min="217" max="217" width="7.140625" bestFit="1" customWidth="1"/>
    <col min="219" max="219" width="12" bestFit="1" customWidth="1"/>
    <col min="220" max="220" width="11.7109375" bestFit="1" customWidth="1"/>
    <col min="221" max="221" width="10.28515625" bestFit="1" customWidth="1"/>
    <col min="222" max="222" width="11.42578125" bestFit="1" customWidth="1"/>
    <col min="223" max="223" width="12" bestFit="1" customWidth="1"/>
    <col min="224" max="224" width="11.140625" bestFit="1" customWidth="1"/>
    <col min="225" max="225" width="12" bestFit="1" customWidth="1"/>
    <col min="226" max="226" width="7.140625" bestFit="1" customWidth="1"/>
    <col min="228" max="228" width="12" bestFit="1" customWidth="1"/>
    <col min="229" max="230" width="10" bestFit="1" customWidth="1"/>
    <col min="231" max="231" width="12.140625" bestFit="1" customWidth="1"/>
    <col min="232" max="232" width="12.42578125" bestFit="1" customWidth="1"/>
    <col min="233" max="233" width="7.140625" bestFit="1" customWidth="1"/>
    <col min="234" max="234" width="12.42578125" bestFit="1" customWidth="1"/>
    <col min="235" max="235" width="7.140625" bestFit="1" customWidth="1"/>
    <col min="237" max="237" width="12" bestFit="1" customWidth="1"/>
    <col min="238" max="238" width="11.7109375" bestFit="1" customWidth="1"/>
    <col min="239" max="239" width="10.7109375" bestFit="1" customWidth="1"/>
    <col min="240" max="240" width="7.140625" bestFit="1" customWidth="1"/>
    <col min="241" max="241" width="12.42578125" bestFit="1" customWidth="1"/>
    <col min="242" max="242" width="11.140625" bestFit="1" customWidth="1"/>
    <col min="243" max="243" width="12.42578125" bestFit="1" customWidth="1"/>
    <col min="244" max="244" width="7.28515625" bestFit="1" customWidth="1"/>
  </cols>
  <sheetData>
    <row r="1" spans="1:243" ht="18" customHeight="1">
      <c r="C1" s="277" t="s">
        <v>2587</v>
      </c>
      <c r="D1" s="278"/>
      <c r="BD1" s="130"/>
    </row>
    <row r="2" spans="1:243" ht="18" customHeight="1">
      <c r="C2" s="279" t="s">
        <v>2588</v>
      </c>
      <c r="D2" s="278"/>
      <c r="BD2" s="130"/>
    </row>
    <row r="3" spans="1:243" ht="18" customHeight="1">
      <c r="C3" s="280" t="s">
        <v>2589</v>
      </c>
      <c r="D3" s="280"/>
      <c r="BD3" s="130"/>
    </row>
    <row r="4" spans="1:243" ht="24.75" customHeight="1">
      <c r="C4" s="281"/>
      <c r="D4" s="282"/>
      <c r="BD4" s="130"/>
    </row>
    <row r="5" spans="1:243" ht="18">
      <c r="C5" s="283">
        <v>2014</v>
      </c>
      <c r="G5" s="286" t="s">
        <v>2590</v>
      </c>
      <c r="H5" s="286"/>
      <c r="I5" s="286"/>
      <c r="J5" s="286"/>
      <c r="K5" s="286"/>
      <c r="L5" s="286"/>
      <c r="M5" s="133"/>
      <c r="N5" s="134"/>
      <c r="O5" s="133"/>
      <c r="Q5" s="286" t="s">
        <v>2591</v>
      </c>
      <c r="R5" s="286"/>
      <c r="S5" s="286"/>
      <c r="T5" s="286"/>
      <c r="U5" s="286"/>
      <c r="V5" s="286"/>
      <c r="W5" s="286"/>
      <c r="X5" s="287"/>
      <c r="Y5" s="287"/>
      <c r="Z5" s="287"/>
      <c r="AA5" s="287"/>
      <c r="AB5" s="287"/>
      <c r="AC5" s="287"/>
      <c r="AD5" s="287"/>
      <c r="AE5" s="287"/>
      <c r="AF5" s="287"/>
      <c r="AH5" s="286" t="s">
        <v>2592</v>
      </c>
      <c r="AI5" s="286"/>
      <c r="AJ5" s="286"/>
      <c r="AK5" s="286"/>
      <c r="AL5" s="286"/>
      <c r="AM5" s="286"/>
      <c r="AN5" s="287"/>
      <c r="AO5" s="287"/>
      <c r="AP5" s="287"/>
      <c r="AQ5" s="287"/>
      <c r="AR5" s="287"/>
      <c r="AT5" s="135"/>
      <c r="AU5" s="286" t="s">
        <v>2593</v>
      </c>
      <c r="AV5" s="286"/>
      <c r="AW5" s="286"/>
      <c r="AX5" s="286"/>
      <c r="AY5" s="286"/>
      <c r="AZ5" s="286"/>
      <c r="BA5" s="287"/>
      <c r="BB5" s="287"/>
      <c r="BD5" s="283">
        <v>2013</v>
      </c>
      <c r="BE5" s="286" t="s">
        <v>2593</v>
      </c>
      <c r="BF5" s="286"/>
      <c r="BG5" s="286"/>
      <c r="BH5" s="286"/>
      <c r="BI5" s="286"/>
      <c r="BJ5" s="286"/>
      <c r="BK5" s="287"/>
      <c r="BL5" s="287"/>
      <c r="BN5" s="286" t="s">
        <v>2593</v>
      </c>
      <c r="BO5" s="286"/>
      <c r="BP5" s="286"/>
      <c r="BQ5" s="286"/>
      <c r="BR5" s="286"/>
      <c r="BS5" s="286"/>
      <c r="BT5" s="287"/>
      <c r="BU5" s="287"/>
      <c r="BW5" s="286" t="s">
        <v>2593</v>
      </c>
      <c r="BX5" s="286"/>
      <c r="BY5" s="286"/>
      <c r="BZ5" s="286"/>
      <c r="CA5" s="286"/>
      <c r="CB5" s="286"/>
      <c r="CC5" s="287"/>
      <c r="CD5" s="287"/>
      <c r="CF5" s="286" t="s">
        <v>2593</v>
      </c>
      <c r="CG5" s="286"/>
      <c r="CH5" s="286"/>
      <c r="CI5" s="286"/>
      <c r="CJ5" s="286"/>
      <c r="CK5" s="286"/>
      <c r="CL5" s="287"/>
      <c r="CM5" s="287"/>
      <c r="CO5" s="286" t="s">
        <v>2593</v>
      </c>
      <c r="CP5" s="286"/>
      <c r="CQ5" s="286"/>
      <c r="CR5" s="286"/>
      <c r="CS5" s="286"/>
      <c r="CT5" s="286"/>
      <c r="CU5" s="287"/>
      <c r="CV5" s="287"/>
      <c r="CX5" s="286" t="s">
        <v>2593</v>
      </c>
      <c r="CY5" s="286"/>
      <c r="CZ5" s="286"/>
      <c r="DA5" s="286"/>
      <c r="DB5" s="286"/>
      <c r="DC5" s="286"/>
      <c r="DD5" s="287"/>
      <c r="DE5" s="287"/>
      <c r="DG5" s="286" t="s">
        <v>2593</v>
      </c>
      <c r="DH5" s="286"/>
      <c r="DI5" s="286"/>
      <c r="DJ5" s="286"/>
      <c r="DK5" s="286"/>
      <c r="DL5" s="286"/>
      <c r="DM5" s="287"/>
      <c r="DN5" s="287"/>
      <c r="DO5" s="284" t="s">
        <v>2594</v>
      </c>
    </row>
    <row r="6" spans="1:243" ht="18">
      <c r="C6" s="283"/>
      <c r="G6" s="285" t="s">
        <v>2595</v>
      </c>
      <c r="H6" s="285"/>
      <c r="I6" s="285"/>
      <c r="J6" s="285"/>
      <c r="K6" s="285"/>
      <c r="L6" s="285"/>
      <c r="M6" s="136"/>
      <c r="N6" s="137"/>
      <c r="O6" s="136"/>
      <c r="Q6" s="285" t="s">
        <v>2595</v>
      </c>
      <c r="R6" s="285"/>
      <c r="S6" s="285"/>
      <c r="T6" s="285"/>
      <c r="U6" s="285"/>
      <c r="V6" s="285"/>
      <c r="W6" s="285"/>
      <c r="X6" s="287"/>
      <c r="Y6" s="287"/>
      <c r="Z6" s="287"/>
      <c r="AA6" s="287"/>
      <c r="AB6" s="287"/>
      <c r="AC6" s="287"/>
      <c r="AD6" s="287"/>
      <c r="AE6" s="287"/>
      <c r="AF6" s="287"/>
      <c r="AH6" s="285" t="s">
        <v>2597</v>
      </c>
      <c r="AI6" s="285"/>
      <c r="AJ6" s="285"/>
      <c r="AK6" s="285"/>
      <c r="AL6" s="285"/>
      <c r="AM6" s="285"/>
      <c r="AN6" s="287"/>
      <c r="AO6" s="287"/>
      <c r="AP6" s="287"/>
      <c r="AQ6" s="287"/>
      <c r="AR6" s="287"/>
      <c r="AT6" s="138"/>
      <c r="AU6" s="285" t="s">
        <v>2598</v>
      </c>
      <c r="AV6" s="285"/>
      <c r="AW6" s="285"/>
      <c r="AX6" s="285"/>
      <c r="AY6" s="285"/>
      <c r="AZ6" s="285"/>
      <c r="BA6" s="287"/>
      <c r="BB6" s="287"/>
      <c r="BD6" s="283"/>
      <c r="BE6" s="285" t="s">
        <v>2599</v>
      </c>
      <c r="BF6" s="285"/>
      <c r="BG6" s="285"/>
      <c r="BH6" s="285"/>
      <c r="BI6" s="285"/>
      <c r="BJ6" s="285"/>
      <c r="BK6" s="287"/>
      <c r="BL6" s="287"/>
      <c r="BN6" s="285" t="s">
        <v>2600</v>
      </c>
      <c r="BO6" s="285"/>
      <c r="BP6" s="285"/>
      <c r="BQ6" s="285"/>
      <c r="BR6" s="285"/>
      <c r="BS6" s="285"/>
      <c r="BT6" s="287"/>
      <c r="BU6" s="287"/>
      <c r="BW6" s="285" t="s">
        <v>2601</v>
      </c>
      <c r="BX6" s="285"/>
      <c r="BY6" s="285"/>
      <c r="BZ6" s="285"/>
      <c r="CA6" s="285"/>
      <c r="CB6" s="285"/>
      <c r="CC6" s="287"/>
      <c r="CD6" s="287"/>
      <c r="CF6" s="285" t="s">
        <v>2602</v>
      </c>
      <c r="CG6" s="285"/>
      <c r="CH6" s="285"/>
      <c r="CI6" s="285"/>
      <c r="CJ6" s="285"/>
      <c r="CK6" s="285"/>
      <c r="CL6" s="287"/>
      <c r="CM6" s="287"/>
      <c r="CO6" s="285" t="s">
        <v>2603</v>
      </c>
      <c r="CP6" s="285"/>
      <c r="CQ6" s="285"/>
      <c r="CR6" s="285"/>
      <c r="CS6" s="285"/>
      <c r="CT6" s="285"/>
      <c r="CU6" s="287"/>
      <c r="CV6" s="287"/>
      <c r="CX6" s="285" t="s">
        <v>2604</v>
      </c>
      <c r="CY6" s="285"/>
      <c r="CZ6" s="285"/>
      <c r="DA6" s="285"/>
      <c r="DB6" s="285"/>
      <c r="DC6" s="285"/>
      <c r="DD6" s="287"/>
      <c r="DE6" s="287"/>
      <c r="DG6" s="285" t="s">
        <v>2605</v>
      </c>
      <c r="DH6" s="285"/>
      <c r="DI6" s="285"/>
      <c r="DJ6" s="285"/>
      <c r="DK6" s="285"/>
      <c r="DL6" s="285"/>
      <c r="DM6" s="287"/>
      <c r="DN6" s="287"/>
      <c r="DO6" s="284"/>
    </row>
    <row r="7" spans="1:243" ht="18">
      <c r="C7" s="283"/>
      <c r="G7" s="289" t="s">
        <v>2606</v>
      </c>
      <c r="H7" s="289"/>
      <c r="I7" s="289"/>
      <c r="J7" s="289"/>
      <c r="K7" s="289"/>
      <c r="L7" s="289"/>
      <c r="M7" s="139"/>
      <c r="N7" s="140"/>
      <c r="O7" s="139"/>
      <c r="Q7" s="288" t="s">
        <v>2607</v>
      </c>
      <c r="R7" s="288"/>
      <c r="S7" s="288"/>
      <c r="T7" s="288"/>
      <c r="U7" s="288"/>
      <c r="V7" s="288"/>
      <c r="W7" s="288"/>
      <c r="X7" s="287"/>
      <c r="Y7" s="287"/>
      <c r="Z7" s="287"/>
      <c r="AA7" s="287"/>
      <c r="AB7" s="287"/>
      <c r="AC7" s="287"/>
      <c r="AD7" s="287"/>
      <c r="AE7" s="287"/>
      <c r="AF7" s="287"/>
      <c r="AH7" s="288" t="s">
        <v>2606</v>
      </c>
      <c r="AI7" s="288"/>
      <c r="AJ7" s="288"/>
      <c r="AK7" s="288"/>
      <c r="AL7" s="288"/>
      <c r="AM7" s="288"/>
      <c r="AN7" s="287"/>
      <c r="AO7" s="287"/>
      <c r="AP7" s="287"/>
      <c r="AQ7" s="287"/>
      <c r="AR7" s="287"/>
      <c r="AT7" s="141"/>
      <c r="BD7" s="283"/>
      <c r="DO7" s="284"/>
    </row>
    <row r="8" spans="1:243" ht="12.75" customHeight="1">
      <c r="Y8" s="142"/>
      <c r="DO8" s="284"/>
    </row>
    <row r="9" spans="1:243" ht="12.75" customHeight="1">
      <c r="G9" t="s">
        <v>2596</v>
      </c>
      <c r="H9" t="s">
        <v>2596</v>
      </c>
      <c r="I9" t="s">
        <v>2596</v>
      </c>
      <c r="J9" t="s">
        <v>2596</v>
      </c>
      <c r="K9" t="s">
        <v>2596</v>
      </c>
      <c r="L9" t="s">
        <v>2596</v>
      </c>
      <c r="Q9" t="s">
        <v>2596</v>
      </c>
      <c r="S9" t="s">
        <v>2596</v>
      </c>
      <c r="T9" t="s">
        <v>2596</v>
      </c>
      <c r="U9" t="s">
        <v>2596</v>
      </c>
      <c r="V9" t="s">
        <v>2596</v>
      </c>
      <c r="W9" t="s">
        <v>2596</v>
      </c>
      <c r="X9" t="s">
        <v>2596</v>
      </c>
      <c r="Y9" s="143"/>
      <c r="Z9" t="s">
        <v>2596</v>
      </c>
      <c r="AB9" t="s">
        <v>2596</v>
      </c>
      <c r="AC9" t="s">
        <v>2596</v>
      </c>
      <c r="AD9" t="s">
        <v>2596</v>
      </c>
      <c r="AE9" t="s">
        <v>2596</v>
      </c>
      <c r="AF9" t="s">
        <v>2596</v>
      </c>
      <c r="AH9" t="s">
        <v>2596</v>
      </c>
      <c r="AI9" t="s">
        <v>2596</v>
      </c>
      <c r="AJ9" t="s">
        <v>2596</v>
      </c>
      <c r="AK9" t="s">
        <v>2596</v>
      </c>
      <c r="AL9" t="s">
        <v>2596</v>
      </c>
      <c r="AM9" t="s">
        <v>2596</v>
      </c>
      <c r="AN9" t="s">
        <v>2596</v>
      </c>
      <c r="AO9" t="s">
        <v>2596</v>
      </c>
      <c r="AP9" t="s">
        <v>2596</v>
      </c>
      <c r="AQ9" t="s">
        <v>2596</v>
      </c>
      <c r="AR9" t="s">
        <v>2596</v>
      </c>
      <c r="AU9" t="s">
        <v>2596</v>
      </c>
      <c r="AV9" t="s">
        <v>2596</v>
      </c>
      <c r="AW9" t="s">
        <v>2596</v>
      </c>
      <c r="AY9" t="s">
        <v>2596</v>
      </c>
      <c r="AZ9" t="s">
        <v>2596</v>
      </c>
      <c r="BA9" t="s">
        <v>2596</v>
      </c>
      <c r="BB9" t="s">
        <v>2596</v>
      </c>
      <c r="BE9" t="s">
        <v>2596</v>
      </c>
      <c r="BF9" t="s">
        <v>2596</v>
      </c>
      <c r="BG9" t="s">
        <v>2596</v>
      </c>
      <c r="BI9" t="s">
        <v>2596</v>
      </c>
      <c r="BJ9" t="s">
        <v>2596</v>
      </c>
      <c r="BK9" t="s">
        <v>2596</v>
      </c>
      <c r="BL9" t="s">
        <v>2596</v>
      </c>
      <c r="BN9" t="s">
        <v>2596</v>
      </c>
      <c r="BO9" t="s">
        <v>2596</v>
      </c>
      <c r="BP9" t="s">
        <v>2596</v>
      </c>
      <c r="BR9" t="s">
        <v>2596</v>
      </c>
      <c r="BS9" t="s">
        <v>2596</v>
      </c>
      <c r="BT9" t="s">
        <v>2596</v>
      </c>
      <c r="BU9" t="s">
        <v>2596</v>
      </c>
      <c r="BW9" t="s">
        <v>2596</v>
      </c>
      <c r="BX9" t="s">
        <v>2596</v>
      </c>
      <c r="BY9" t="s">
        <v>2596</v>
      </c>
      <c r="CA9" t="s">
        <v>2596</v>
      </c>
      <c r="CB9" t="s">
        <v>2596</v>
      </c>
      <c r="CC9" t="s">
        <v>2596</v>
      </c>
      <c r="CD9" t="s">
        <v>2596</v>
      </c>
      <c r="CF9" t="s">
        <v>2596</v>
      </c>
      <c r="CG9" t="s">
        <v>2596</v>
      </c>
      <c r="CH9" t="s">
        <v>2596</v>
      </c>
      <c r="CJ9" t="s">
        <v>2596</v>
      </c>
      <c r="CK9" t="s">
        <v>2596</v>
      </c>
      <c r="CL9" t="s">
        <v>2596</v>
      </c>
      <c r="CM9" t="s">
        <v>2596</v>
      </c>
      <c r="CO9" t="s">
        <v>2596</v>
      </c>
      <c r="CP9" t="s">
        <v>2596</v>
      </c>
      <c r="CQ9" t="s">
        <v>2596</v>
      </c>
      <c r="CS9" t="s">
        <v>2596</v>
      </c>
      <c r="CT9" t="s">
        <v>2596</v>
      </c>
      <c r="CU9" t="s">
        <v>2596</v>
      </c>
      <c r="CV9" t="s">
        <v>2596</v>
      </c>
      <c r="CX9" t="s">
        <v>2596</v>
      </c>
      <c r="CY9" t="s">
        <v>2596</v>
      </c>
      <c r="CZ9" t="s">
        <v>2596</v>
      </c>
      <c r="DB9" t="s">
        <v>2596</v>
      </c>
      <c r="DC9" t="s">
        <v>2596</v>
      </c>
      <c r="DD9" t="s">
        <v>2596</v>
      </c>
      <c r="DE9" t="s">
        <v>2596</v>
      </c>
      <c r="DG9" t="s">
        <v>2596</v>
      </c>
      <c r="DH9" t="s">
        <v>2596</v>
      </c>
      <c r="DI9" t="s">
        <v>2596</v>
      </c>
      <c r="DK9" t="s">
        <v>2596</v>
      </c>
      <c r="DL9" t="s">
        <v>2596</v>
      </c>
      <c r="DM9" t="s">
        <v>2596</v>
      </c>
      <c r="DN9" t="s">
        <v>2596</v>
      </c>
      <c r="DO9" s="284"/>
      <c r="DX9" t="s">
        <v>2707</v>
      </c>
      <c r="DY9" t="s">
        <v>2997</v>
      </c>
    </row>
    <row r="10" spans="1:243" ht="88.5" customHeight="1">
      <c r="C10" s="144" t="s">
        <v>2608</v>
      </c>
      <c r="G10" s="145" t="s">
        <v>2609</v>
      </c>
      <c r="H10" s="145" t="s">
        <v>2610</v>
      </c>
      <c r="I10" s="145" t="s">
        <v>2611</v>
      </c>
      <c r="J10" s="145" t="s">
        <v>2612</v>
      </c>
      <c r="K10" s="145" t="s">
        <v>2613</v>
      </c>
      <c r="L10" s="145" t="s">
        <v>2614</v>
      </c>
      <c r="N10" s="146" t="s">
        <v>2615</v>
      </c>
      <c r="Q10" s="145" t="s">
        <v>2616</v>
      </c>
      <c r="R10" s="145" t="s">
        <v>2617</v>
      </c>
      <c r="S10" s="145" t="s">
        <v>2618</v>
      </c>
      <c r="T10" s="145" t="s">
        <v>2619</v>
      </c>
      <c r="U10" s="145" t="s">
        <v>2620</v>
      </c>
      <c r="V10" s="145" t="s">
        <v>2621</v>
      </c>
      <c r="W10" s="145" t="s">
        <v>2622</v>
      </c>
      <c r="X10" s="145" t="s">
        <v>2623</v>
      </c>
      <c r="Y10" s="145" t="s">
        <v>2624</v>
      </c>
      <c r="Z10" s="145" t="s">
        <v>2625</v>
      </c>
      <c r="AA10" s="145" t="s">
        <v>2626</v>
      </c>
      <c r="AB10" s="145" t="s">
        <v>2629</v>
      </c>
      <c r="AC10" s="145" t="s">
        <v>2627</v>
      </c>
      <c r="AD10" s="145" t="s">
        <v>2630</v>
      </c>
      <c r="AE10" s="145" t="s">
        <v>2628</v>
      </c>
      <c r="AF10" s="145" t="s">
        <v>2614</v>
      </c>
      <c r="AH10" s="145" t="s">
        <v>2631</v>
      </c>
      <c r="AI10" s="145" t="s">
        <v>2632</v>
      </c>
      <c r="AJ10" s="145" t="s">
        <v>2633</v>
      </c>
      <c r="AK10" s="145" t="s">
        <v>2634</v>
      </c>
      <c r="AL10" s="145" t="s">
        <v>2635</v>
      </c>
      <c r="AM10" s="145" t="s">
        <v>2636</v>
      </c>
      <c r="AN10" s="145" t="s">
        <v>2637</v>
      </c>
      <c r="AO10" s="145" t="s">
        <v>2638</v>
      </c>
      <c r="AP10" s="145" t="s">
        <v>2639</v>
      </c>
      <c r="AQ10" s="145" t="s">
        <v>2640</v>
      </c>
      <c r="AR10" s="145" t="s">
        <v>2641</v>
      </c>
      <c r="AU10" s="145" t="s">
        <v>2642</v>
      </c>
      <c r="AV10" s="145" t="s">
        <v>2643</v>
      </c>
      <c r="AW10" s="145" t="s">
        <v>2644</v>
      </c>
      <c r="AX10" s="145" t="s">
        <v>2645</v>
      </c>
      <c r="AY10" s="145" t="s">
        <v>2646</v>
      </c>
      <c r="AZ10" s="145" t="s">
        <v>2647</v>
      </c>
      <c r="BA10" s="145" t="s">
        <v>2648</v>
      </c>
      <c r="BB10" s="145" t="s">
        <v>2649</v>
      </c>
      <c r="BD10" s="144" t="s">
        <v>2608</v>
      </c>
      <c r="BE10" s="145" t="s">
        <v>2642</v>
      </c>
      <c r="BF10" s="145" t="s">
        <v>2643</v>
      </c>
      <c r="BG10" s="145" t="s">
        <v>2644</v>
      </c>
      <c r="BH10" s="145" t="s">
        <v>2645</v>
      </c>
      <c r="BI10" s="145" t="s">
        <v>2646</v>
      </c>
      <c r="BJ10" s="145" t="s">
        <v>2647</v>
      </c>
      <c r="BK10" s="145" t="s">
        <v>2648</v>
      </c>
      <c r="BL10" s="145" t="s">
        <v>2649</v>
      </c>
      <c r="BN10" s="145" t="s">
        <v>2642</v>
      </c>
      <c r="BO10" s="145" t="s">
        <v>2643</v>
      </c>
      <c r="BP10" s="145" t="s">
        <v>2644</v>
      </c>
      <c r="BQ10" s="145" t="s">
        <v>2645</v>
      </c>
      <c r="BR10" s="145" t="s">
        <v>2646</v>
      </c>
      <c r="BS10" s="145" t="s">
        <v>2647</v>
      </c>
      <c r="BT10" s="145" t="s">
        <v>2648</v>
      </c>
      <c r="BU10" s="145" t="s">
        <v>2649</v>
      </c>
      <c r="BW10" s="145" t="s">
        <v>2642</v>
      </c>
      <c r="BX10" s="145" t="s">
        <v>2643</v>
      </c>
      <c r="BY10" s="145" t="s">
        <v>2644</v>
      </c>
      <c r="BZ10" s="145" t="s">
        <v>2645</v>
      </c>
      <c r="CA10" s="145" t="s">
        <v>2646</v>
      </c>
      <c r="CB10" s="145" t="s">
        <v>2647</v>
      </c>
      <c r="CC10" s="145" t="s">
        <v>2648</v>
      </c>
      <c r="CD10" s="145" t="s">
        <v>2649</v>
      </c>
      <c r="CF10" s="145" t="s">
        <v>2642</v>
      </c>
      <c r="CG10" s="145" t="s">
        <v>2643</v>
      </c>
      <c r="CH10" s="145" t="s">
        <v>2644</v>
      </c>
      <c r="CI10" s="145" t="s">
        <v>2645</v>
      </c>
      <c r="CJ10" s="145" t="s">
        <v>2646</v>
      </c>
      <c r="CK10" s="145" t="s">
        <v>2647</v>
      </c>
      <c r="CL10" s="145" t="s">
        <v>2648</v>
      </c>
      <c r="CM10" s="145" t="s">
        <v>2649</v>
      </c>
      <c r="CO10" s="145" t="s">
        <v>2642</v>
      </c>
      <c r="CP10" s="145" t="s">
        <v>2643</v>
      </c>
      <c r="CQ10" s="145" t="s">
        <v>2644</v>
      </c>
      <c r="CR10" s="145" t="s">
        <v>2645</v>
      </c>
      <c r="CS10" s="145" t="s">
        <v>2646</v>
      </c>
      <c r="CT10" s="145" t="s">
        <v>2647</v>
      </c>
      <c r="CU10" s="145" t="s">
        <v>2648</v>
      </c>
      <c r="CV10" s="145" t="s">
        <v>2649</v>
      </c>
      <c r="CX10" s="145" t="s">
        <v>2642</v>
      </c>
      <c r="CY10" s="145" t="s">
        <v>2643</v>
      </c>
      <c r="CZ10" s="145" t="s">
        <v>2644</v>
      </c>
      <c r="DA10" s="145" t="s">
        <v>2645</v>
      </c>
      <c r="DB10" s="145" t="s">
        <v>2646</v>
      </c>
      <c r="DC10" s="145" t="s">
        <v>2647</v>
      </c>
      <c r="DD10" s="145" t="s">
        <v>2648</v>
      </c>
      <c r="DE10" s="145" t="s">
        <v>2649</v>
      </c>
      <c r="DG10" s="145" t="s">
        <v>2642</v>
      </c>
      <c r="DH10" s="145" t="s">
        <v>2643</v>
      </c>
      <c r="DI10" s="145" t="s">
        <v>2644</v>
      </c>
      <c r="DJ10" s="145" t="s">
        <v>2645</v>
      </c>
      <c r="DK10" s="145" t="s">
        <v>2646</v>
      </c>
      <c r="DL10" s="145" t="s">
        <v>2647</v>
      </c>
      <c r="DM10" s="145" t="s">
        <v>2648</v>
      </c>
      <c r="DN10" s="145" t="s">
        <v>2649</v>
      </c>
      <c r="DO10" s="284"/>
      <c r="DX10" s="145" t="s">
        <v>2647</v>
      </c>
      <c r="DY10" s="145" t="s">
        <v>2647</v>
      </c>
    </row>
    <row r="11" spans="1:243" hidden="1">
      <c r="G11" t="s">
        <v>2596</v>
      </c>
      <c r="H11" t="s">
        <v>2596</v>
      </c>
      <c r="I11" t="s">
        <v>2596</v>
      </c>
      <c r="K11" t="s">
        <v>2596</v>
      </c>
      <c r="L11" t="s">
        <v>2596</v>
      </c>
      <c r="Q11" t="s">
        <v>2596</v>
      </c>
      <c r="S11" t="s">
        <v>2596</v>
      </c>
      <c r="T11" t="s">
        <v>2596</v>
      </c>
      <c r="U11" t="s">
        <v>2596</v>
      </c>
      <c r="V11" t="s">
        <v>2596</v>
      </c>
      <c r="W11" t="s">
        <v>2596</v>
      </c>
      <c r="X11" t="s">
        <v>2596</v>
      </c>
      <c r="Y11" t="s">
        <v>2596</v>
      </c>
      <c r="Z11" t="s">
        <v>2596</v>
      </c>
      <c r="AC11" t="s">
        <v>2596</v>
      </c>
      <c r="AE11" t="s">
        <v>2596</v>
      </c>
      <c r="AF11" t="s">
        <v>2596</v>
      </c>
      <c r="AH11" t="s">
        <v>2596</v>
      </c>
      <c r="AI11" t="s">
        <v>2596</v>
      </c>
      <c r="AJ11" t="s">
        <v>2596</v>
      </c>
      <c r="AK11" t="s">
        <v>2596</v>
      </c>
      <c r="AL11" t="s">
        <v>2596</v>
      </c>
      <c r="AM11" t="s">
        <v>2596</v>
      </c>
      <c r="AO11" t="s">
        <v>2596</v>
      </c>
      <c r="AP11" t="s">
        <v>2596</v>
      </c>
      <c r="AR11" t="s">
        <v>2596</v>
      </c>
      <c r="AU11" t="s">
        <v>2596</v>
      </c>
      <c r="AV11" t="s">
        <v>2596</v>
      </c>
      <c r="AW11" t="s">
        <v>2596</v>
      </c>
      <c r="AY11" t="s">
        <v>2596</v>
      </c>
      <c r="AZ11" t="s">
        <v>2596</v>
      </c>
      <c r="BA11" t="s">
        <v>2596</v>
      </c>
      <c r="BB11" t="s">
        <v>2596</v>
      </c>
      <c r="BE11" t="s">
        <v>2596</v>
      </c>
      <c r="BF11" t="s">
        <v>2596</v>
      </c>
      <c r="BG11" t="s">
        <v>2596</v>
      </c>
      <c r="BI11" t="s">
        <v>2596</v>
      </c>
      <c r="BJ11" t="s">
        <v>2596</v>
      </c>
      <c r="BK11" t="s">
        <v>2596</v>
      </c>
      <c r="BL11" t="s">
        <v>2596</v>
      </c>
      <c r="BW11" t="s">
        <v>2596</v>
      </c>
      <c r="BX11" t="s">
        <v>2596</v>
      </c>
      <c r="BY11" t="s">
        <v>2596</v>
      </c>
      <c r="CA11" t="s">
        <v>2596</v>
      </c>
      <c r="CB11" t="s">
        <v>2596</v>
      </c>
      <c r="CC11" t="s">
        <v>2596</v>
      </c>
      <c r="CD11" t="s">
        <v>2596</v>
      </c>
      <c r="CF11" t="s">
        <v>2596</v>
      </c>
      <c r="CG11" t="s">
        <v>2596</v>
      </c>
      <c r="CH11" t="s">
        <v>2596</v>
      </c>
      <c r="CJ11" t="s">
        <v>2596</v>
      </c>
      <c r="CK11" t="s">
        <v>2596</v>
      </c>
      <c r="CL11" t="s">
        <v>2596</v>
      </c>
      <c r="CM11" t="s">
        <v>2596</v>
      </c>
      <c r="CO11" t="s">
        <v>2596</v>
      </c>
      <c r="CP11" t="s">
        <v>2596</v>
      </c>
      <c r="CQ11" t="s">
        <v>2596</v>
      </c>
      <c r="CS11" t="s">
        <v>2596</v>
      </c>
      <c r="CT11" t="s">
        <v>2596</v>
      </c>
      <c r="CU11" t="s">
        <v>2596</v>
      </c>
      <c r="CV11" t="s">
        <v>2596</v>
      </c>
      <c r="DG11" t="s">
        <v>2596</v>
      </c>
      <c r="DH11" t="s">
        <v>2596</v>
      </c>
      <c r="DI11" t="s">
        <v>2596</v>
      </c>
      <c r="DK11" t="s">
        <v>2596</v>
      </c>
      <c r="DL11" t="s">
        <v>2596</v>
      </c>
      <c r="DM11" t="s">
        <v>2596</v>
      </c>
      <c r="DN11" t="s">
        <v>2596</v>
      </c>
      <c r="DO11" s="284"/>
    </row>
    <row r="12" spans="1:243" hidden="1">
      <c r="T12" s="108"/>
      <c r="DO12" s="284"/>
    </row>
    <row r="13" spans="1:243">
      <c r="B13" s="147" t="s">
        <v>2650</v>
      </c>
      <c r="D13" t="s">
        <v>2651</v>
      </c>
      <c r="E13" t="s">
        <v>2652</v>
      </c>
      <c r="F13" t="s">
        <v>2653</v>
      </c>
      <c r="G13" s="148" t="s">
        <v>2596</v>
      </c>
      <c r="H13" s="148" t="s">
        <v>2596</v>
      </c>
      <c r="I13" s="148" t="s">
        <v>2596</v>
      </c>
      <c r="J13" s="148" t="s">
        <v>2596</v>
      </c>
      <c r="K13" s="148" t="s">
        <v>2596</v>
      </c>
      <c r="L13" s="148" t="s">
        <v>2596</v>
      </c>
      <c r="N13" s="148"/>
      <c r="Q13" s="148" t="s">
        <v>2596</v>
      </c>
      <c r="R13" s="148"/>
      <c r="S13" s="148" t="s">
        <v>2596</v>
      </c>
      <c r="T13" s="148" t="s">
        <v>2596</v>
      </c>
      <c r="U13" s="148" t="s">
        <v>2596</v>
      </c>
      <c r="V13" s="148" t="s">
        <v>2596</v>
      </c>
      <c r="W13" s="148" t="s">
        <v>2596</v>
      </c>
      <c r="X13" s="148" t="s">
        <v>2596</v>
      </c>
      <c r="Y13" s="148" t="s">
        <v>2596</v>
      </c>
      <c r="Z13" s="148" t="s">
        <v>2596</v>
      </c>
      <c r="AA13" s="148"/>
      <c r="AB13" s="148" t="s">
        <v>2596</v>
      </c>
      <c r="AC13" s="148" t="s">
        <v>2596</v>
      </c>
      <c r="AD13" s="148" t="s">
        <v>2596</v>
      </c>
      <c r="AE13" s="148" t="s">
        <v>2596</v>
      </c>
      <c r="AF13" s="148" t="s">
        <v>2596</v>
      </c>
      <c r="AH13" s="148" t="s">
        <v>2596</v>
      </c>
      <c r="AI13" s="148" t="s">
        <v>2596</v>
      </c>
      <c r="AJ13" s="148" t="s">
        <v>2596</v>
      </c>
      <c r="AK13" s="148" t="s">
        <v>2596</v>
      </c>
      <c r="AL13" s="148" t="s">
        <v>2596</v>
      </c>
      <c r="AM13" s="148" t="s">
        <v>2596</v>
      </c>
      <c r="AN13" s="148" t="s">
        <v>2596</v>
      </c>
      <c r="AO13" s="148" t="s">
        <v>2596</v>
      </c>
      <c r="AP13" s="148" t="s">
        <v>2596</v>
      </c>
      <c r="AQ13" s="148" t="s">
        <v>2596</v>
      </c>
      <c r="AR13" s="148" t="s">
        <v>2596</v>
      </c>
      <c r="AU13" s="132" t="s">
        <v>2596</v>
      </c>
      <c r="AV13" s="132" t="s">
        <v>2596</v>
      </c>
      <c r="AW13" s="132"/>
      <c r="AX13" s="132"/>
      <c r="AY13" s="132" t="s">
        <v>2596</v>
      </c>
      <c r="AZ13" s="132" t="s">
        <v>2596</v>
      </c>
      <c r="BA13" s="132" t="s">
        <v>2596</v>
      </c>
      <c r="BB13" s="132"/>
      <c r="BE13" s="132"/>
      <c r="BF13" s="132"/>
      <c r="BG13" s="132"/>
      <c r="BH13" s="132"/>
      <c r="BI13" s="132"/>
      <c r="BJ13" s="132"/>
      <c r="BK13" s="132"/>
      <c r="BL13" s="132"/>
      <c r="BN13" s="132"/>
      <c r="BO13" s="132"/>
      <c r="BP13" s="132"/>
      <c r="BQ13" s="132"/>
      <c r="BR13" s="132"/>
      <c r="BS13" s="132"/>
      <c r="BT13" s="132"/>
      <c r="BU13" s="132"/>
      <c r="BW13" s="132"/>
      <c r="BX13" s="132"/>
      <c r="BY13" s="132"/>
      <c r="BZ13" s="132"/>
      <c r="CA13" s="132"/>
      <c r="CB13" s="132"/>
      <c r="CC13" s="132"/>
      <c r="CD13" s="132"/>
      <c r="CF13" s="132"/>
      <c r="CG13" s="132"/>
      <c r="CH13" s="132"/>
      <c r="CI13" s="132"/>
      <c r="CJ13" s="132"/>
      <c r="CK13" s="132"/>
      <c r="CL13" s="132"/>
      <c r="CM13" s="132"/>
      <c r="CO13" s="132"/>
      <c r="CP13" s="132"/>
      <c r="CQ13" s="132"/>
      <c r="CR13" s="132"/>
      <c r="CS13" s="132"/>
      <c r="CT13" s="132"/>
      <c r="CU13" s="132"/>
      <c r="CV13" s="132"/>
      <c r="CX13" s="132"/>
      <c r="CY13" s="132"/>
      <c r="CZ13" s="132"/>
      <c r="DA13" s="132"/>
      <c r="DB13" s="132"/>
      <c r="DC13" s="132"/>
      <c r="DD13" s="132"/>
      <c r="DE13" s="132"/>
      <c r="DG13" s="132"/>
      <c r="DH13" s="132"/>
      <c r="DI13" s="132"/>
      <c r="DJ13" s="132"/>
      <c r="DK13" s="132"/>
      <c r="DL13" s="132"/>
      <c r="DM13" s="132"/>
      <c r="DN13" s="132"/>
    </row>
    <row r="14" spans="1:243">
      <c r="A14" s="149">
        <v>1</v>
      </c>
      <c r="B14" s="238" t="s">
        <v>2654</v>
      </c>
      <c r="C14" t="s">
        <v>3</v>
      </c>
      <c r="D14" s="238"/>
      <c r="E14" s="238"/>
      <c r="F14" s="238"/>
      <c r="G14" s="150">
        <v>15523</v>
      </c>
      <c r="H14" s="150">
        <v>15042</v>
      </c>
      <c r="I14" s="150">
        <v>5475</v>
      </c>
      <c r="J14">
        <v>559</v>
      </c>
      <c r="K14" s="150">
        <v>9426</v>
      </c>
      <c r="L14" s="150">
        <v>46025</v>
      </c>
      <c r="M14"/>
      <c r="N14">
        <v>181</v>
      </c>
      <c r="O14" s="150"/>
      <c r="P14" s="151"/>
      <c r="Q14" s="150">
        <v>8237</v>
      </c>
      <c r="R14" s="150">
        <v>3116</v>
      </c>
      <c r="S14">
        <v>89</v>
      </c>
      <c r="T14" s="150">
        <v>2389</v>
      </c>
      <c r="U14" s="150">
        <v>15042</v>
      </c>
      <c r="V14" s="150">
        <v>5475</v>
      </c>
      <c r="W14">
        <v>559</v>
      </c>
      <c r="X14" s="150">
        <v>8050</v>
      </c>
      <c r="Y14" s="150">
        <v>1376</v>
      </c>
      <c r="AA14" t="s">
        <v>2655</v>
      </c>
      <c r="AB14" t="s">
        <v>2655</v>
      </c>
      <c r="AC14" s="150">
        <v>1692</v>
      </c>
      <c r="AD14" s="150">
        <v>46025</v>
      </c>
      <c r="AE14" t="s">
        <v>2655</v>
      </c>
      <c r="AF14" s="150">
        <v>46025</v>
      </c>
      <c r="AG14" s="151"/>
      <c r="AH14" s="150">
        <v>20099</v>
      </c>
      <c r="AI14" s="150">
        <v>1326</v>
      </c>
      <c r="AL14">
        <v>210</v>
      </c>
      <c r="AM14">
        <v>467</v>
      </c>
      <c r="AO14">
        <v>95</v>
      </c>
      <c r="AP14" s="150">
        <v>2098</v>
      </c>
      <c r="AQ14" s="150">
        <v>9208</v>
      </c>
      <c r="AR14" s="150">
        <v>12989</v>
      </c>
      <c r="AS14" t="s">
        <v>2655</v>
      </c>
      <c r="AT14"/>
      <c r="AU14" s="150">
        <v>7330</v>
      </c>
      <c r="AV14" s="150">
        <v>9958</v>
      </c>
      <c r="AW14" s="150">
        <v>2672</v>
      </c>
      <c r="AX14" s="150">
        <v>-2461</v>
      </c>
      <c r="AY14" s="150">
        <v>12155</v>
      </c>
      <c r="AZ14" s="150">
        <v>6637</v>
      </c>
      <c r="BA14" s="150">
        <v>5518</v>
      </c>
      <c r="BB14">
        <v>0.55000000000000004</v>
      </c>
      <c r="BC14"/>
      <c r="BD14" s="150"/>
      <c r="BE14" s="150">
        <v>1576</v>
      </c>
      <c r="BF14" s="150">
        <v>2463</v>
      </c>
      <c r="BG14">
        <v>444</v>
      </c>
      <c r="BH14">
        <v>-332</v>
      </c>
      <c r="BI14" s="150">
        <v>3263</v>
      </c>
      <c r="BJ14" s="150">
        <v>1600</v>
      </c>
      <c r="BK14" s="150">
        <v>1663</v>
      </c>
      <c r="BL14">
        <v>0.49</v>
      </c>
      <c r="BM14"/>
      <c r="BN14" s="150">
        <v>13356</v>
      </c>
      <c r="BO14" t="s">
        <v>2655</v>
      </c>
      <c r="BP14" t="s">
        <v>2655</v>
      </c>
      <c r="BQ14" s="150">
        <v>2793</v>
      </c>
      <c r="BR14" s="150">
        <v>16149</v>
      </c>
      <c r="BS14" t="s">
        <v>2655</v>
      </c>
      <c r="BT14" s="150">
        <v>16149</v>
      </c>
      <c r="BU14" t="s">
        <v>2655</v>
      </c>
      <c r="BV14" s="150"/>
      <c r="BW14" s="150">
        <v>22262</v>
      </c>
      <c r="BX14" s="150">
        <v>12421</v>
      </c>
      <c r="BY14" s="150">
        <v>3116</v>
      </c>
      <c r="BZ14" t="s">
        <v>2655</v>
      </c>
      <c r="CA14" s="150">
        <v>31567</v>
      </c>
      <c r="CB14" s="150">
        <v>8237</v>
      </c>
      <c r="CC14" s="150">
        <v>23330</v>
      </c>
      <c r="CD14">
        <v>0.26</v>
      </c>
      <c r="CE14" s="150"/>
      <c r="CG14" t="s">
        <v>2655</v>
      </c>
      <c r="CH14" t="s">
        <v>2655</v>
      </c>
      <c r="CJ14" t="s">
        <v>2655</v>
      </c>
      <c r="CK14" t="s">
        <v>2655</v>
      </c>
      <c r="CL14" t="s">
        <v>2655</v>
      </c>
      <c r="CM14" t="s">
        <v>2655</v>
      </c>
      <c r="CN14" s="150"/>
      <c r="CP14">
        <v>186</v>
      </c>
      <c r="CQ14" t="s">
        <v>2655</v>
      </c>
      <c r="CR14">
        <v>316</v>
      </c>
      <c r="CS14">
        <v>502</v>
      </c>
      <c r="CT14">
        <v>64</v>
      </c>
      <c r="CU14">
        <v>438</v>
      </c>
      <c r="CV14">
        <v>0.13</v>
      </c>
      <c r="CW14" s="150"/>
      <c r="CX14" s="150">
        <v>2685</v>
      </c>
      <c r="CY14" t="s">
        <v>2655</v>
      </c>
      <c r="CZ14" t="s">
        <v>2655</v>
      </c>
      <c r="DA14">
        <v>-316</v>
      </c>
      <c r="DB14" s="150">
        <v>2369</v>
      </c>
      <c r="DC14" t="s">
        <v>2655</v>
      </c>
      <c r="DD14" s="150">
        <v>2369</v>
      </c>
      <c r="DE14" t="s">
        <v>2655</v>
      </c>
      <c r="DF14" s="151"/>
      <c r="DG14" s="150">
        <v>2685</v>
      </c>
      <c r="DH14">
        <v>186</v>
      </c>
      <c r="DI14" t="s">
        <v>2655</v>
      </c>
      <c r="DJ14" t="s">
        <v>2655</v>
      </c>
      <c r="DK14" s="150">
        <v>2871</v>
      </c>
      <c r="DL14">
        <v>64</v>
      </c>
      <c r="DM14" s="150">
        <v>2807</v>
      </c>
      <c r="DN14">
        <v>0.02</v>
      </c>
      <c r="DO14"/>
      <c r="DW14" t="str">
        <f>C14</f>
        <v>אבו גוש</v>
      </c>
      <c r="DX14" s="150">
        <f>AZ14</f>
        <v>6637</v>
      </c>
      <c r="DY14" s="150">
        <f>BJ14</f>
        <v>1600</v>
      </c>
      <c r="DZ14" s="150"/>
      <c r="EB14" s="150"/>
      <c r="EC14" t="s">
        <v>2744</v>
      </c>
      <c r="ED14" s="150" t="str">
        <f>TRIM(EC14)</f>
        <v>אבו גוש</v>
      </c>
      <c r="EL14" s="150"/>
      <c r="EM14" s="152"/>
      <c r="EN14" s="150"/>
      <c r="EO14" s="150"/>
      <c r="EV14" s="150"/>
      <c r="EW14" s="150"/>
      <c r="EX14" s="150"/>
      <c r="EY14" s="151"/>
      <c r="EZ14" s="150"/>
      <c r="FA14" s="150"/>
      <c r="FG14" s="150"/>
      <c r="FH14" s="150"/>
      <c r="FI14" s="150"/>
      <c r="FJ14" s="150"/>
      <c r="FK14" s="151"/>
      <c r="FL14" s="150"/>
      <c r="FM14" s="150"/>
      <c r="FN14" s="150"/>
      <c r="FO14" s="150"/>
      <c r="FP14" s="150"/>
      <c r="FQ14" s="152"/>
      <c r="FR14" s="150"/>
      <c r="FS14" s="150"/>
      <c r="FT14" s="150"/>
      <c r="FU14" s="150"/>
      <c r="FV14" s="150"/>
      <c r="FW14" s="150"/>
      <c r="FX14" s="150"/>
      <c r="FZ14" s="153"/>
      <c r="GA14" s="150"/>
      <c r="GB14" s="150"/>
      <c r="GE14" s="150"/>
      <c r="GF14" s="150"/>
      <c r="GG14" s="150"/>
      <c r="GI14" s="154"/>
      <c r="GJ14" s="150"/>
      <c r="GM14" s="150"/>
      <c r="GN14" s="150"/>
      <c r="GP14" s="150"/>
      <c r="GR14" s="151"/>
      <c r="GS14" s="150"/>
      <c r="GT14" s="150"/>
      <c r="GU14" s="150"/>
      <c r="GW14" s="150"/>
      <c r="GX14" s="150"/>
      <c r="GY14" s="150"/>
      <c r="HA14" s="152"/>
      <c r="HJ14" s="128"/>
      <c r="HS14" s="151"/>
      <c r="HT14" s="150"/>
      <c r="HX14" s="150"/>
      <c r="HZ14" s="150"/>
      <c r="IB14" s="151"/>
      <c r="IC14" s="150"/>
      <c r="IG14" s="150"/>
      <c r="II14" s="150"/>
    </row>
    <row r="15" spans="1:243">
      <c r="A15" s="149">
        <v>2</v>
      </c>
      <c r="B15" s="238" t="s">
        <v>2656</v>
      </c>
      <c r="C15" t="s">
        <v>1603</v>
      </c>
      <c r="D15" s="238"/>
      <c r="E15" s="238"/>
      <c r="F15" s="238"/>
      <c r="G15" s="150">
        <v>16892</v>
      </c>
      <c r="H15" s="150">
        <v>24770</v>
      </c>
      <c r="I15" s="150">
        <v>4610</v>
      </c>
      <c r="J15">
        <v>475</v>
      </c>
      <c r="K15" s="150">
        <v>15245</v>
      </c>
      <c r="L15" s="150">
        <v>61992</v>
      </c>
      <c r="M15"/>
      <c r="N15">
        <v>370</v>
      </c>
      <c r="O15" s="150"/>
      <c r="P15" s="151"/>
      <c r="Q15" s="150">
        <v>7573</v>
      </c>
      <c r="R15" s="150">
        <v>6754</v>
      </c>
      <c r="S15">
        <v>125</v>
      </c>
      <c r="T15" s="150">
        <v>2433</v>
      </c>
      <c r="U15" s="150">
        <v>24770</v>
      </c>
      <c r="V15" s="150">
        <v>4610</v>
      </c>
      <c r="W15">
        <v>475</v>
      </c>
      <c r="X15" s="150">
        <v>13584</v>
      </c>
      <c r="Y15" s="150">
        <v>1142</v>
      </c>
      <c r="AA15" t="s">
        <v>2655</v>
      </c>
      <c r="AB15">
        <v>519</v>
      </c>
      <c r="AC15">
        <v>7</v>
      </c>
      <c r="AD15" s="150">
        <v>61992</v>
      </c>
      <c r="AE15" t="s">
        <v>2655</v>
      </c>
      <c r="AF15" s="150">
        <v>61992</v>
      </c>
      <c r="AG15" s="151"/>
      <c r="AH15" s="150">
        <v>17885</v>
      </c>
      <c r="AI15" s="150">
        <v>12388</v>
      </c>
      <c r="AJ15">
        <v>237</v>
      </c>
      <c r="AL15">
        <v>864</v>
      </c>
      <c r="AM15" t="s">
        <v>2655</v>
      </c>
      <c r="AN15">
        <v>9</v>
      </c>
      <c r="AP15" s="150">
        <v>13498</v>
      </c>
      <c r="AQ15" s="150">
        <v>15122</v>
      </c>
      <c r="AR15" s="150">
        <v>16261</v>
      </c>
      <c r="AS15" t="s">
        <v>2655</v>
      </c>
      <c r="AT15"/>
      <c r="AU15" s="150">
        <v>40875</v>
      </c>
      <c r="AV15" s="150">
        <v>13748.97</v>
      </c>
      <c r="AW15" s="150">
        <v>6754</v>
      </c>
      <c r="AX15" s="150">
        <v>-1891</v>
      </c>
      <c r="AY15" s="150">
        <v>45978.97</v>
      </c>
      <c r="AZ15" s="150">
        <v>6120</v>
      </c>
      <c r="BA15" s="150">
        <v>39858.97</v>
      </c>
      <c r="BB15">
        <v>0.13</v>
      </c>
      <c r="BC15"/>
      <c r="BD15" s="150"/>
      <c r="BE15" s="150">
        <v>10259</v>
      </c>
      <c r="BF15" s="150">
        <v>2225.0500000000002</v>
      </c>
      <c r="BG15" t="s">
        <v>2655</v>
      </c>
      <c r="BH15">
        <v>-665</v>
      </c>
      <c r="BI15" s="150">
        <v>11819.05</v>
      </c>
      <c r="BJ15" s="150">
        <v>1564</v>
      </c>
      <c r="BK15" s="150">
        <v>10255.049999999999</v>
      </c>
      <c r="BL15">
        <v>0.13</v>
      </c>
      <c r="BM15"/>
      <c r="BN15" s="150">
        <v>9331</v>
      </c>
      <c r="BO15">
        <v>615</v>
      </c>
      <c r="BP15" s="150">
        <v>2556</v>
      </c>
      <c r="BQ15" s="150">
        <v>2556</v>
      </c>
      <c r="BR15" s="150">
        <v>9946</v>
      </c>
      <c r="BS15" t="s">
        <v>2655</v>
      </c>
      <c r="BT15" s="150">
        <v>9946</v>
      </c>
      <c r="BU15" t="s">
        <v>2655</v>
      </c>
      <c r="BV15" s="150"/>
      <c r="BW15" s="150">
        <v>60465</v>
      </c>
      <c r="BX15" s="150">
        <v>16589.009999999998</v>
      </c>
      <c r="BY15" s="150">
        <v>9310</v>
      </c>
      <c r="BZ15" t="s">
        <v>2655</v>
      </c>
      <c r="CA15" s="150">
        <v>67744.009999999995</v>
      </c>
      <c r="CB15" s="150">
        <v>7684</v>
      </c>
      <c r="CC15" s="150">
        <v>60060.01</v>
      </c>
      <c r="CD15">
        <v>0.11</v>
      </c>
      <c r="CE15" s="150"/>
      <c r="CG15" t="s">
        <v>2655</v>
      </c>
      <c r="CH15" t="s">
        <v>2655</v>
      </c>
      <c r="CJ15" t="s">
        <v>2655</v>
      </c>
      <c r="CK15" t="s">
        <v>2655</v>
      </c>
      <c r="CL15" t="s">
        <v>2655</v>
      </c>
      <c r="CM15" t="s">
        <v>2655</v>
      </c>
      <c r="CN15" s="150"/>
      <c r="CO15" s="150">
        <v>12439</v>
      </c>
      <c r="CP15">
        <v>766</v>
      </c>
      <c r="CQ15" t="s">
        <v>2655</v>
      </c>
      <c r="CS15" s="150">
        <v>13205</v>
      </c>
      <c r="CT15">
        <v>124</v>
      </c>
      <c r="CU15" s="150">
        <v>13081</v>
      </c>
      <c r="CV15">
        <v>0.01</v>
      </c>
      <c r="CW15" s="150"/>
      <c r="CY15" t="s">
        <v>2655</v>
      </c>
      <c r="CZ15" t="s">
        <v>2655</v>
      </c>
      <c r="DB15" t="s">
        <v>2655</v>
      </c>
      <c r="DC15" t="s">
        <v>2655</v>
      </c>
      <c r="DD15" t="s">
        <v>2655</v>
      </c>
      <c r="DE15" t="s">
        <v>2655</v>
      </c>
      <c r="DF15" s="151"/>
      <c r="DG15" s="150">
        <v>12439</v>
      </c>
      <c r="DH15">
        <v>766</v>
      </c>
      <c r="DI15" t="s">
        <v>2655</v>
      </c>
      <c r="DJ15" t="s">
        <v>2655</v>
      </c>
      <c r="DK15" s="150">
        <v>13205</v>
      </c>
      <c r="DL15">
        <v>124</v>
      </c>
      <c r="DM15" s="150">
        <v>13081</v>
      </c>
      <c r="DN15">
        <v>0.01</v>
      </c>
      <c r="DO15"/>
      <c r="DW15" t="str">
        <f t="shared" ref="DW15:DW78" si="0">C15</f>
        <v>אבו סנאן</v>
      </c>
      <c r="DX15" s="150">
        <f t="shared" ref="DX15:DX78" si="1">AZ15</f>
        <v>6120</v>
      </c>
      <c r="DY15" s="150">
        <f t="shared" ref="DY15:DY78" si="2">BJ15</f>
        <v>1564</v>
      </c>
      <c r="DZ15" s="150"/>
      <c r="EB15" s="150"/>
      <c r="EC15" t="s">
        <v>2745</v>
      </c>
      <c r="ED15" s="150" t="str">
        <f t="shared" ref="ED15:ED78" si="3">TRIM(EC15)</f>
        <v>אבו סנאן</v>
      </c>
      <c r="EE15" s="150"/>
      <c r="EL15" s="150"/>
      <c r="EM15" s="152"/>
      <c r="EN15" s="150"/>
      <c r="EO15" s="150"/>
      <c r="EV15" s="150"/>
      <c r="EW15" s="150"/>
      <c r="EX15" s="150"/>
      <c r="EY15" s="151"/>
      <c r="EZ15" s="150"/>
      <c r="FA15" s="150"/>
      <c r="FB15" s="150"/>
      <c r="FG15" s="150"/>
      <c r="FH15" s="150"/>
      <c r="FI15" s="150"/>
      <c r="FJ15" s="150"/>
      <c r="FK15" s="151"/>
      <c r="FM15" s="150"/>
      <c r="FO15" s="150"/>
      <c r="FP15" s="150"/>
      <c r="FQ15" s="152"/>
      <c r="FR15" s="150"/>
      <c r="FS15" s="150"/>
      <c r="FT15" s="150"/>
      <c r="FU15" s="150"/>
      <c r="FV15" s="150"/>
      <c r="FW15" s="150"/>
      <c r="FX15" s="150"/>
      <c r="FZ15" s="153"/>
      <c r="GA15" s="150"/>
      <c r="GB15" s="150"/>
      <c r="GE15" s="150"/>
      <c r="GF15" s="150"/>
      <c r="GG15" s="150"/>
      <c r="GI15" s="154"/>
      <c r="GJ15" s="150"/>
      <c r="GL15" s="150"/>
      <c r="GM15" s="150"/>
      <c r="GN15" s="150"/>
      <c r="GP15" s="150"/>
      <c r="GR15" s="151"/>
      <c r="GS15" s="150"/>
      <c r="GT15" s="150"/>
      <c r="GU15" s="150"/>
      <c r="GW15" s="150"/>
      <c r="GX15" s="150"/>
      <c r="GY15" s="150"/>
      <c r="HA15" s="152"/>
      <c r="HJ15" s="128"/>
      <c r="HK15" s="150"/>
      <c r="HO15" s="150"/>
      <c r="HQ15" s="150"/>
      <c r="HS15" s="151"/>
      <c r="IB15" s="151"/>
      <c r="IC15" s="150"/>
      <c r="IG15" s="150"/>
      <c r="II15" s="150"/>
    </row>
    <row r="16" spans="1:243">
      <c r="A16" s="149">
        <v>3</v>
      </c>
      <c r="B16" s="238" t="s">
        <v>2657</v>
      </c>
      <c r="C16" t="s">
        <v>1113</v>
      </c>
      <c r="D16" s="238"/>
      <c r="E16" s="238"/>
      <c r="F16" s="238"/>
      <c r="G16" s="150">
        <v>52140</v>
      </c>
      <c r="H16" s="150">
        <v>9585</v>
      </c>
      <c r="I16" s="150">
        <v>4878</v>
      </c>
      <c r="J16">
        <v>296</v>
      </c>
      <c r="K16" t="s">
        <v>2655</v>
      </c>
      <c r="L16" s="150">
        <v>66899</v>
      </c>
      <c r="M16"/>
      <c r="N16">
        <v>100</v>
      </c>
      <c r="O16" s="150"/>
      <c r="P16" s="151"/>
      <c r="Q16" s="150">
        <v>38657</v>
      </c>
      <c r="R16" s="150">
        <v>2918</v>
      </c>
      <c r="S16">
        <v>489</v>
      </c>
      <c r="T16" s="150">
        <v>9242</v>
      </c>
      <c r="U16" s="150">
        <v>9585</v>
      </c>
      <c r="V16" s="150">
        <v>4878</v>
      </c>
      <c r="W16">
        <v>296</v>
      </c>
      <c r="X16" t="s">
        <v>2655</v>
      </c>
      <c r="Y16" t="s">
        <v>2655</v>
      </c>
      <c r="AA16" t="s">
        <v>2655</v>
      </c>
      <c r="AB16" t="s">
        <v>2655</v>
      </c>
      <c r="AC16">
        <v>834</v>
      </c>
      <c r="AD16" s="150">
        <v>66899</v>
      </c>
      <c r="AE16" t="s">
        <v>2655</v>
      </c>
      <c r="AF16" s="150">
        <v>66899</v>
      </c>
      <c r="AG16" s="151"/>
      <c r="AH16" s="150">
        <v>23681</v>
      </c>
      <c r="AI16" s="150">
        <v>1995</v>
      </c>
      <c r="AJ16">
        <v>195</v>
      </c>
      <c r="AL16" s="150">
        <v>21572</v>
      </c>
      <c r="AM16" s="150">
        <v>1189</v>
      </c>
      <c r="AP16" s="150">
        <v>24951</v>
      </c>
      <c r="AQ16" s="150">
        <v>15339</v>
      </c>
      <c r="AR16" s="150">
        <v>33293</v>
      </c>
      <c r="AS16" t="s">
        <v>2655</v>
      </c>
      <c r="AT16"/>
      <c r="AU16" s="150">
        <v>3608</v>
      </c>
      <c r="AV16" s="150">
        <v>28096</v>
      </c>
      <c r="AW16" s="150">
        <v>2540</v>
      </c>
      <c r="AY16" s="150">
        <v>29164</v>
      </c>
      <c r="AZ16" s="150">
        <v>25887</v>
      </c>
      <c r="BA16" s="150">
        <v>3277</v>
      </c>
      <c r="BB16">
        <v>0.89</v>
      </c>
      <c r="BC16"/>
      <c r="BD16" s="150"/>
      <c r="BE16" s="150">
        <v>8086</v>
      </c>
      <c r="BF16" s="150">
        <v>13812</v>
      </c>
      <c r="BG16">
        <v>377</v>
      </c>
      <c r="BH16">
        <v>23</v>
      </c>
      <c r="BI16" s="150">
        <v>21544</v>
      </c>
      <c r="BJ16" s="150">
        <v>12771</v>
      </c>
      <c r="BK16" s="150">
        <v>8773</v>
      </c>
      <c r="BL16">
        <v>0.59</v>
      </c>
      <c r="BM16"/>
      <c r="BN16" s="150">
        <v>6000</v>
      </c>
      <c r="BO16">
        <v>129</v>
      </c>
      <c r="BP16" t="s">
        <v>2655</v>
      </c>
      <c r="BQ16">
        <v>-23</v>
      </c>
      <c r="BR16" s="150">
        <v>6106</v>
      </c>
      <c r="BS16" t="s">
        <v>2655</v>
      </c>
      <c r="BT16" s="150">
        <v>6106</v>
      </c>
      <c r="BU16" t="s">
        <v>2655</v>
      </c>
      <c r="BV16" s="150"/>
      <c r="BW16" s="150">
        <v>17694</v>
      </c>
      <c r="BX16" s="150">
        <v>42037</v>
      </c>
      <c r="BY16" s="150">
        <v>2917</v>
      </c>
      <c r="BZ16" t="s">
        <v>2655</v>
      </c>
      <c r="CA16" s="150">
        <v>56814</v>
      </c>
      <c r="CB16" s="150">
        <v>38658</v>
      </c>
      <c r="CC16" s="150">
        <v>18156</v>
      </c>
      <c r="CD16">
        <v>0.68</v>
      </c>
      <c r="CE16" s="150"/>
      <c r="CG16" t="s">
        <v>2655</v>
      </c>
      <c r="CH16" t="s">
        <v>2655</v>
      </c>
      <c r="CJ16" t="s">
        <v>2655</v>
      </c>
      <c r="CK16" t="s">
        <v>2655</v>
      </c>
      <c r="CL16" t="s">
        <v>2655</v>
      </c>
      <c r="CM16" t="s">
        <v>2655</v>
      </c>
      <c r="CN16" s="150"/>
      <c r="CO16" s="150">
        <v>1285</v>
      </c>
      <c r="CP16">
        <v>-150</v>
      </c>
      <c r="CQ16" t="s">
        <v>2655</v>
      </c>
      <c r="CS16" s="150">
        <v>1135</v>
      </c>
      <c r="CT16">
        <v>489</v>
      </c>
      <c r="CU16">
        <v>646</v>
      </c>
      <c r="CV16">
        <v>0.43</v>
      </c>
      <c r="CW16" s="150"/>
      <c r="CX16">
        <v>532</v>
      </c>
      <c r="CY16">
        <v>21</v>
      </c>
      <c r="CZ16" t="s">
        <v>2655</v>
      </c>
      <c r="DB16">
        <v>553</v>
      </c>
      <c r="DC16" t="s">
        <v>2655</v>
      </c>
      <c r="DD16">
        <v>553</v>
      </c>
      <c r="DE16" t="s">
        <v>2655</v>
      </c>
      <c r="DF16" s="151"/>
      <c r="DG16" s="150">
        <v>1817</v>
      </c>
      <c r="DH16">
        <v>-129</v>
      </c>
      <c r="DI16" t="s">
        <v>2655</v>
      </c>
      <c r="DJ16" t="s">
        <v>2655</v>
      </c>
      <c r="DK16" s="150">
        <v>1688</v>
      </c>
      <c r="DL16">
        <v>489</v>
      </c>
      <c r="DM16" s="150">
        <v>1199</v>
      </c>
      <c r="DN16">
        <v>0.28999999999999998</v>
      </c>
      <c r="DO16"/>
      <c r="DW16" t="str">
        <f t="shared" si="0"/>
        <v>אבן יהודה</v>
      </c>
      <c r="DX16" s="150">
        <f t="shared" si="1"/>
        <v>25887</v>
      </c>
      <c r="DY16" s="150">
        <f t="shared" si="2"/>
        <v>12771</v>
      </c>
      <c r="DZ16" s="150"/>
      <c r="EB16" s="150"/>
      <c r="EC16" t="s">
        <v>2746</v>
      </c>
      <c r="ED16" s="150" t="str">
        <f t="shared" si="3"/>
        <v>אבן יהודה</v>
      </c>
      <c r="EF16" s="150"/>
      <c r="EJ16" s="150"/>
      <c r="EL16" s="150"/>
      <c r="EM16" s="152"/>
      <c r="EN16" s="150"/>
      <c r="EO16" s="150"/>
      <c r="ER16" s="150"/>
      <c r="ES16" s="150"/>
      <c r="EV16" s="150"/>
      <c r="EW16" s="150"/>
      <c r="EX16" s="150"/>
      <c r="EY16" s="151"/>
      <c r="EZ16" s="150"/>
      <c r="FA16" s="150"/>
      <c r="FB16" s="150"/>
      <c r="FC16" s="150"/>
      <c r="FG16" s="150"/>
      <c r="FH16" s="150"/>
      <c r="FI16" s="150"/>
      <c r="FJ16" s="150"/>
      <c r="FK16" s="151"/>
      <c r="FL16" s="150"/>
      <c r="FM16" s="150"/>
      <c r="FN16" s="150"/>
      <c r="FP16" s="150"/>
      <c r="FQ16" s="152"/>
      <c r="FR16" s="150"/>
      <c r="FS16" s="150"/>
      <c r="FT16" s="150"/>
      <c r="FV16" s="150"/>
      <c r="FW16" s="150"/>
      <c r="FX16" s="150"/>
      <c r="FZ16" s="153"/>
      <c r="GA16" s="150"/>
      <c r="GB16" s="150"/>
      <c r="GE16" s="150"/>
      <c r="GF16" s="150"/>
      <c r="GG16" s="150"/>
      <c r="GI16" s="154"/>
      <c r="GJ16" s="150"/>
      <c r="GN16" s="150"/>
      <c r="GP16" s="150"/>
      <c r="GR16" s="151"/>
      <c r="GS16" s="150"/>
      <c r="GT16" s="150"/>
      <c r="GU16" s="150"/>
      <c r="GW16" s="150"/>
      <c r="GX16" s="150"/>
      <c r="GY16" s="150"/>
      <c r="HA16" s="152"/>
      <c r="HJ16" s="128"/>
      <c r="HK16" s="150"/>
      <c r="HO16" s="150"/>
      <c r="HS16" s="151"/>
      <c r="IB16" s="151"/>
      <c r="IC16" s="150"/>
      <c r="IG16" s="150"/>
      <c r="II16" s="150"/>
    </row>
    <row r="17" spans="1:243">
      <c r="A17" s="149">
        <v>4</v>
      </c>
      <c r="B17" s="238" t="s">
        <v>2658</v>
      </c>
      <c r="C17" t="s">
        <v>524</v>
      </c>
      <c r="D17" s="238"/>
      <c r="E17" s="238"/>
      <c r="F17" s="238"/>
      <c r="G17" s="150">
        <v>68768</v>
      </c>
      <c r="H17" s="150">
        <v>127158</v>
      </c>
      <c r="I17" s="150">
        <v>25582</v>
      </c>
      <c r="J17" s="150">
        <v>4455</v>
      </c>
      <c r="K17" s="150">
        <v>26671</v>
      </c>
      <c r="L17" s="150">
        <v>252634</v>
      </c>
      <c r="M17" s="150"/>
      <c r="N17" s="150">
        <v>-9251</v>
      </c>
      <c r="O17" s="150"/>
      <c r="P17" s="151"/>
      <c r="Q17" s="150">
        <v>38825</v>
      </c>
      <c r="R17" s="150">
        <v>18782</v>
      </c>
      <c r="S17">
        <v>622</v>
      </c>
      <c r="T17" s="150">
        <v>10539</v>
      </c>
      <c r="U17" s="150">
        <v>127158</v>
      </c>
      <c r="V17" s="150">
        <v>25582</v>
      </c>
      <c r="W17" s="150">
        <v>4455</v>
      </c>
      <c r="X17" s="150">
        <v>18979</v>
      </c>
      <c r="Y17" s="150">
        <v>6014</v>
      </c>
      <c r="AA17" t="s">
        <v>2655</v>
      </c>
      <c r="AB17" t="s">
        <v>2655</v>
      </c>
      <c r="AC17" t="s">
        <v>2655</v>
      </c>
      <c r="AD17" s="150">
        <v>250956</v>
      </c>
      <c r="AE17" s="150">
        <v>1678</v>
      </c>
      <c r="AF17" s="150">
        <v>252634</v>
      </c>
      <c r="AG17" s="151"/>
      <c r="AH17" s="150">
        <v>96956</v>
      </c>
      <c r="AI17" s="150">
        <v>13549</v>
      </c>
      <c r="AJ17" s="150">
        <v>10238</v>
      </c>
      <c r="AL17" s="150">
        <v>2117</v>
      </c>
      <c r="AM17" s="150">
        <v>1900</v>
      </c>
      <c r="AN17">
        <v>7</v>
      </c>
      <c r="AP17" s="150">
        <v>27811</v>
      </c>
      <c r="AQ17" s="150">
        <v>51547</v>
      </c>
      <c r="AR17" s="150">
        <v>73220</v>
      </c>
      <c r="AS17" t="s">
        <v>2655</v>
      </c>
      <c r="AT17"/>
      <c r="AU17" s="150">
        <v>20407</v>
      </c>
      <c r="AV17" s="150">
        <v>49983</v>
      </c>
      <c r="AW17" s="150">
        <v>17989</v>
      </c>
      <c r="AX17" s="150">
        <v>-7088</v>
      </c>
      <c r="AY17" s="150">
        <v>45313</v>
      </c>
      <c r="AZ17" s="150">
        <v>26675</v>
      </c>
      <c r="BA17" s="150">
        <v>18638</v>
      </c>
      <c r="BB17">
        <v>0.59</v>
      </c>
      <c r="BC17"/>
      <c r="BD17" s="150"/>
      <c r="BE17" s="150">
        <v>7032</v>
      </c>
      <c r="BF17" s="150">
        <v>11320</v>
      </c>
      <c r="BG17">
        <v>793</v>
      </c>
      <c r="BI17" s="150">
        <v>17559</v>
      </c>
      <c r="BJ17" s="150">
        <v>12294</v>
      </c>
      <c r="BK17" s="150">
        <v>5265</v>
      </c>
      <c r="BL17">
        <v>0.7</v>
      </c>
      <c r="BM17"/>
      <c r="BN17" s="150">
        <v>251428</v>
      </c>
      <c r="BO17" s="150">
        <v>4102</v>
      </c>
      <c r="BP17" t="s">
        <v>2655</v>
      </c>
      <c r="BQ17" s="150">
        <v>7088</v>
      </c>
      <c r="BR17" s="150">
        <v>262618</v>
      </c>
      <c r="BS17" t="s">
        <v>2655</v>
      </c>
      <c r="BT17" s="150">
        <v>262618</v>
      </c>
      <c r="BU17" t="s">
        <v>2655</v>
      </c>
      <c r="BV17" s="150"/>
      <c r="BW17" s="150">
        <v>278867</v>
      </c>
      <c r="BX17" s="150">
        <v>65405</v>
      </c>
      <c r="BY17" s="150">
        <v>18782</v>
      </c>
      <c r="BZ17" t="s">
        <v>2655</v>
      </c>
      <c r="CA17" s="150">
        <v>325490</v>
      </c>
      <c r="CB17" s="150">
        <v>38969</v>
      </c>
      <c r="CC17" s="150">
        <v>286521</v>
      </c>
      <c r="CD17">
        <v>0.12</v>
      </c>
      <c r="CE17" s="150"/>
      <c r="CG17" t="s">
        <v>2655</v>
      </c>
      <c r="CH17" t="s">
        <v>2655</v>
      </c>
      <c r="CJ17" t="s">
        <v>2655</v>
      </c>
      <c r="CK17" t="s">
        <v>2655</v>
      </c>
      <c r="CL17" t="s">
        <v>2655</v>
      </c>
      <c r="CM17" t="s">
        <v>2655</v>
      </c>
      <c r="CN17" s="150"/>
      <c r="CO17" s="150">
        <v>2607</v>
      </c>
      <c r="CP17">
        <v>142</v>
      </c>
      <c r="CQ17" t="s">
        <v>2655</v>
      </c>
      <c r="CR17">
        <v>591</v>
      </c>
      <c r="CS17" s="150">
        <v>3340</v>
      </c>
      <c r="CT17">
        <v>622</v>
      </c>
      <c r="CU17" s="150">
        <v>2718</v>
      </c>
      <c r="CV17">
        <v>0.19</v>
      </c>
      <c r="CW17" s="150"/>
      <c r="CX17" s="150">
        <v>49542</v>
      </c>
      <c r="CY17" s="150">
        <v>2696</v>
      </c>
      <c r="CZ17" t="s">
        <v>2655</v>
      </c>
      <c r="DA17">
        <v>-591</v>
      </c>
      <c r="DB17" s="150">
        <v>51647</v>
      </c>
      <c r="DC17" t="s">
        <v>2655</v>
      </c>
      <c r="DD17" s="150">
        <v>51647</v>
      </c>
      <c r="DE17" t="s">
        <v>2655</v>
      </c>
      <c r="DF17" s="151"/>
      <c r="DG17" s="150">
        <v>52149</v>
      </c>
      <c r="DH17" s="150">
        <v>2838</v>
      </c>
      <c r="DI17" t="s">
        <v>2655</v>
      </c>
      <c r="DJ17" t="s">
        <v>2655</v>
      </c>
      <c r="DK17" s="150">
        <v>54987</v>
      </c>
      <c r="DL17">
        <v>622</v>
      </c>
      <c r="DM17" s="150">
        <v>54365</v>
      </c>
      <c r="DN17">
        <v>0.01</v>
      </c>
      <c r="DO17" s="150"/>
      <c r="DP17" s="150"/>
      <c r="DQ17" s="150"/>
      <c r="DS17" s="150"/>
      <c r="DV17" s="150"/>
      <c r="DW17" t="str">
        <f t="shared" si="0"/>
        <v>אום אל-פחם</v>
      </c>
      <c r="DX17" s="150">
        <f t="shared" si="1"/>
        <v>26675</v>
      </c>
      <c r="DY17" s="150">
        <f t="shared" si="2"/>
        <v>12294</v>
      </c>
      <c r="DZ17" s="150"/>
      <c r="EB17" s="150"/>
      <c r="EC17" t="s">
        <v>2747</v>
      </c>
      <c r="ED17" s="150" t="str">
        <f t="shared" si="3"/>
        <v>אום אל-פחם</v>
      </c>
      <c r="EE17" s="150"/>
      <c r="EL17" s="150"/>
      <c r="EM17" s="152"/>
      <c r="EN17" s="150"/>
      <c r="EO17" s="150"/>
      <c r="EP17" s="150"/>
      <c r="ER17" s="150"/>
      <c r="ES17" s="150"/>
      <c r="EV17" s="150"/>
      <c r="EW17" s="150"/>
      <c r="EX17" s="150"/>
      <c r="EY17" s="151"/>
      <c r="EZ17" s="150"/>
      <c r="FA17" s="150"/>
      <c r="FC17" s="150"/>
      <c r="FG17" s="150"/>
      <c r="FH17" s="150"/>
      <c r="FI17" s="150"/>
      <c r="FK17" s="151"/>
      <c r="FN17" s="150"/>
      <c r="FO17" s="150"/>
      <c r="FQ17" s="152"/>
      <c r="FR17" s="150"/>
      <c r="FS17" s="150"/>
      <c r="FT17" s="150"/>
      <c r="FU17" s="150"/>
      <c r="FV17" s="150"/>
      <c r="FW17" s="150"/>
      <c r="FX17" s="150"/>
      <c r="FZ17" s="153"/>
      <c r="GA17" s="150"/>
      <c r="GB17" s="150"/>
      <c r="GE17" s="150"/>
      <c r="GF17" s="150"/>
      <c r="GG17" s="150"/>
      <c r="GI17" s="154"/>
      <c r="GJ17" s="150"/>
      <c r="GK17" s="150"/>
      <c r="GM17" s="150"/>
      <c r="GN17" s="150"/>
      <c r="GP17" s="150"/>
      <c r="GR17" s="151"/>
      <c r="GS17" s="150"/>
      <c r="GT17" s="150"/>
      <c r="GU17" s="150"/>
      <c r="GW17" s="150"/>
      <c r="GX17" s="150"/>
      <c r="GY17" s="150"/>
      <c r="HA17" s="152"/>
      <c r="HJ17" s="128"/>
      <c r="HK17" s="150"/>
      <c r="HO17" s="150"/>
      <c r="HQ17" s="150"/>
      <c r="HS17" s="151"/>
      <c r="HT17" s="150"/>
      <c r="HU17" s="150"/>
      <c r="HX17" s="150"/>
      <c r="HZ17" s="150"/>
      <c r="IB17" s="151"/>
      <c r="IC17" s="150"/>
      <c r="ID17" s="150"/>
      <c r="IG17" s="150"/>
      <c r="II17" s="150"/>
    </row>
    <row r="18" spans="1:243">
      <c r="A18" s="149">
        <v>5</v>
      </c>
      <c r="B18" s="238" t="s">
        <v>2659</v>
      </c>
      <c r="C18" t="s">
        <v>145</v>
      </c>
      <c r="D18" s="238"/>
      <c r="E18" s="238"/>
      <c r="F18" s="238"/>
      <c r="G18" s="150">
        <v>48118</v>
      </c>
      <c r="H18" s="150">
        <v>20062</v>
      </c>
      <c r="I18" s="150">
        <v>18349</v>
      </c>
      <c r="J18" s="150">
        <v>3398</v>
      </c>
      <c r="K18" s="150">
        <v>46319</v>
      </c>
      <c r="L18" s="150">
        <v>136246</v>
      </c>
      <c r="M18"/>
      <c r="N18" s="150">
        <v>-2842</v>
      </c>
      <c r="O18" s="150"/>
      <c r="P18" s="151"/>
      <c r="Q18" s="150">
        <v>30950</v>
      </c>
      <c r="R18" s="150">
        <v>10094</v>
      </c>
      <c r="S18">
        <v>589</v>
      </c>
      <c r="T18" s="150">
        <v>4556</v>
      </c>
      <c r="U18" s="150">
        <v>20062</v>
      </c>
      <c r="V18" s="150">
        <v>18349</v>
      </c>
      <c r="W18" s="150">
        <v>3398</v>
      </c>
      <c r="X18" s="150">
        <v>34521</v>
      </c>
      <c r="Y18" s="150">
        <v>6566</v>
      </c>
      <c r="AA18" s="150">
        <v>2500</v>
      </c>
      <c r="AB18" s="150">
        <v>1568</v>
      </c>
      <c r="AC18" s="150">
        <v>1929</v>
      </c>
      <c r="AD18" s="150">
        <v>135082</v>
      </c>
      <c r="AE18" s="150">
        <v>1164</v>
      </c>
      <c r="AF18" s="150">
        <v>136246</v>
      </c>
      <c r="AG18" s="151"/>
      <c r="AH18" s="150">
        <v>57969</v>
      </c>
      <c r="AI18" s="150">
        <v>13971</v>
      </c>
      <c r="AJ18" s="150">
        <v>4417</v>
      </c>
      <c r="AK18" s="150">
        <v>2753</v>
      </c>
      <c r="AL18" s="150">
        <v>4578</v>
      </c>
      <c r="AM18" s="150">
        <v>2500</v>
      </c>
      <c r="AP18" s="150">
        <v>28219</v>
      </c>
      <c r="AQ18" s="150">
        <v>19264</v>
      </c>
      <c r="AR18" s="150">
        <v>66924</v>
      </c>
      <c r="AS18" t="s">
        <v>2655</v>
      </c>
      <c r="AT18"/>
      <c r="AU18" s="150">
        <v>56959</v>
      </c>
      <c r="AV18" s="150">
        <v>25977</v>
      </c>
      <c r="AW18" s="150">
        <v>10094</v>
      </c>
      <c r="AX18">
        <v>-22</v>
      </c>
      <c r="AY18" s="150">
        <v>72820</v>
      </c>
      <c r="AZ18" s="150">
        <v>30950</v>
      </c>
      <c r="BA18" s="150">
        <v>41870</v>
      </c>
      <c r="BB18">
        <v>0.43</v>
      </c>
      <c r="BC18"/>
      <c r="BD18" s="150"/>
      <c r="BE18" s="150">
        <v>2108</v>
      </c>
      <c r="BF18" s="150">
        <v>15566</v>
      </c>
      <c r="BG18" t="s">
        <v>2655</v>
      </c>
      <c r="BI18" s="150">
        <v>17674</v>
      </c>
      <c r="BJ18" t="s">
        <v>2655</v>
      </c>
      <c r="BK18" s="150">
        <v>17674</v>
      </c>
      <c r="BL18" t="s">
        <v>2655</v>
      </c>
      <c r="BM18"/>
      <c r="BN18" s="150">
        <v>32912</v>
      </c>
      <c r="BO18" s="150">
        <v>-5784</v>
      </c>
      <c r="BP18" s="150">
        <v>1445</v>
      </c>
      <c r="BQ18">
        <v>22</v>
      </c>
      <c r="BR18" s="150">
        <v>25705</v>
      </c>
      <c r="BS18" t="s">
        <v>2655</v>
      </c>
      <c r="BT18" s="150">
        <v>25705</v>
      </c>
      <c r="BU18" t="s">
        <v>2655</v>
      </c>
      <c r="BV18" s="150"/>
      <c r="BW18" s="150">
        <v>91979</v>
      </c>
      <c r="BX18" s="150">
        <v>35759</v>
      </c>
      <c r="BY18" s="150">
        <v>11539</v>
      </c>
      <c r="BZ18" t="s">
        <v>2655</v>
      </c>
      <c r="CA18" s="150">
        <v>116199</v>
      </c>
      <c r="CB18" s="150">
        <v>30950</v>
      </c>
      <c r="CC18" s="150">
        <v>85249</v>
      </c>
      <c r="CD18">
        <v>0.27</v>
      </c>
      <c r="CE18" s="150"/>
      <c r="CG18" t="s">
        <v>2655</v>
      </c>
      <c r="CH18" t="s">
        <v>2655</v>
      </c>
      <c r="CJ18" t="s">
        <v>2655</v>
      </c>
      <c r="CK18" t="s">
        <v>2655</v>
      </c>
      <c r="CL18" t="s">
        <v>2655</v>
      </c>
      <c r="CM18" t="s">
        <v>2655</v>
      </c>
      <c r="CN18" s="150"/>
      <c r="CO18" s="150">
        <v>27067</v>
      </c>
      <c r="CP18" s="150">
        <v>1107</v>
      </c>
      <c r="CQ18" t="s">
        <v>2655</v>
      </c>
      <c r="CS18" s="150">
        <v>28174</v>
      </c>
      <c r="CT18">
        <v>589</v>
      </c>
      <c r="CU18" s="150">
        <v>27585</v>
      </c>
      <c r="CV18">
        <v>0.02</v>
      </c>
      <c r="CW18" s="150"/>
      <c r="CX18" s="150">
        <v>3627</v>
      </c>
      <c r="CY18" s="150">
        <v>1070</v>
      </c>
      <c r="CZ18" s="150">
        <v>1132</v>
      </c>
      <c r="DB18" s="150">
        <v>3565</v>
      </c>
      <c r="DC18" t="s">
        <v>2655</v>
      </c>
      <c r="DD18" s="150">
        <v>3565</v>
      </c>
      <c r="DE18" t="s">
        <v>2655</v>
      </c>
      <c r="DF18" s="151"/>
      <c r="DG18" s="150">
        <v>30694</v>
      </c>
      <c r="DH18" s="150">
        <v>2177</v>
      </c>
      <c r="DI18" s="150">
        <v>1132</v>
      </c>
      <c r="DJ18" t="s">
        <v>2655</v>
      </c>
      <c r="DK18" s="150">
        <v>31739</v>
      </c>
      <c r="DL18">
        <v>589</v>
      </c>
      <c r="DM18" s="150">
        <v>31150</v>
      </c>
      <c r="DN18">
        <v>0.02</v>
      </c>
      <c r="DO18" s="150"/>
      <c r="DP18" s="150"/>
      <c r="DQ18" s="150"/>
      <c r="DS18" s="150"/>
      <c r="DV18" s="150"/>
      <c r="DW18" t="str">
        <f t="shared" si="0"/>
        <v>אופקים</v>
      </c>
      <c r="DX18" s="150">
        <f t="shared" si="1"/>
        <v>30950</v>
      </c>
      <c r="DY18" s="150" t="str">
        <f t="shared" si="2"/>
        <v xml:space="preserve">              </v>
      </c>
      <c r="DZ18" s="150"/>
      <c r="EB18" s="150"/>
      <c r="EC18" t="s">
        <v>2748</v>
      </c>
      <c r="ED18" s="150" t="str">
        <f t="shared" si="3"/>
        <v>אופקים</v>
      </c>
      <c r="EE18" s="150"/>
      <c r="EL18" s="150"/>
      <c r="EM18" s="152"/>
      <c r="EN18" s="150"/>
      <c r="EO18" s="150"/>
      <c r="EP18" s="150"/>
      <c r="EQ18" s="150"/>
      <c r="ER18" s="150"/>
      <c r="ES18" s="150"/>
      <c r="EV18" s="150"/>
      <c r="EW18" s="150"/>
      <c r="EX18" s="150"/>
      <c r="EY18" s="151"/>
      <c r="EZ18" s="150"/>
      <c r="FA18" s="150"/>
      <c r="FC18" s="150"/>
      <c r="FG18" s="150"/>
      <c r="FH18" s="150"/>
      <c r="FI18" s="150"/>
      <c r="FJ18" s="150"/>
      <c r="FK18" s="151"/>
      <c r="FL18" s="150"/>
      <c r="FM18" s="150"/>
      <c r="FN18" s="150"/>
      <c r="FO18" s="150"/>
      <c r="FP18" s="150"/>
      <c r="FQ18" s="152"/>
      <c r="FR18" s="150"/>
      <c r="FS18" s="150"/>
      <c r="FT18" s="150"/>
      <c r="FV18" s="150"/>
      <c r="FW18" s="150"/>
      <c r="FX18" s="150"/>
      <c r="FZ18" s="153"/>
      <c r="GA18" s="150"/>
      <c r="GB18" s="150"/>
      <c r="GE18" s="150"/>
      <c r="GG18" s="150"/>
      <c r="GI18" s="154"/>
      <c r="GJ18" s="150"/>
      <c r="GK18" s="150"/>
      <c r="GL18" s="150"/>
      <c r="GN18" s="150"/>
      <c r="GP18" s="150"/>
      <c r="GR18" s="151"/>
      <c r="GS18" s="150"/>
      <c r="GT18" s="150"/>
      <c r="GU18" s="150"/>
      <c r="GW18" s="150"/>
      <c r="GX18" s="150"/>
      <c r="GY18" s="150"/>
      <c r="HA18" s="152"/>
      <c r="HJ18" s="128"/>
      <c r="HK18" s="150"/>
      <c r="HL18" s="150"/>
      <c r="HO18" s="150"/>
      <c r="HQ18" s="150"/>
      <c r="HS18" s="151"/>
      <c r="HT18" s="150"/>
      <c r="HU18" s="150"/>
      <c r="HV18" s="150"/>
      <c r="HX18" s="150"/>
      <c r="HZ18" s="150"/>
      <c r="IB18" s="151"/>
      <c r="IC18" s="150"/>
      <c r="ID18" s="150"/>
      <c r="IE18" s="150"/>
      <c r="IG18" s="150"/>
      <c r="II18" s="150"/>
    </row>
    <row r="19" spans="1:243">
      <c r="A19" s="149">
        <v>6</v>
      </c>
      <c r="B19" s="238" t="s">
        <v>2654</v>
      </c>
      <c r="C19" t="s">
        <v>2442</v>
      </c>
      <c r="D19" s="238"/>
      <c r="E19" s="238"/>
      <c r="F19" s="238"/>
      <c r="G19" s="150">
        <v>160250</v>
      </c>
      <c r="H19" s="150">
        <v>38735</v>
      </c>
      <c r="I19" s="150">
        <v>26954</v>
      </c>
      <c r="J19" s="150">
        <v>2348</v>
      </c>
      <c r="K19" s="150">
        <v>7615</v>
      </c>
      <c r="L19" s="150">
        <v>235902</v>
      </c>
      <c r="M19" s="150"/>
      <c r="N19">
        <v>80</v>
      </c>
      <c r="O19" s="150"/>
      <c r="P19" s="151"/>
      <c r="Q19" s="150">
        <v>112836</v>
      </c>
      <c r="R19" s="150">
        <v>16105</v>
      </c>
      <c r="S19" s="150">
        <v>3630</v>
      </c>
      <c r="T19" s="150">
        <v>25694</v>
      </c>
      <c r="U19" s="150">
        <v>38735</v>
      </c>
      <c r="V19" s="150">
        <v>26954</v>
      </c>
      <c r="W19" s="150">
        <v>2348</v>
      </c>
      <c r="X19" s="150">
        <v>6234</v>
      </c>
      <c r="Y19">
        <v>177</v>
      </c>
      <c r="AA19" t="s">
        <v>2655</v>
      </c>
      <c r="AB19" s="150">
        <v>1204</v>
      </c>
      <c r="AC19" s="150">
        <v>1985</v>
      </c>
      <c r="AD19" s="150">
        <v>235902</v>
      </c>
      <c r="AE19" t="s">
        <v>2655</v>
      </c>
      <c r="AF19" s="150">
        <v>235902</v>
      </c>
      <c r="AG19" s="151"/>
      <c r="AH19" s="150">
        <v>73715</v>
      </c>
      <c r="AI19" s="150">
        <v>6711</v>
      </c>
      <c r="AJ19">
        <v>956</v>
      </c>
      <c r="AL19" s="150">
        <v>13391</v>
      </c>
      <c r="AM19" t="s">
        <v>2655</v>
      </c>
      <c r="AO19">
        <v>131</v>
      </c>
      <c r="AP19" s="150">
        <v>21189</v>
      </c>
      <c r="AQ19" s="150">
        <v>21894</v>
      </c>
      <c r="AR19" s="150">
        <v>73010</v>
      </c>
      <c r="AS19" t="s">
        <v>2655</v>
      </c>
      <c r="AT19"/>
      <c r="AU19" s="150">
        <v>6759</v>
      </c>
      <c r="AV19" s="150">
        <v>58216</v>
      </c>
      <c r="AW19" s="150">
        <v>14188</v>
      </c>
      <c r="AX19" s="150">
        <v>-2338</v>
      </c>
      <c r="AY19" s="150">
        <v>48449</v>
      </c>
      <c r="AZ19" s="150">
        <v>42811</v>
      </c>
      <c r="BA19" s="150">
        <v>5638</v>
      </c>
      <c r="BB19">
        <v>0.88</v>
      </c>
      <c r="BC19"/>
      <c r="BD19" s="150"/>
      <c r="BE19" s="150">
        <v>21815</v>
      </c>
      <c r="BF19" s="150">
        <v>80404.97</v>
      </c>
      <c r="BG19" s="150">
        <v>13498</v>
      </c>
      <c r="BH19" s="150">
        <v>-2184</v>
      </c>
      <c r="BI19" s="150">
        <v>86537.97</v>
      </c>
      <c r="BJ19" s="150">
        <v>70271</v>
      </c>
      <c r="BK19" s="150">
        <v>16266.97</v>
      </c>
      <c r="BL19">
        <v>0.81</v>
      </c>
      <c r="BM19"/>
      <c r="BN19" s="150">
        <v>247874</v>
      </c>
      <c r="BO19" t="s">
        <v>2655</v>
      </c>
      <c r="BP19" t="s">
        <v>2655</v>
      </c>
      <c r="BQ19" s="150">
        <v>4522</v>
      </c>
      <c r="BR19" s="150">
        <v>252396</v>
      </c>
      <c r="BS19" t="s">
        <v>2655</v>
      </c>
      <c r="BT19" s="150">
        <v>252396</v>
      </c>
      <c r="BU19" t="s">
        <v>2655</v>
      </c>
      <c r="BV19" s="150"/>
      <c r="BW19" s="150">
        <v>276448</v>
      </c>
      <c r="BX19" s="150">
        <v>138620.97</v>
      </c>
      <c r="BY19" s="150">
        <v>27686</v>
      </c>
      <c r="BZ19" t="s">
        <v>2655</v>
      </c>
      <c r="CA19" s="150">
        <v>387382.97</v>
      </c>
      <c r="CB19" s="150">
        <v>113082</v>
      </c>
      <c r="CC19" s="150">
        <v>274300.96999999997</v>
      </c>
      <c r="CD19">
        <v>0.28999999999999998</v>
      </c>
      <c r="CE19" s="150"/>
      <c r="CG19" t="s">
        <v>2655</v>
      </c>
      <c r="CH19" t="s">
        <v>2655</v>
      </c>
      <c r="CJ19" t="s">
        <v>2655</v>
      </c>
      <c r="CK19" t="s">
        <v>2655</v>
      </c>
      <c r="CL19" t="s">
        <v>2655</v>
      </c>
      <c r="CM19" t="s">
        <v>2655</v>
      </c>
      <c r="CN19" s="150"/>
      <c r="CO19" s="150">
        <v>3904</v>
      </c>
      <c r="CP19" s="150">
        <v>2396</v>
      </c>
      <c r="CQ19" s="150">
        <v>4210</v>
      </c>
      <c r="CR19" s="150">
        <v>4774</v>
      </c>
      <c r="CS19" s="150">
        <v>6864</v>
      </c>
      <c r="CT19" s="150">
        <v>3630</v>
      </c>
      <c r="CU19" s="150">
        <v>3234</v>
      </c>
      <c r="CV19">
        <v>0.53</v>
      </c>
      <c r="CW19" s="150"/>
      <c r="CX19" s="150">
        <v>58945</v>
      </c>
      <c r="CY19" t="s">
        <v>2655</v>
      </c>
      <c r="CZ19" t="s">
        <v>2655</v>
      </c>
      <c r="DA19" s="150">
        <v>-4774</v>
      </c>
      <c r="DB19" s="150">
        <v>54171</v>
      </c>
      <c r="DC19" t="s">
        <v>2655</v>
      </c>
      <c r="DD19" s="150">
        <v>54171</v>
      </c>
      <c r="DE19" t="s">
        <v>2655</v>
      </c>
      <c r="DF19" s="151"/>
      <c r="DG19" s="150">
        <v>62849</v>
      </c>
      <c r="DH19" s="150">
        <v>2396</v>
      </c>
      <c r="DI19" s="150">
        <v>4210</v>
      </c>
      <c r="DJ19" t="s">
        <v>2655</v>
      </c>
      <c r="DK19" s="150">
        <v>61035</v>
      </c>
      <c r="DL19" s="150">
        <v>3630</v>
      </c>
      <c r="DM19" s="150">
        <v>57405</v>
      </c>
      <c r="DN19">
        <v>0.06</v>
      </c>
      <c r="DO19" s="150"/>
      <c r="DS19" s="150"/>
      <c r="DW19" t="str">
        <f t="shared" si="0"/>
        <v>אור יהודה</v>
      </c>
      <c r="DX19" s="150">
        <f t="shared" si="1"/>
        <v>42811</v>
      </c>
      <c r="DY19" s="150">
        <f t="shared" si="2"/>
        <v>70271</v>
      </c>
      <c r="DZ19" s="150"/>
      <c r="EB19" s="150"/>
      <c r="EC19" t="s">
        <v>2749</v>
      </c>
      <c r="ED19" s="150" t="str">
        <f t="shared" si="3"/>
        <v>אור יהודה</v>
      </c>
      <c r="EE19" s="150"/>
      <c r="EL19" s="150"/>
      <c r="EM19" s="152"/>
      <c r="EN19" s="150"/>
      <c r="EO19" s="150"/>
      <c r="ER19" s="150"/>
      <c r="EV19" s="150"/>
      <c r="EW19" s="150"/>
      <c r="EX19" s="150"/>
      <c r="EY19" s="151"/>
      <c r="EZ19" s="150"/>
      <c r="FA19" s="150"/>
      <c r="FD19" s="150"/>
      <c r="FG19" s="150"/>
      <c r="FH19" s="150"/>
      <c r="FI19" s="150"/>
      <c r="FK19" s="151"/>
      <c r="FN19" s="150"/>
      <c r="FO19" s="150"/>
      <c r="FQ19" s="152"/>
      <c r="FR19" s="150"/>
      <c r="FS19" s="150"/>
      <c r="FT19" s="150"/>
      <c r="FU19" s="150"/>
      <c r="FV19" s="150"/>
      <c r="FW19" s="150"/>
      <c r="FX19" s="150"/>
      <c r="FZ19" s="153"/>
      <c r="GA19" s="150"/>
      <c r="GB19" s="150"/>
      <c r="GC19" s="150"/>
      <c r="GD19" s="150"/>
      <c r="GE19" s="150"/>
      <c r="GF19" s="150"/>
      <c r="GG19" s="150"/>
      <c r="GI19" s="154"/>
      <c r="GJ19" s="150"/>
      <c r="GM19" s="150"/>
      <c r="GN19" s="150"/>
      <c r="GP19" s="150"/>
      <c r="GR19" s="151"/>
      <c r="GS19" s="150"/>
      <c r="GT19" s="150"/>
      <c r="GU19" s="150"/>
      <c r="GW19" s="150"/>
      <c r="GX19" s="150"/>
      <c r="GY19" s="150"/>
      <c r="HA19" s="152"/>
      <c r="HJ19" s="128"/>
      <c r="HK19" s="150"/>
      <c r="HL19" s="150"/>
      <c r="HM19" s="150"/>
      <c r="HN19" s="150"/>
      <c r="HO19" s="150"/>
      <c r="HP19" s="150"/>
      <c r="HQ19" s="150"/>
      <c r="HS19" s="151"/>
      <c r="HT19" s="150"/>
      <c r="HW19" s="150"/>
      <c r="HX19" s="150"/>
      <c r="HZ19" s="150"/>
      <c r="IB19" s="151"/>
      <c r="IC19" s="150"/>
      <c r="ID19" s="150"/>
      <c r="IE19" s="150"/>
      <c r="IG19" s="150"/>
      <c r="IH19" s="150"/>
      <c r="II19" s="150"/>
    </row>
    <row r="20" spans="1:243">
      <c r="A20" s="149">
        <v>7</v>
      </c>
      <c r="B20" s="238" t="s">
        <v>2660</v>
      </c>
      <c r="C20" t="s">
        <v>537</v>
      </c>
      <c r="D20" s="238"/>
      <c r="E20" s="238"/>
      <c r="F20" s="238"/>
      <c r="G20" s="150">
        <v>77266</v>
      </c>
      <c r="H20" s="150">
        <v>17725</v>
      </c>
      <c r="I20" s="150">
        <v>12425</v>
      </c>
      <c r="J20" s="150">
        <v>1593</v>
      </c>
      <c r="K20" s="150">
        <v>21552</v>
      </c>
      <c r="L20" s="150">
        <v>130561</v>
      </c>
      <c r="M20"/>
      <c r="N20">
        <v>0.22</v>
      </c>
      <c r="O20" s="150"/>
      <c r="P20" s="151"/>
      <c r="Q20" s="150">
        <v>42737</v>
      </c>
      <c r="R20" s="150">
        <v>6693</v>
      </c>
      <c r="S20" s="150">
        <v>11661</v>
      </c>
      <c r="T20" s="150">
        <v>16175</v>
      </c>
      <c r="U20" s="150">
        <v>17725</v>
      </c>
      <c r="V20" s="150">
        <v>12425</v>
      </c>
      <c r="W20" s="150">
        <v>1593</v>
      </c>
      <c r="X20" s="150">
        <v>19571</v>
      </c>
      <c r="Y20" s="150">
        <v>1081</v>
      </c>
      <c r="AA20" t="s">
        <v>2655</v>
      </c>
      <c r="AB20" t="s">
        <v>2655</v>
      </c>
      <c r="AC20" t="s">
        <v>2655</v>
      </c>
      <c r="AD20" s="150">
        <v>129661</v>
      </c>
      <c r="AE20">
        <v>900</v>
      </c>
      <c r="AF20" s="150">
        <v>130561</v>
      </c>
      <c r="AG20" s="151"/>
      <c r="AH20" s="150">
        <v>14892</v>
      </c>
      <c r="AI20" s="150">
        <v>9165</v>
      </c>
      <c r="AJ20" s="150">
        <v>2469</v>
      </c>
      <c r="AL20" s="150">
        <v>1758</v>
      </c>
      <c r="AM20" t="s">
        <v>2655</v>
      </c>
      <c r="AP20" s="150">
        <v>13403</v>
      </c>
      <c r="AQ20" s="150">
        <v>11934</v>
      </c>
      <c r="AR20" s="150">
        <v>16361</v>
      </c>
      <c r="AS20" s="150">
        <v>11369</v>
      </c>
      <c r="AT20"/>
      <c r="AU20" s="150">
        <v>34644</v>
      </c>
      <c r="AV20" s="150">
        <v>22831</v>
      </c>
      <c r="AW20" s="150">
        <v>6017</v>
      </c>
      <c r="AX20" s="150">
        <v>-1837</v>
      </c>
      <c r="AY20" s="150">
        <v>49621</v>
      </c>
      <c r="AZ20" s="150">
        <v>12561</v>
      </c>
      <c r="BA20" s="150">
        <v>37060</v>
      </c>
      <c r="BB20">
        <v>0.25</v>
      </c>
      <c r="BC20"/>
      <c r="BD20" s="150"/>
      <c r="BE20" s="150">
        <v>34310</v>
      </c>
      <c r="BF20" s="150">
        <v>33781</v>
      </c>
      <c r="BG20">
        <v>676</v>
      </c>
      <c r="BH20" s="150">
        <v>-1869</v>
      </c>
      <c r="BI20" s="150">
        <v>65546</v>
      </c>
      <c r="BJ20" s="150">
        <v>30176</v>
      </c>
      <c r="BK20" s="150">
        <v>35370</v>
      </c>
      <c r="BL20">
        <v>0.46</v>
      </c>
      <c r="BM20"/>
      <c r="BO20" t="s">
        <v>2655</v>
      </c>
      <c r="BP20" t="s">
        <v>2655</v>
      </c>
      <c r="BQ20" s="150">
        <v>3706</v>
      </c>
      <c r="BR20" s="150">
        <v>3706</v>
      </c>
      <c r="BS20" t="s">
        <v>2655</v>
      </c>
      <c r="BT20" s="150">
        <v>3706</v>
      </c>
      <c r="BU20" t="s">
        <v>2655</v>
      </c>
      <c r="BV20" s="150"/>
      <c r="BW20" s="150">
        <v>68954</v>
      </c>
      <c r="BX20" s="150">
        <v>56612</v>
      </c>
      <c r="BY20" s="150">
        <v>6693</v>
      </c>
      <c r="BZ20" t="s">
        <v>2655</v>
      </c>
      <c r="CA20" s="150">
        <v>118873</v>
      </c>
      <c r="CB20" s="150">
        <v>42737</v>
      </c>
      <c r="CC20" s="150">
        <v>76136</v>
      </c>
      <c r="CD20">
        <v>0.36</v>
      </c>
      <c r="CE20" s="150"/>
      <c r="CG20" t="s">
        <v>2655</v>
      </c>
      <c r="CH20" t="s">
        <v>2655</v>
      </c>
      <c r="CJ20" t="s">
        <v>2655</v>
      </c>
      <c r="CK20" t="s">
        <v>2655</v>
      </c>
      <c r="CL20" t="s">
        <v>2655</v>
      </c>
      <c r="CM20" t="s">
        <v>2655</v>
      </c>
      <c r="CN20" s="150"/>
      <c r="CO20" s="150">
        <v>39888</v>
      </c>
      <c r="CP20" s="150">
        <v>14267</v>
      </c>
      <c r="CQ20" t="s">
        <v>2655</v>
      </c>
      <c r="CR20">
        <v>-230</v>
      </c>
      <c r="CS20" s="150">
        <v>53925</v>
      </c>
      <c r="CT20" s="150">
        <v>11660</v>
      </c>
      <c r="CU20" s="150">
        <v>42265</v>
      </c>
      <c r="CV20">
        <v>0.22</v>
      </c>
      <c r="CW20" s="150"/>
      <c r="CY20" t="s">
        <v>2655</v>
      </c>
      <c r="CZ20" t="s">
        <v>2655</v>
      </c>
      <c r="DA20">
        <v>230</v>
      </c>
      <c r="DB20">
        <v>230</v>
      </c>
      <c r="DC20" t="s">
        <v>2655</v>
      </c>
      <c r="DD20">
        <v>230</v>
      </c>
      <c r="DE20" t="s">
        <v>2655</v>
      </c>
      <c r="DF20" s="151"/>
      <c r="DG20" s="150">
        <v>39888</v>
      </c>
      <c r="DH20" s="150">
        <v>14267</v>
      </c>
      <c r="DI20" t="s">
        <v>2655</v>
      </c>
      <c r="DJ20" t="s">
        <v>2655</v>
      </c>
      <c r="DK20" s="150">
        <v>54155</v>
      </c>
      <c r="DL20" s="150">
        <v>11660</v>
      </c>
      <c r="DM20" s="150">
        <v>42495</v>
      </c>
      <c r="DN20">
        <v>0.22</v>
      </c>
      <c r="DO20" s="150"/>
      <c r="DS20" s="150"/>
      <c r="DW20" t="str">
        <f t="shared" si="0"/>
        <v>אור עקיבא</v>
      </c>
      <c r="DX20" s="150">
        <f t="shared" si="1"/>
        <v>12561</v>
      </c>
      <c r="DY20" s="150">
        <f t="shared" si="2"/>
        <v>30176</v>
      </c>
      <c r="DZ20" s="150"/>
      <c r="EB20" s="150"/>
      <c r="EC20" t="s">
        <v>2750</v>
      </c>
      <c r="ED20" s="150" t="str">
        <f t="shared" si="3"/>
        <v>אור עקיבא</v>
      </c>
      <c r="EE20" s="150"/>
      <c r="EL20" s="150"/>
      <c r="EM20" s="152"/>
      <c r="EN20" s="150"/>
      <c r="EO20" s="150"/>
      <c r="EP20" s="150"/>
      <c r="ER20" s="150"/>
      <c r="EV20" s="150"/>
      <c r="EW20" s="150"/>
      <c r="EX20" s="150"/>
      <c r="EY20" s="151"/>
      <c r="EZ20" s="150"/>
      <c r="FA20" s="150"/>
      <c r="FG20" s="150"/>
      <c r="FH20" s="150"/>
      <c r="FI20" s="150"/>
      <c r="FJ20" s="150"/>
      <c r="FK20" s="151"/>
      <c r="FM20" s="150"/>
      <c r="FN20" s="150"/>
      <c r="FO20" s="150"/>
      <c r="FP20" s="150"/>
      <c r="FQ20" s="152"/>
      <c r="FR20" s="150"/>
      <c r="FS20" s="150"/>
      <c r="FT20" s="150"/>
      <c r="FU20" s="150"/>
      <c r="FV20" s="150"/>
      <c r="FW20" s="150"/>
      <c r="FX20" s="150"/>
      <c r="FZ20" s="153"/>
      <c r="GA20" s="150"/>
      <c r="GB20" s="150"/>
      <c r="GD20" s="150"/>
      <c r="GE20" s="150"/>
      <c r="GF20" s="150"/>
      <c r="GG20" s="150"/>
      <c r="GI20" s="154"/>
      <c r="GM20" s="150"/>
      <c r="GN20" s="150"/>
      <c r="GP20" s="150"/>
      <c r="GR20" s="151"/>
      <c r="GS20" s="150"/>
      <c r="GT20" s="150"/>
      <c r="GU20" s="150"/>
      <c r="GW20" s="150"/>
      <c r="GX20" s="150"/>
      <c r="GY20" s="150"/>
      <c r="HA20" s="152"/>
      <c r="HJ20" s="128"/>
      <c r="HK20" s="150"/>
      <c r="HL20" s="150"/>
      <c r="HO20" s="150"/>
      <c r="HP20" s="150"/>
      <c r="HQ20" s="150"/>
      <c r="HS20" s="151"/>
      <c r="IB20" s="151"/>
      <c r="IC20" s="150"/>
      <c r="ID20" s="150"/>
      <c r="IG20" s="150"/>
      <c r="IH20" s="150"/>
      <c r="II20" s="150"/>
    </row>
    <row r="21" spans="1:243">
      <c r="A21" s="149">
        <v>8</v>
      </c>
      <c r="B21" s="238" t="s">
        <v>2659</v>
      </c>
      <c r="C21" t="s">
        <v>838</v>
      </c>
      <c r="D21" s="238"/>
      <c r="E21" s="238"/>
      <c r="F21" s="238"/>
      <c r="G21" s="150">
        <v>40537</v>
      </c>
      <c r="H21" s="150">
        <v>12343</v>
      </c>
      <c r="I21" s="150">
        <v>1593</v>
      </c>
      <c r="J21" s="150">
        <v>1637</v>
      </c>
      <c r="K21" s="150">
        <v>4558</v>
      </c>
      <c r="L21" s="150">
        <v>60668</v>
      </c>
      <c r="M21"/>
      <c r="N21">
        <v>2</v>
      </c>
      <c r="O21" s="150"/>
      <c r="P21" s="151"/>
      <c r="Q21" s="150">
        <v>18088</v>
      </c>
      <c r="R21" s="150">
        <v>1451</v>
      </c>
      <c r="S21" s="150">
        <v>4786</v>
      </c>
      <c r="T21" s="150">
        <v>13283</v>
      </c>
      <c r="U21" s="150">
        <v>12343</v>
      </c>
      <c r="V21" s="150">
        <v>1593</v>
      </c>
      <c r="W21" s="150">
        <v>1637</v>
      </c>
      <c r="X21" s="150">
        <v>3521</v>
      </c>
      <c r="Y21">
        <v>387</v>
      </c>
      <c r="AA21" t="s">
        <v>2655</v>
      </c>
      <c r="AB21">
        <v>650</v>
      </c>
      <c r="AC21" s="150">
        <v>2929</v>
      </c>
      <c r="AD21" s="150">
        <v>60668</v>
      </c>
      <c r="AE21" t="s">
        <v>2655</v>
      </c>
      <c r="AF21" s="150">
        <v>60668</v>
      </c>
      <c r="AG21" s="151"/>
      <c r="AH21" s="150">
        <v>54379</v>
      </c>
      <c r="AI21" s="150">
        <v>10294</v>
      </c>
      <c r="AJ21" s="150">
        <v>2427</v>
      </c>
      <c r="AL21">
        <v>436</v>
      </c>
      <c r="AM21" s="150">
        <v>8000</v>
      </c>
      <c r="AP21" s="150">
        <v>21157</v>
      </c>
      <c r="AQ21" s="150">
        <v>20648</v>
      </c>
      <c r="AR21" s="150">
        <v>54888</v>
      </c>
      <c r="AS21" s="150">
        <v>3220</v>
      </c>
      <c r="AT21"/>
      <c r="AU21" s="150">
        <v>1534</v>
      </c>
      <c r="AV21" s="150">
        <v>16028</v>
      </c>
      <c r="AW21" s="150">
        <v>1175</v>
      </c>
      <c r="AX21">
        <v>-85</v>
      </c>
      <c r="AY21" s="150">
        <v>16302</v>
      </c>
      <c r="AZ21" s="150">
        <v>14511</v>
      </c>
      <c r="BA21" s="150">
        <v>1791</v>
      </c>
      <c r="BB21">
        <v>0.89</v>
      </c>
      <c r="BC21"/>
      <c r="BE21" s="150">
        <v>2624</v>
      </c>
      <c r="BF21" s="150">
        <v>1424</v>
      </c>
      <c r="BG21">
        <v>276</v>
      </c>
      <c r="BH21">
        <v>600</v>
      </c>
      <c r="BI21" s="150">
        <v>4372</v>
      </c>
      <c r="BJ21" s="150">
        <v>3577</v>
      </c>
      <c r="BK21">
        <v>795</v>
      </c>
      <c r="BL21">
        <v>0.82</v>
      </c>
      <c r="BM21"/>
      <c r="BN21" s="150">
        <v>1387</v>
      </c>
      <c r="BO21" t="s">
        <v>2655</v>
      </c>
      <c r="BP21" t="s">
        <v>2655</v>
      </c>
      <c r="BQ21">
        <v>-515</v>
      </c>
      <c r="BR21">
        <v>872</v>
      </c>
      <c r="BS21" t="s">
        <v>2655</v>
      </c>
      <c r="BT21">
        <v>872</v>
      </c>
      <c r="BU21" t="s">
        <v>2655</v>
      </c>
      <c r="BV21" s="150"/>
      <c r="BW21" s="150">
        <v>5545</v>
      </c>
      <c r="BX21" s="150">
        <v>17452</v>
      </c>
      <c r="BY21" s="150">
        <v>1451</v>
      </c>
      <c r="BZ21" t="s">
        <v>2655</v>
      </c>
      <c r="CA21" s="150">
        <v>21546</v>
      </c>
      <c r="CB21" s="150">
        <v>18088</v>
      </c>
      <c r="CC21" s="150">
        <v>3458</v>
      </c>
      <c r="CD21">
        <v>0.84</v>
      </c>
      <c r="CE21" s="150"/>
      <c r="CG21" t="s">
        <v>2655</v>
      </c>
      <c r="CH21" t="s">
        <v>2655</v>
      </c>
      <c r="CJ21" t="s">
        <v>2655</v>
      </c>
      <c r="CK21" t="s">
        <v>2655</v>
      </c>
      <c r="CL21" t="s">
        <v>2655</v>
      </c>
      <c r="CM21" t="s">
        <v>2655</v>
      </c>
      <c r="CN21" s="150"/>
      <c r="CO21">
        <v>442</v>
      </c>
      <c r="CP21" s="150">
        <v>4722</v>
      </c>
      <c r="CQ21" t="s">
        <v>2655</v>
      </c>
      <c r="CR21">
        <v>16</v>
      </c>
      <c r="CS21" s="150">
        <v>5180</v>
      </c>
      <c r="CT21" s="150">
        <v>4786</v>
      </c>
      <c r="CU21">
        <v>394</v>
      </c>
      <c r="CV21">
        <v>0.92</v>
      </c>
      <c r="CW21" s="150"/>
      <c r="CX21">
        <v>147</v>
      </c>
      <c r="CY21" t="s">
        <v>2655</v>
      </c>
      <c r="CZ21" t="s">
        <v>2655</v>
      </c>
      <c r="DA21">
        <v>-16</v>
      </c>
      <c r="DB21">
        <v>131</v>
      </c>
      <c r="DC21" t="s">
        <v>2655</v>
      </c>
      <c r="DD21">
        <v>131</v>
      </c>
      <c r="DE21" t="s">
        <v>2655</v>
      </c>
      <c r="DF21" s="151"/>
      <c r="DG21">
        <v>589</v>
      </c>
      <c r="DH21" s="150">
        <v>4722</v>
      </c>
      <c r="DI21" t="s">
        <v>2655</v>
      </c>
      <c r="DJ21" t="s">
        <v>2655</v>
      </c>
      <c r="DK21" s="150">
        <v>5311</v>
      </c>
      <c r="DL21" s="150">
        <v>4786</v>
      </c>
      <c r="DM21">
        <v>525</v>
      </c>
      <c r="DN21">
        <v>0.9</v>
      </c>
      <c r="DO21"/>
      <c r="DV21" s="150"/>
      <c r="DW21" t="str">
        <f t="shared" si="0"/>
        <v>אורנית</v>
      </c>
      <c r="DX21" s="150">
        <f t="shared" si="1"/>
        <v>14511</v>
      </c>
      <c r="DY21" s="150">
        <f t="shared" si="2"/>
        <v>3577</v>
      </c>
      <c r="DZ21" s="150"/>
      <c r="EB21" s="150"/>
      <c r="EC21" t="s">
        <v>2751</v>
      </c>
      <c r="ED21" s="150" t="str">
        <f t="shared" si="3"/>
        <v>אורנית</v>
      </c>
      <c r="EL21" s="150"/>
      <c r="EM21" s="152"/>
      <c r="EN21" s="150"/>
      <c r="EO21" s="150"/>
      <c r="EP21" s="150"/>
      <c r="ES21" s="150"/>
      <c r="EV21" s="150"/>
      <c r="EW21" s="150"/>
      <c r="EX21" s="150"/>
      <c r="EY21" s="151"/>
      <c r="EZ21" s="150"/>
      <c r="FA21" s="150"/>
      <c r="FE21" s="150"/>
      <c r="FG21" s="150"/>
      <c r="FH21" s="150"/>
      <c r="FI21" s="150"/>
      <c r="FJ21" s="150"/>
      <c r="FK21" s="151"/>
      <c r="FL21" s="150"/>
      <c r="FM21" s="150"/>
      <c r="FN21" s="150"/>
      <c r="FO21" s="150"/>
      <c r="FP21" s="150"/>
      <c r="FQ21" s="152"/>
      <c r="FR21" s="150"/>
      <c r="FS21" s="150"/>
      <c r="FT21" s="150"/>
      <c r="FV21" s="150"/>
      <c r="FW21" s="150"/>
      <c r="FX21" s="150"/>
      <c r="FZ21" s="153"/>
      <c r="GA21" s="150"/>
      <c r="GB21" s="150"/>
      <c r="GE21" s="150"/>
      <c r="GF21" s="150"/>
      <c r="GI21" s="154"/>
      <c r="GJ21" s="150"/>
      <c r="GR21" s="151"/>
      <c r="GS21" s="150"/>
      <c r="GT21" s="150"/>
      <c r="GU21" s="150"/>
      <c r="GW21" s="150"/>
      <c r="GX21" s="150"/>
      <c r="GY21" s="150"/>
      <c r="HA21" s="152"/>
      <c r="HJ21" s="128"/>
      <c r="HL21" s="150"/>
      <c r="HO21" s="150"/>
      <c r="HP21" s="150"/>
      <c r="HS21" s="151"/>
      <c r="IB21" s="151"/>
      <c r="ID21" s="150"/>
      <c r="IG21" s="150"/>
      <c r="IH21" s="150"/>
    </row>
    <row r="22" spans="1:243">
      <c r="A22" s="149">
        <v>9</v>
      </c>
      <c r="B22" s="238" t="s">
        <v>2661</v>
      </c>
      <c r="C22" t="s">
        <v>2452</v>
      </c>
      <c r="D22" s="238"/>
      <c r="E22" s="238"/>
      <c r="F22" s="238"/>
      <c r="G22" s="150">
        <v>55670</v>
      </c>
      <c r="H22" s="150">
        <v>9475</v>
      </c>
      <c r="I22" s="150">
        <v>5242</v>
      </c>
      <c r="J22">
        <v>172</v>
      </c>
      <c r="K22">
        <v>26</v>
      </c>
      <c r="L22" s="150">
        <v>70585</v>
      </c>
      <c r="M22"/>
      <c r="N22">
        <v>-311</v>
      </c>
      <c r="O22" s="150"/>
      <c r="P22" s="151"/>
      <c r="Q22" s="150">
        <v>37876</v>
      </c>
      <c r="R22" s="150">
        <v>3747</v>
      </c>
      <c r="S22">
        <v>12</v>
      </c>
      <c r="T22" s="150">
        <v>14029</v>
      </c>
      <c r="U22" s="150">
        <v>9475</v>
      </c>
      <c r="V22" s="150">
        <v>5242</v>
      </c>
      <c r="W22">
        <v>172</v>
      </c>
      <c r="X22" t="s">
        <v>2655</v>
      </c>
      <c r="Y22">
        <v>26</v>
      </c>
      <c r="AA22" t="s">
        <v>2655</v>
      </c>
      <c r="AB22" t="s">
        <v>2655</v>
      </c>
      <c r="AC22">
        <v>6</v>
      </c>
      <c r="AD22" s="150">
        <v>70585</v>
      </c>
      <c r="AE22" t="s">
        <v>2655</v>
      </c>
      <c r="AF22" s="150">
        <v>70585</v>
      </c>
      <c r="AG22" s="151"/>
      <c r="AH22" s="150">
        <v>10962</v>
      </c>
      <c r="AI22" s="150">
        <v>3955</v>
      </c>
      <c r="AL22" s="150">
        <v>2816</v>
      </c>
      <c r="AM22" s="150">
        <v>1342</v>
      </c>
      <c r="AP22" s="150">
        <v>8113</v>
      </c>
      <c r="AQ22" s="150">
        <v>10397</v>
      </c>
      <c r="AR22" s="150">
        <v>8678</v>
      </c>
      <c r="AS22" t="s">
        <v>2655</v>
      </c>
      <c r="AT22"/>
      <c r="AU22" s="150">
        <v>1186</v>
      </c>
      <c r="AV22" s="150">
        <v>21735.79</v>
      </c>
      <c r="AW22" s="150">
        <v>3365</v>
      </c>
      <c r="AX22">
        <v>-606</v>
      </c>
      <c r="AY22" s="150">
        <v>18950.79</v>
      </c>
      <c r="AZ22" s="150">
        <v>16277</v>
      </c>
      <c r="BA22" s="150">
        <v>2673.79</v>
      </c>
      <c r="BB22">
        <v>0.86</v>
      </c>
      <c r="BC22"/>
      <c r="BD22" s="150"/>
      <c r="BE22" s="150">
        <v>7799</v>
      </c>
      <c r="BF22" s="150">
        <v>21351.88</v>
      </c>
      <c r="BG22">
        <v>382</v>
      </c>
      <c r="BH22">
        <v>-838</v>
      </c>
      <c r="BI22" s="150">
        <v>27930.880000000001</v>
      </c>
      <c r="BJ22" s="150">
        <v>21511</v>
      </c>
      <c r="BK22" s="150">
        <v>6419.88</v>
      </c>
      <c r="BL22">
        <v>0.77</v>
      </c>
      <c r="BM22"/>
      <c r="BN22" s="150">
        <v>5388</v>
      </c>
      <c r="BO22">
        <v>300</v>
      </c>
      <c r="BP22" t="s">
        <v>2655</v>
      </c>
      <c r="BQ22" s="150">
        <v>1444</v>
      </c>
      <c r="BR22" s="150">
        <v>7132</v>
      </c>
      <c r="BS22" t="s">
        <v>2655</v>
      </c>
      <c r="BT22" s="150">
        <v>7132</v>
      </c>
      <c r="BU22" t="s">
        <v>2655</v>
      </c>
      <c r="BV22" s="150"/>
      <c r="BW22" s="150">
        <v>14373</v>
      </c>
      <c r="BX22" s="150">
        <v>43387.67</v>
      </c>
      <c r="BY22" s="150">
        <v>3747</v>
      </c>
      <c r="BZ22" t="s">
        <v>2655</v>
      </c>
      <c r="CA22" s="150">
        <v>54013.67</v>
      </c>
      <c r="CB22" s="150">
        <v>37788</v>
      </c>
      <c r="CC22" s="150">
        <v>16225.67</v>
      </c>
      <c r="CD22">
        <v>0.7</v>
      </c>
      <c r="CE22" s="150"/>
      <c r="CG22" t="s">
        <v>2655</v>
      </c>
      <c r="CH22" t="s">
        <v>2655</v>
      </c>
      <c r="CJ22" t="s">
        <v>2655</v>
      </c>
      <c r="CK22" t="s">
        <v>2655</v>
      </c>
      <c r="CL22" t="s">
        <v>2655</v>
      </c>
      <c r="CM22" t="s">
        <v>2655</v>
      </c>
      <c r="CN22" s="150"/>
      <c r="CO22">
        <v>35</v>
      </c>
      <c r="CP22">
        <v>5</v>
      </c>
      <c r="CQ22" t="s">
        <v>2655</v>
      </c>
      <c r="CR22">
        <v>-10</v>
      </c>
      <c r="CS22">
        <v>30</v>
      </c>
      <c r="CT22">
        <v>12</v>
      </c>
      <c r="CU22">
        <v>18</v>
      </c>
      <c r="CV22">
        <v>0.4</v>
      </c>
      <c r="CW22" s="150"/>
      <c r="CX22">
        <v>312</v>
      </c>
      <c r="CY22">
        <v>20</v>
      </c>
      <c r="CZ22" t="s">
        <v>2655</v>
      </c>
      <c r="DA22">
        <v>10</v>
      </c>
      <c r="DB22">
        <v>342</v>
      </c>
      <c r="DC22" t="s">
        <v>2655</v>
      </c>
      <c r="DD22">
        <v>342</v>
      </c>
      <c r="DE22" t="s">
        <v>2655</v>
      </c>
      <c r="DF22" s="151"/>
      <c r="DG22">
        <v>347</v>
      </c>
      <c r="DH22">
        <v>25</v>
      </c>
      <c r="DI22" t="s">
        <v>2655</v>
      </c>
      <c r="DJ22" t="s">
        <v>2655</v>
      </c>
      <c r="DK22">
        <v>372</v>
      </c>
      <c r="DL22">
        <v>12</v>
      </c>
      <c r="DM22">
        <v>360</v>
      </c>
      <c r="DN22">
        <v>0.03</v>
      </c>
      <c r="DO22" s="150"/>
      <c r="DP22" s="150"/>
      <c r="DS22" s="150"/>
      <c r="DW22" t="str">
        <f t="shared" si="0"/>
        <v>אזור</v>
      </c>
      <c r="DX22" s="150">
        <f t="shared" si="1"/>
        <v>16277</v>
      </c>
      <c r="DY22" s="150">
        <f t="shared" si="2"/>
        <v>21511</v>
      </c>
      <c r="DZ22" s="150"/>
      <c r="EB22" s="150"/>
      <c r="EC22" t="s">
        <v>2752</v>
      </c>
      <c r="ED22" s="150" t="str">
        <f t="shared" si="3"/>
        <v>אזור</v>
      </c>
      <c r="EL22" s="150"/>
      <c r="EM22" s="152"/>
      <c r="EN22" s="150"/>
      <c r="EO22" s="150"/>
      <c r="ER22" s="150"/>
      <c r="ES22" s="150"/>
      <c r="EV22" s="150"/>
      <c r="EW22" s="150"/>
      <c r="EX22" s="150"/>
      <c r="EY22" s="151"/>
      <c r="EZ22" s="150"/>
      <c r="FA22" s="150"/>
      <c r="FC22" s="150"/>
      <c r="FF22" s="150"/>
      <c r="FG22" s="150"/>
      <c r="FH22" s="150"/>
      <c r="FI22" s="150"/>
      <c r="FJ22" s="150"/>
      <c r="FK22" s="151"/>
      <c r="FL22" s="150"/>
      <c r="FM22" s="150"/>
      <c r="FO22" s="150"/>
      <c r="FP22" s="150"/>
      <c r="FQ22" s="152"/>
      <c r="FR22" s="150"/>
      <c r="FS22" s="150"/>
      <c r="FT22" s="150"/>
      <c r="FV22" s="150"/>
      <c r="FW22" s="150"/>
      <c r="FX22" s="150"/>
      <c r="FZ22" s="153"/>
      <c r="GA22" s="150"/>
      <c r="GB22" s="150"/>
      <c r="GE22" s="150"/>
      <c r="GF22" s="150"/>
      <c r="GG22" s="150"/>
      <c r="GI22" s="154"/>
      <c r="GJ22" s="150"/>
      <c r="GM22" s="150"/>
      <c r="GN22" s="150"/>
      <c r="GP22" s="150"/>
      <c r="GR22" s="151"/>
      <c r="GS22" s="150"/>
      <c r="GT22" s="150"/>
      <c r="GU22" s="150"/>
      <c r="GW22" s="150"/>
      <c r="GX22" s="150"/>
      <c r="GY22" s="150"/>
      <c r="HA22" s="152"/>
      <c r="HJ22" s="128"/>
      <c r="HS22" s="151"/>
      <c r="IB22" s="151"/>
    </row>
    <row r="23" spans="1:243">
      <c r="A23" s="149">
        <v>10</v>
      </c>
      <c r="B23" s="238" t="s">
        <v>2660</v>
      </c>
      <c r="C23" t="s">
        <v>160</v>
      </c>
      <c r="D23" s="238"/>
      <c r="E23" s="238"/>
      <c r="F23" s="238"/>
      <c r="G23" s="150">
        <v>352280</v>
      </c>
      <c r="H23" s="150">
        <v>102787</v>
      </c>
      <c r="I23" s="150">
        <v>23829</v>
      </c>
      <c r="J23" s="150">
        <v>5540</v>
      </c>
      <c r="K23" s="150">
        <v>23471</v>
      </c>
      <c r="L23" s="150">
        <v>507907</v>
      </c>
      <c r="M23" s="150"/>
      <c r="N23" s="150">
        <v>-3716</v>
      </c>
      <c r="O23" s="150"/>
      <c r="P23" s="151"/>
      <c r="Q23" s="150">
        <v>266461</v>
      </c>
      <c r="R23" s="150">
        <v>25467</v>
      </c>
      <c r="S23" t="s">
        <v>2655</v>
      </c>
      <c r="T23" s="150">
        <v>48228</v>
      </c>
      <c r="U23" s="150">
        <v>102787</v>
      </c>
      <c r="V23" s="150">
        <v>23829</v>
      </c>
      <c r="W23" s="150">
        <v>5540</v>
      </c>
      <c r="X23" t="s">
        <v>2655</v>
      </c>
      <c r="Y23" s="150">
        <v>8462</v>
      </c>
      <c r="AA23" s="150">
        <v>15000</v>
      </c>
      <c r="AB23">
        <v>9</v>
      </c>
      <c r="AC23" s="150">
        <v>12124</v>
      </c>
      <c r="AD23" s="150">
        <v>507907</v>
      </c>
      <c r="AE23" t="s">
        <v>2655</v>
      </c>
      <c r="AF23" s="150">
        <v>507907</v>
      </c>
      <c r="AG23" s="151"/>
      <c r="AH23" s="150">
        <v>161075</v>
      </c>
      <c r="AI23" s="150">
        <v>16807</v>
      </c>
      <c r="AJ23" s="150">
        <v>12049</v>
      </c>
      <c r="AK23" s="150">
        <v>2142</v>
      </c>
      <c r="AL23" s="150">
        <v>15915</v>
      </c>
      <c r="AM23" s="150">
        <v>29350</v>
      </c>
      <c r="AP23" s="150">
        <v>76263</v>
      </c>
      <c r="AQ23" s="150">
        <v>74984</v>
      </c>
      <c r="AR23" s="150">
        <v>162354</v>
      </c>
      <c r="AS23" t="s">
        <v>2655</v>
      </c>
      <c r="AT23"/>
      <c r="AU23" s="150">
        <v>14786</v>
      </c>
      <c r="AV23" s="150">
        <v>77206</v>
      </c>
      <c r="AW23" s="150">
        <v>10692</v>
      </c>
      <c r="AX23" s="150">
        <v>2478</v>
      </c>
      <c r="AY23" s="150">
        <v>83778</v>
      </c>
      <c r="AZ23" s="150">
        <v>65759</v>
      </c>
      <c r="BA23" s="150">
        <v>18019</v>
      </c>
      <c r="BB23">
        <v>0.78</v>
      </c>
      <c r="BC23"/>
      <c r="BD23" s="150"/>
      <c r="BE23" s="150">
        <v>36780</v>
      </c>
      <c r="BF23" s="150">
        <v>210110.8</v>
      </c>
      <c r="BG23" s="150">
        <v>14775</v>
      </c>
      <c r="BH23">
        <v>805</v>
      </c>
      <c r="BI23" s="150">
        <v>232920.8</v>
      </c>
      <c r="BJ23" s="150">
        <v>200791</v>
      </c>
      <c r="BK23" s="150">
        <v>32129.8</v>
      </c>
      <c r="BL23">
        <v>0.86</v>
      </c>
      <c r="BM23"/>
      <c r="BN23" s="150">
        <v>176282</v>
      </c>
      <c r="BO23" s="150">
        <v>8486.2000000000007</v>
      </c>
      <c r="BP23" t="s">
        <v>2655</v>
      </c>
      <c r="BQ23" s="150">
        <v>-3283</v>
      </c>
      <c r="BR23" s="150">
        <v>181485.2</v>
      </c>
      <c r="BS23" t="s">
        <v>2655</v>
      </c>
      <c r="BT23" s="150">
        <v>181485.2</v>
      </c>
      <c r="BU23" t="s">
        <v>2655</v>
      </c>
      <c r="BV23" s="150"/>
      <c r="BW23" s="150">
        <v>227848</v>
      </c>
      <c r="BX23" s="150">
        <v>295803</v>
      </c>
      <c r="BY23" s="150">
        <v>25467</v>
      </c>
      <c r="BZ23" t="s">
        <v>2655</v>
      </c>
      <c r="CA23" s="150">
        <v>498184</v>
      </c>
      <c r="CB23" s="150">
        <v>266550</v>
      </c>
      <c r="CC23" s="150">
        <v>231634</v>
      </c>
      <c r="CD23">
        <v>0.54</v>
      </c>
      <c r="CE23" s="150"/>
      <c r="CG23" t="s">
        <v>2655</v>
      </c>
      <c r="CH23" t="s">
        <v>2655</v>
      </c>
      <c r="CJ23" t="s">
        <v>2655</v>
      </c>
      <c r="CK23" t="s">
        <v>2655</v>
      </c>
      <c r="CL23" t="s">
        <v>2655</v>
      </c>
      <c r="CM23" t="s">
        <v>2655</v>
      </c>
      <c r="CN23" s="150"/>
      <c r="CP23" t="s">
        <v>2655</v>
      </c>
      <c r="CQ23" t="s">
        <v>2655</v>
      </c>
      <c r="CS23" t="s">
        <v>2655</v>
      </c>
      <c r="CT23" t="s">
        <v>2655</v>
      </c>
      <c r="CU23" t="s">
        <v>2655</v>
      </c>
      <c r="CV23" t="s">
        <v>2655</v>
      </c>
      <c r="CW23" s="150"/>
      <c r="CY23" t="s">
        <v>2655</v>
      </c>
      <c r="CZ23" t="s">
        <v>2655</v>
      </c>
      <c r="DB23" t="s">
        <v>2655</v>
      </c>
      <c r="DC23" t="s">
        <v>2655</v>
      </c>
      <c r="DD23" t="s">
        <v>2655</v>
      </c>
      <c r="DE23" t="s">
        <v>2655</v>
      </c>
      <c r="DF23" s="151"/>
      <c r="DG23" t="s">
        <v>2655</v>
      </c>
      <c r="DH23" t="s">
        <v>2655</v>
      </c>
      <c r="DI23" t="s">
        <v>2655</v>
      </c>
      <c r="DJ23" t="s">
        <v>2655</v>
      </c>
      <c r="DK23" t="s">
        <v>2655</v>
      </c>
      <c r="DL23" t="s">
        <v>2655</v>
      </c>
      <c r="DM23" t="s">
        <v>2655</v>
      </c>
      <c r="DN23" t="s">
        <v>2655</v>
      </c>
      <c r="DO23" s="150"/>
      <c r="DP23" s="150"/>
      <c r="DQ23" s="150"/>
      <c r="DS23" s="150"/>
      <c r="DV23" s="150"/>
      <c r="DW23" t="str">
        <f t="shared" si="0"/>
        <v>אילת</v>
      </c>
      <c r="DX23" s="150">
        <f t="shared" si="1"/>
        <v>65759</v>
      </c>
      <c r="DY23" s="150">
        <f t="shared" si="2"/>
        <v>200791</v>
      </c>
      <c r="DZ23" s="150"/>
      <c r="EC23" t="s">
        <v>2753</v>
      </c>
      <c r="ED23" s="150" t="str">
        <f t="shared" si="3"/>
        <v>אילת</v>
      </c>
      <c r="EE23" s="150"/>
      <c r="EL23" s="150"/>
      <c r="EM23" s="152"/>
      <c r="EN23" s="150"/>
      <c r="EO23" s="150"/>
      <c r="EP23" s="150"/>
      <c r="EQ23" s="150"/>
      <c r="ER23" s="150"/>
      <c r="ES23" s="150"/>
      <c r="EV23" s="150"/>
      <c r="EW23" s="150"/>
      <c r="EX23" s="150"/>
      <c r="EY23" s="151"/>
      <c r="EZ23" s="150"/>
      <c r="FA23" s="150"/>
      <c r="FB23" s="150"/>
      <c r="FC23" s="150"/>
      <c r="FD23" s="150"/>
      <c r="FG23" s="150"/>
      <c r="FH23" s="150"/>
      <c r="FI23" s="150"/>
      <c r="FJ23" s="150"/>
      <c r="FK23" s="151"/>
      <c r="FL23" s="150"/>
      <c r="FM23" s="150"/>
      <c r="FN23" s="150"/>
      <c r="FO23" s="150"/>
      <c r="FP23" s="150"/>
      <c r="FQ23" s="152"/>
      <c r="FR23" s="150"/>
      <c r="FS23" s="150"/>
      <c r="FT23" s="150"/>
      <c r="FU23" s="150"/>
      <c r="FV23" s="150"/>
      <c r="FW23" s="150"/>
      <c r="FX23" s="150"/>
      <c r="FZ23" s="153"/>
      <c r="GA23" s="150"/>
      <c r="GB23" s="150"/>
      <c r="GC23" s="150"/>
      <c r="GE23" s="150"/>
      <c r="GF23" s="150"/>
      <c r="GG23" s="150"/>
      <c r="GI23" s="154"/>
      <c r="GJ23" s="150"/>
      <c r="GK23" s="150"/>
      <c r="GM23" s="150"/>
      <c r="GN23" s="150"/>
      <c r="GP23" s="150"/>
      <c r="GR23" s="151"/>
      <c r="GS23" s="150"/>
      <c r="GT23" s="150"/>
      <c r="GU23" s="150"/>
      <c r="GW23" s="150"/>
      <c r="GX23" s="150"/>
      <c r="GY23" s="150"/>
      <c r="HA23" s="152"/>
      <c r="HJ23" s="128"/>
      <c r="HS23" s="151"/>
      <c r="IB23" s="151"/>
    </row>
    <row r="24" spans="1:243">
      <c r="A24" s="149">
        <v>11</v>
      </c>
      <c r="B24" s="238" t="s">
        <v>2654</v>
      </c>
      <c r="C24" t="s">
        <v>1615</v>
      </c>
      <c r="D24" s="238"/>
      <c r="E24" s="238"/>
      <c r="F24" s="238"/>
      <c r="G24" s="150">
        <v>15989</v>
      </c>
      <c r="H24" s="150">
        <v>24514</v>
      </c>
      <c r="I24" s="150">
        <v>5743</v>
      </c>
      <c r="J24" s="150">
        <v>1003</v>
      </c>
      <c r="K24" s="150">
        <v>12150</v>
      </c>
      <c r="L24" s="150">
        <v>59399</v>
      </c>
      <c r="M24"/>
      <c r="N24">
        <v>774</v>
      </c>
      <c r="O24" s="150"/>
      <c r="P24" s="151"/>
      <c r="Q24" s="150">
        <v>8471</v>
      </c>
      <c r="R24" s="150">
        <v>4993</v>
      </c>
      <c r="S24">
        <v>358</v>
      </c>
      <c r="T24" s="150">
        <v>2027</v>
      </c>
      <c r="U24" s="150">
        <v>24514</v>
      </c>
      <c r="V24" s="150">
        <v>5743</v>
      </c>
      <c r="W24" s="150">
        <v>1003</v>
      </c>
      <c r="X24" s="150">
        <v>11750</v>
      </c>
      <c r="Y24" t="s">
        <v>2655</v>
      </c>
      <c r="AA24" t="s">
        <v>2655</v>
      </c>
      <c r="AB24" t="s">
        <v>2655</v>
      </c>
      <c r="AC24">
        <v>140</v>
      </c>
      <c r="AD24" s="150">
        <v>58999</v>
      </c>
      <c r="AE24">
        <v>400</v>
      </c>
      <c r="AF24" s="150">
        <v>59399</v>
      </c>
      <c r="AG24" s="151"/>
      <c r="AH24" s="150">
        <v>18189</v>
      </c>
      <c r="AI24" s="150">
        <v>1634</v>
      </c>
      <c r="AJ24" s="150">
        <v>2070</v>
      </c>
      <c r="AL24">
        <v>143</v>
      </c>
      <c r="AM24" t="s">
        <v>2655</v>
      </c>
      <c r="AO24">
        <v>142</v>
      </c>
      <c r="AP24" s="150">
        <v>3989</v>
      </c>
      <c r="AQ24" t="s">
        <v>2655</v>
      </c>
      <c r="AR24" s="150">
        <v>22178</v>
      </c>
      <c r="AS24" t="s">
        <v>2655</v>
      </c>
      <c r="AT24"/>
      <c r="AU24" s="150">
        <v>30778</v>
      </c>
      <c r="AV24" s="150">
        <v>17126</v>
      </c>
      <c r="AW24" s="150">
        <v>4710</v>
      </c>
      <c r="AX24" s="150">
        <v>-13604</v>
      </c>
      <c r="AY24" s="150">
        <v>29590</v>
      </c>
      <c r="AZ24" s="150">
        <v>6266</v>
      </c>
      <c r="BA24" s="150">
        <v>23324</v>
      </c>
      <c r="BB24">
        <v>0.21</v>
      </c>
      <c r="BC24"/>
      <c r="BD24" s="150"/>
      <c r="BE24" s="150">
        <v>3568</v>
      </c>
      <c r="BF24" s="150">
        <v>2763.4</v>
      </c>
      <c r="BG24">
        <v>283</v>
      </c>
      <c r="BI24" s="150">
        <v>6048.4</v>
      </c>
      <c r="BJ24" s="150">
        <v>2205</v>
      </c>
      <c r="BK24" s="150">
        <v>3843.4</v>
      </c>
      <c r="BL24">
        <v>0.36</v>
      </c>
      <c r="BM24"/>
      <c r="BN24" s="150">
        <v>69619</v>
      </c>
      <c r="BO24" t="s">
        <v>2655</v>
      </c>
      <c r="BP24" t="s">
        <v>2655</v>
      </c>
      <c r="BQ24" s="150">
        <v>13604</v>
      </c>
      <c r="BR24" s="150">
        <v>83223</v>
      </c>
      <c r="BS24" t="s">
        <v>2655</v>
      </c>
      <c r="BT24" s="150">
        <v>83223</v>
      </c>
      <c r="BU24" t="s">
        <v>2655</v>
      </c>
      <c r="BV24" s="150"/>
      <c r="BW24" s="150">
        <v>103965</v>
      </c>
      <c r="BX24" s="150">
        <v>19889.400000000001</v>
      </c>
      <c r="BY24" s="150">
        <v>4993</v>
      </c>
      <c r="BZ24" t="s">
        <v>2655</v>
      </c>
      <c r="CA24" s="150">
        <v>118861.4</v>
      </c>
      <c r="CB24" s="150">
        <v>8471</v>
      </c>
      <c r="CC24" s="150">
        <v>110390.39999999999</v>
      </c>
      <c r="CD24">
        <v>7.0000000000000007E-2</v>
      </c>
      <c r="CE24" s="150"/>
      <c r="CG24" t="s">
        <v>2655</v>
      </c>
      <c r="CH24" t="s">
        <v>2655</v>
      </c>
      <c r="CJ24" t="s">
        <v>2655</v>
      </c>
      <c r="CK24" t="s">
        <v>2655</v>
      </c>
      <c r="CL24" t="s">
        <v>2655</v>
      </c>
      <c r="CM24" t="s">
        <v>2655</v>
      </c>
      <c r="CN24" s="150"/>
      <c r="CO24" s="150">
        <v>5654</v>
      </c>
      <c r="CP24" s="150">
        <v>1210</v>
      </c>
      <c r="CQ24" t="s">
        <v>2655</v>
      </c>
      <c r="CR24" s="150">
        <v>-2123</v>
      </c>
      <c r="CS24" s="150">
        <v>4741</v>
      </c>
      <c r="CT24">
        <v>358</v>
      </c>
      <c r="CU24" s="150">
        <v>4383</v>
      </c>
      <c r="CV24">
        <v>0.08</v>
      </c>
      <c r="CW24" s="150"/>
      <c r="CX24" s="150">
        <v>14669</v>
      </c>
      <c r="CY24" t="s">
        <v>2655</v>
      </c>
      <c r="CZ24" t="s">
        <v>2655</v>
      </c>
      <c r="DA24" s="150">
        <v>2123</v>
      </c>
      <c r="DB24" s="150">
        <v>16792</v>
      </c>
      <c r="DC24" t="s">
        <v>2655</v>
      </c>
      <c r="DD24" s="150">
        <v>16792</v>
      </c>
      <c r="DE24" t="s">
        <v>2655</v>
      </c>
      <c r="DF24" s="151"/>
      <c r="DG24" s="150">
        <v>20323</v>
      </c>
      <c r="DH24" s="150">
        <v>1210</v>
      </c>
      <c r="DI24" t="s">
        <v>2655</v>
      </c>
      <c r="DJ24" t="s">
        <v>2655</v>
      </c>
      <c r="DK24" s="150">
        <v>21533</v>
      </c>
      <c r="DL24">
        <v>358</v>
      </c>
      <c r="DM24" s="150">
        <v>21175</v>
      </c>
      <c r="DN24">
        <v>0.02</v>
      </c>
      <c r="DO24" s="150"/>
      <c r="DW24" t="str">
        <f t="shared" si="0"/>
        <v>אכסאל</v>
      </c>
      <c r="DX24" s="150">
        <f t="shared" si="1"/>
        <v>6266</v>
      </c>
      <c r="DY24" s="150">
        <f t="shared" si="2"/>
        <v>2205</v>
      </c>
      <c r="DZ24" s="150"/>
      <c r="EC24" t="s">
        <v>2754</v>
      </c>
      <c r="ED24" s="150" t="str">
        <f t="shared" si="3"/>
        <v>אכסאל</v>
      </c>
      <c r="EE24" s="150"/>
      <c r="EL24" s="150"/>
      <c r="EM24" s="152"/>
      <c r="EN24" s="150"/>
      <c r="EO24" s="150"/>
      <c r="EP24" s="150"/>
      <c r="EV24" s="150"/>
      <c r="EX24" s="150"/>
      <c r="EY24" s="151"/>
      <c r="EZ24" s="150"/>
      <c r="FA24" s="150"/>
      <c r="FG24" s="150"/>
      <c r="FI24" s="150"/>
      <c r="FJ24" s="150"/>
      <c r="FK24" s="151"/>
      <c r="FL24" s="150"/>
      <c r="FM24" s="150"/>
      <c r="FO24" s="150"/>
      <c r="FP24" s="150"/>
      <c r="FQ24" s="152"/>
      <c r="FR24" s="150"/>
      <c r="FS24" s="150"/>
      <c r="FT24" s="150"/>
      <c r="FU24" s="150"/>
      <c r="FV24" s="150"/>
      <c r="FW24" s="150"/>
      <c r="FX24" s="150"/>
      <c r="FZ24" s="153"/>
      <c r="GA24" s="150"/>
      <c r="GB24" s="150"/>
      <c r="GE24" s="150"/>
      <c r="GF24" s="150"/>
      <c r="GG24" s="150"/>
      <c r="GI24" s="154"/>
      <c r="GJ24" s="150"/>
      <c r="GM24" s="150"/>
      <c r="GN24" s="150"/>
      <c r="GP24" s="150"/>
      <c r="GR24" s="151"/>
      <c r="GS24" s="150"/>
      <c r="GT24" s="150"/>
      <c r="GU24" s="150"/>
      <c r="GW24" s="150"/>
      <c r="GX24" s="150"/>
      <c r="GY24" s="150"/>
      <c r="HA24" s="152"/>
      <c r="HJ24" s="128"/>
      <c r="HK24" s="150"/>
      <c r="HL24" s="150"/>
      <c r="HN24" s="150"/>
      <c r="HO24" s="150"/>
      <c r="HQ24" s="150"/>
      <c r="HS24" s="151"/>
      <c r="HT24" s="150"/>
      <c r="HW24" s="150"/>
      <c r="HX24" s="150"/>
      <c r="HZ24" s="150"/>
      <c r="IB24" s="151"/>
      <c r="IC24" s="150"/>
      <c r="ID24" s="150"/>
      <c r="IG24" s="150"/>
      <c r="II24" s="150"/>
    </row>
    <row r="25" spans="1:243">
      <c r="A25" s="149">
        <v>12</v>
      </c>
      <c r="B25" s="238" t="s">
        <v>2657</v>
      </c>
      <c r="C25" t="s">
        <v>2981</v>
      </c>
      <c r="D25" s="238"/>
      <c r="E25" s="238"/>
      <c r="F25" s="238"/>
      <c r="G25" s="150">
        <v>20319</v>
      </c>
      <c r="H25" s="150">
        <v>35310</v>
      </c>
      <c r="I25" s="150">
        <v>9841</v>
      </c>
      <c r="J25" s="150">
        <v>1106</v>
      </c>
      <c r="K25" s="150">
        <v>16616</v>
      </c>
      <c r="L25" s="150">
        <v>83192</v>
      </c>
      <c r="M25"/>
      <c r="N25">
        <v>523</v>
      </c>
      <c r="O25" s="150"/>
      <c r="P25" s="151"/>
      <c r="Q25" s="150">
        <v>8477</v>
      </c>
      <c r="R25" s="150">
        <v>7216</v>
      </c>
      <c r="S25">
        <v>101</v>
      </c>
      <c r="T25" s="150">
        <v>4415</v>
      </c>
      <c r="U25" s="150">
        <v>35310</v>
      </c>
      <c r="V25" s="150">
        <v>9841</v>
      </c>
      <c r="W25" s="150">
        <v>1106</v>
      </c>
      <c r="X25" s="150">
        <v>13940</v>
      </c>
      <c r="Y25" s="150">
        <v>2676</v>
      </c>
      <c r="AA25" t="s">
        <v>2655</v>
      </c>
      <c r="AB25" t="s">
        <v>2655</v>
      </c>
      <c r="AC25">
        <v>110</v>
      </c>
      <c r="AD25" s="150">
        <v>83192</v>
      </c>
      <c r="AE25" t="s">
        <v>2655</v>
      </c>
      <c r="AF25" s="150">
        <v>83192</v>
      </c>
      <c r="AG25" s="151"/>
      <c r="AH25" s="150">
        <v>76449</v>
      </c>
      <c r="AI25" s="150">
        <v>5465</v>
      </c>
      <c r="AJ25">
        <v>580</v>
      </c>
      <c r="AL25">
        <v>36</v>
      </c>
      <c r="AM25" t="s">
        <v>2655</v>
      </c>
      <c r="AP25" s="150">
        <v>6081</v>
      </c>
      <c r="AQ25" s="150">
        <v>3945</v>
      </c>
      <c r="AR25" s="150">
        <v>78585</v>
      </c>
      <c r="AS25" t="s">
        <v>2655</v>
      </c>
      <c r="AT25"/>
      <c r="AU25" s="150">
        <v>60313</v>
      </c>
      <c r="AV25" s="150">
        <v>29871</v>
      </c>
      <c r="AW25" s="150">
        <v>7216</v>
      </c>
      <c r="AX25" s="150">
        <v>-4600</v>
      </c>
      <c r="AY25" s="150">
        <v>78368</v>
      </c>
      <c r="AZ25" s="150">
        <v>8477</v>
      </c>
      <c r="BA25" s="150">
        <v>69891</v>
      </c>
      <c r="BB25">
        <v>0.11</v>
      </c>
      <c r="BC25"/>
      <c r="BD25" s="150"/>
      <c r="BE25" s="150">
        <v>40081</v>
      </c>
      <c r="BF25" s="150">
        <v>2411.9499999999998</v>
      </c>
      <c r="BG25" t="s">
        <v>2655</v>
      </c>
      <c r="BI25" s="150">
        <v>42492.95</v>
      </c>
      <c r="BJ25" t="s">
        <v>2655</v>
      </c>
      <c r="BK25" s="150">
        <v>42492.95</v>
      </c>
      <c r="BL25" t="s">
        <v>2655</v>
      </c>
      <c r="BM25"/>
      <c r="BN25" s="150">
        <v>54058</v>
      </c>
      <c r="BO25" t="s">
        <v>2655</v>
      </c>
      <c r="BP25" t="s">
        <v>2655</v>
      </c>
      <c r="BQ25" s="150">
        <v>4600</v>
      </c>
      <c r="BR25" s="150">
        <v>58658</v>
      </c>
      <c r="BS25" t="s">
        <v>2655</v>
      </c>
      <c r="BT25" s="150">
        <v>58658</v>
      </c>
      <c r="BU25" t="s">
        <v>2655</v>
      </c>
      <c r="BV25" s="150"/>
      <c r="BW25" s="150">
        <v>154452</v>
      </c>
      <c r="BX25" s="150">
        <v>32282.95</v>
      </c>
      <c r="BY25" s="150">
        <v>7216</v>
      </c>
      <c r="BZ25" t="s">
        <v>2655</v>
      </c>
      <c r="CA25" s="150">
        <v>179518.95</v>
      </c>
      <c r="CB25" s="150">
        <v>8477</v>
      </c>
      <c r="CC25" s="150">
        <v>171041.95</v>
      </c>
      <c r="CD25">
        <v>0.05</v>
      </c>
      <c r="CE25" s="150"/>
      <c r="CG25" t="s">
        <v>2655</v>
      </c>
      <c r="CH25" t="s">
        <v>2655</v>
      </c>
      <c r="CJ25" t="s">
        <v>2655</v>
      </c>
      <c r="CK25" t="s">
        <v>2655</v>
      </c>
      <c r="CL25" t="s">
        <v>2655</v>
      </c>
      <c r="CM25" t="s">
        <v>2655</v>
      </c>
      <c r="CN25" s="150"/>
      <c r="CO25" s="150">
        <v>23355</v>
      </c>
      <c r="CP25" s="150">
        <v>1705</v>
      </c>
      <c r="CQ25" t="s">
        <v>2655</v>
      </c>
      <c r="CS25" s="150">
        <v>25060</v>
      </c>
      <c r="CT25">
        <v>97</v>
      </c>
      <c r="CU25" s="150">
        <v>24963</v>
      </c>
      <c r="CV25" t="s">
        <v>2655</v>
      </c>
      <c r="CW25" s="150"/>
      <c r="CX25" s="150">
        <v>5379</v>
      </c>
      <c r="CY25" t="s">
        <v>2655</v>
      </c>
      <c r="CZ25" t="s">
        <v>2655</v>
      </c>
      <c r="DB25" s="150">
        <v>5379</v>
      </c>
      <c r="DC25" t="s">
        <v>2655</v>
      </c>
      <c r="DD25" s="150">
        <v>5379</v>
      </c>
      <c r="DE25" t="s">
        <v>2655</v>
      </c>
      <c r="DF25" s="151"/>
      <c r="DG25" s="150">
        <v>28734</v>
      </c>
      <c r="DH25" s="150">
        <v>1705</v>
      </c>
      <c r="DI25" t="s">
        <v>2655</v>
      </c>
      <c r="DJ25" t="s">
        <v>2655</v>
      </c>
      <c r="DK25" s="150">
        <v>30439</v>
      </c>
      <c r="DL25">
        <v>97</v>
      </c>
      <c r="DM25" s="150">
        <v>30342</v>
      </c>
      <c r="DN25" t="s">
        <v>2655</v>
      </c>
      <c r="DO25" s="150"/>
      <c r="DW25" t="str">
        <f t="shared" si="0"/>
        <v>אל מכר - ג'ודיידה</v>
      </c>
      <c r="DX25" s="150">
        <f t="shared" si="1"/>
        <v>8477</v>
      </c>
      <c r="DY25" s="150" t="str">
        <f t="shared" si="2"/>
        <v xml:space="preserve">              </v>
      </c>
      <c r="DZ25" s="150"/>
      <c r="EB25" s="150"/>
      <c r="EC25" t="s">
        <v>2755</v>
      </c>
      <c r="ED25" s="150" t="str">
        <f t="shared" si="3"/>
        <v>אל מכר - ג'ודיידה</v>
      </c>
      <c r="EE25" s="150"/>
      <c r="EL25" s="150"/>
      <c r="EM25" s="152"/>
      <c r="EN25" s="150"/>
      <c r="EO25" s="150"/>
      <c r="EV25" s="150"/>
      <c r="EW25" s="150"/>
      <c r="EX25" s="150"/>
      <c r="EY25" s="151"/>
      <c r="EZ25" s="150"/>
      <c r="FA25" s="150"/>
      <c r="FG25" s="150"/>
      <c r="FH25" s="150"/>
      <c r="FI25" s="150"/>
      <c r="FJ25" s="150"/>
      <c r="FK25" s="151"/>
      <c r="FM25" s="150"/>
      <c r="FN25" s="150"/>
      <c r="FO25" s="150"/>
      <c r="FP25" s="150"/>
      <c r="FQ25" s="152"/>
      <c r="FR25" s="150"/>
      <c r="FS25" s="150"/>
      <c r="FT25" s="150"/>
      <c r="FU25" s="150"/>
      <c r="FV25" s="150"/>
      <c r="FW25" s="150"/>
      <c r="FX25" s="150"/>
      <c r="FZ25" s="153"/>
      <c r="GA25" s="150"/>
      <c r="GB25" s="150"/>
      <c r="GE25" s="150"/>
      <c r="GG25" s="150"/>
      <c r="GI25" s="154"/>
      <c r="GJ25" s="150"/>
      <c r="GM25" s="150"/>
      <c r="GN25" s="150"/>
      <c r="GP25" s="150"/>
      <c r="GR25" s="151"/>
      <c r="GS25" s="150"/>
      <c r="GT25" s="150"/>
      <c r="GU25" s="150"/>
      <c r="GW25" s="150"/>
      <c r="GX25" s="150"/>
      <c r="GY25" s="150"/>
      <c r="HA25" s="152"/>
      <c r="HJ25" s="128"/>
      <c r="HK25" s="150"/>
      <c r="HL25" s="150"/>
      <c r="HO25" s="150"/>
      <c r="HQ25" s="150"/>
      <c r="HS25" s="151"/>
      <c r="HT25" s="150"/>
      <c r="HX25" s="150"/>
      <c r="HZ25" s="150"/>
      <c r="IB25" s="151"/>
      <c r="IC25" s="150"/>
      <c r="ID25" s="150"/>
      <c r="IG25" s="150"/>
      <c r="II25" s="150"/>
    </row>
    <row r="26" spans="1:243">
      <c r="A26" s="149">
        <v>13</v>
      </c>
      <c r="B26" s="238" t="s">
        <v>2657</v>
      </c>
      <c r="C26" t="s">
        <v>172</v>
      </c>
      <c r="D26" s="238"/>
      <c r="E26" s="238"/>
      <c r="F26" s="238"/>
      <c r="G26" s="150">
        <v>3786</v>
      </c>
      <c r="H26" s="150">
        <v>132191</v>
      </c>
      <c r="I26" s="150">
        <v>16100</v>
      </c>
      <c r="J26">
        <v>543</v>
      </c>
      <c r="K26" s="150">
        <v>18033</v>
      </c>
      <c r="L26" s="150">
        <v>170653</v>
      </c>
      <c r="M26"/>
      <c r="N26" s="150">
        <v>2392</v>
      </c>
      <c r="O26" s="150"/>
      <c r="P26" s="151"/>
      <c r="Q26" s="150">
        <v>1744</v>
      </c>
      <c r="R26">
        <v>46</v>
      </c>
      <c r="S26" t="s">
        <v>2655</v>
      </c>
      <c r="T26" s="150">
        <v>1926</v>
      </c>
      <c r="U26" s="150">
        <v>132191</v>
      </c>
      <c r="V26" s="150">
        <v>16100</v>
      </c>
      <c r="W26">
        <v>543</v>
      </c>
      <c r="X26" s="150">
        <v>14500</v>
      </c>
      <c r="Y26">
        <v>430</v>
      </c>
      <c r="AA26" t="s">
        <v>2655</v>
      </c>
      <c r="AB26" s="150">
        <v>1265</v>
      </c>
      <c r="AC26">
        <v>70</v>
      </c>
      <c r="AD26" s="150">
        <v>168815</v>
      </c>
      <c r="AE26" s="150">
        <v>1838</v>
      </c>
      <c r="AF26" s="150">
        <v>170653</v>
      </c>
      <c r="AG26" s="151"/>
      <c r="AH26" s="150">
        <v>59091</v>
      </c>
      <c r="AI26" s="150">
        <v>5477</v>
      </c>
      <c r="AJ26">
        <v>150</v>
      </c>
      <c r="AL26">
        <v>31</v>
      </c>
      <c r="AM26">
        <v>224</v>
      </c>
      <c r="AN26">
        <v>343</v>
      </c>
      <c r="AP26" s="150">
        <v>6225</v>
      </c>
      <c r="AQ26" s="150">
        <v>22128</v>
      </c>
      <c r="AR26" s="150">
        <v>43188</v>
      </c>
      <c r="AS26" t="s">
        <v>2655</v>
      </c>
      <c r="AT26"/>
      <c r="AV26" t="s">
        <v>2655</v>
      </c>
      <c r="AW26" t="s">
        <v>2655</v>
      </c>
      <c r="AY26" t="s">
        <v>2655</v>
      </c>
      <c r="AZ26" t="s">
        <v>2655</v>
      </c>
      <c r="BA26" t="s">
        <v>2655</v>
      </c>
      <c r="BB26" t="s">
        <v>2655</v>
      </c>
      <c r="BC26"/>
      <c r="BE26">
        <v>62</v>
      </c>
      <c r="BF26" s="150">
        <v>11836</v>
      </c>
      <c r="BG26">
        <v>46</v>
      </c>
      <c r="BI26" s="150">
        <v>11852</v>
      </c>
      <c r="BJ26" s="150">
        <v>1744</v>
      </c>
      <c r="BK26" s="150">
        <v>10108</v>
      </c>
      <c r="BL26">
        <v>0.15</v>
      </c>
      <c r="BM26"/>
      <c r="BO26" t="s">
        <v>2655</v>
      </c>
      <c r="BP26" t="s">
        <v>2655</v>
      </c>
      <c r="BR26" t="s">
        <v>2655</v>
      </c>
      <c r="BS26" t="s">
        <v>2655</v>
      </c>
      <c r="BT26" t="s">
        <v>2655</v>
      </c>
      <c r="BU26" t="s">
        <v>2655</v>
      </c>
      <c r="BV26"/>
      <c r="BW26">
        <v>62</v>
      </c>
      <c r="BX26" s="150">
        <v>11836</v>
      </c>
      <c r="BY26">
        <v>46</v>
      </c>
      <c r="BZ26" t="s">
        <v>2655</v>
      </c>
      <c r="CA26" s="150">
        <v>11852</v>
      </c>
      <c r="CB26" s="150">
        <v>1744</v>
      </c>
      <c r="CC26" s="150">
        <v>10108</v>
      </c>
      <c r="CD26">
        <v>0.15</v>
      </c>
      <c r="CE26" s="150"/>
      <c r="CG26" t="s">
        <v>2655</v>
      </c>
      <c r="CH26" t="s">
        <v>2655</v>
      </c>
      <c r="CJ26" t="s">
        <v>2655</v>
      </c>
      <c r="CK26" t="s">
        <v>2655</v>
      </c>
      <c r="CL26" t="s">
        <v>2655</v>
      </c>
      <c r="CM26" t="s">
        <v>2655</v>
      </c>
      <c r="CN26" s="150"/>
      <c r="CP26" t="s">
        <v>2655</v>
      </c>
      <c r="CQ26" t="s">
        <v>2655</v>
      </c>
      <c r="CS26" t="s">
        <v>2655</v>
      </c>
      <c r="CT26" t="s">
        <v>2655</v>
      </c>
      <c r="CU26" t="s">
        <v>2655</v>
      </c>
      <c r="CV26" t="s">
        <v>2655</v>
      </c>
      <c r="CW26" s="150"/>
      <c r="CY26" t="s">
        <v>2655</v>
      </c>
      <c r="CZ26" t="s">
        <v>2655</v>
      </c>
      <c r="DB26" t="s">
        <v>2655</v>
      </c>
      <c r="DC26" t="s">
        <v>2655</v>
      </c>
      <c r="DD26" t="s">
        <v>2655</v>
      </c>
      <c r="DE26" t="s">
        <v>2655</v>
      </c>
      <c r="DF26" s="151"/>
      <c r="DG26" t="s">
        <v>2655</v>
      </c>
      <c r="DH26" t="s">
        <v>2655</v>
      </c>
      <c r="DI26" t="s">
        <v>2655</v>
      </c>
      <c r="DJ26" t="s">
        <v>2655</v>
      </c>
      <c r="DK26" t="s">
        <v>2655</v>
      </c>
      <c r="DL26" t="s">
        <v>2655</v>
      </c>
      <c r="DM26" t="s">
        <v>2655</v>
      </c>
      <c r="DN26" t="s">
        <v>2655</v>
      </c>
      <c r="DO26" s="150"/>
      <c r="DP26" s="150"/>
      <c r="DQ26" s="150"/>
      <c r="DS26" s="150"/>
      <c r="DW26" t="str">
        <f t="shared" si="0"/>
        <v>אל קסום</v>
      </c>
      <c r="DX26" s="150" t="str">
        <f t="shared" si="1"/>
        <v xml:space="preserve">              </v>
      </c>
      <c r="DY26" s="150">
        <f t="shared" si="2"/>
        <v>1744</v>
      </c>
      <c r="DZ26" s="150"/>
      <c r="EB26" s="150"/>
      <c r="EC26" t="s">
        <v>2756</v>
      </c>
      <c r="ED26" s="150" t="str">
        <f t="shared" si="3"/>
        <v>אל קסום</v>
      </c>
      <c r="EL26" s="150"/>
      <c r="EM26" s="152"/>
      <c r="EN26" s="150"/>
      <c r="EO26" s="150"/>
      <c r="EV26" s="150"/>
      <c r="EW26" s="150"/>
      <c r="EX26" s="150"/>
      <c r="EY26" s="151"/>
      <c r="EZ26" s="150"/>
      <c r="FA26" s="150"/>
      <c r="FD26" s="150"/>
      <c r="FG26" s="150"/>
      <c r="FH26" s="150"/>
      <c r="FI26" s="150"/>
      <c r="FJ26" s="150"/>
      <c r="FK26" s="151"/>
      <c r="FL26" s="150"/>
      <c r="FM26" s="150"/>
      <c r="FO26" s="150"/>
      <c r="FP26" s="150"/>
      <c r="FQ26" s="152"/>
      <c r="FZ26" s="153"/>
      <c r="GB26" s="150"/>
      <c r="GE26" s="150"/>
      <c r="GF26" s="150"/>
      <c r="GG26" s="150"/>
      <c r="GI26" s="154"/>
      <c r="GR26" s="151"/>
      <c r="GT26" s="150"/>
      <c r="GW26" s="150"/>
      <c r="GX26" s="150"/>
      <c r="GY26" s="150"/>
      <c r="HA26" s="152"/>
      <c r="HJ26" s="128"/>
      <c r="HS26" s="151"/>
      <c r="IB26" s="151"/>
    </row>
    <row r="27" spans="1:243">
      <c r="A27" s="149">
        <v>14</v>
      </c>
      <c r="B27" s="238" t="s">
        <v>2657</v>
      </c>
      <c r="C27" t="s">
        <v>2665</v>
      </c>
      <c r="D27" s="238"/>
      <c r="E27" s="238"/>
      <c r="F27" s="238"/>
      <c r="G27" s="150">
        <v>10598</v>
      </c>
      <c r="H27" s="150">
        <v>21179</v>
      </c>
      <c r="I27" s="150">
        <v>3161</v>
      </c>
      <c r="J27">
        <v>252</v>
      </c>
      <c r="K27" s="150">
        <v>11587</v>
      </c>
      <c r="L27" s="150">
        <v>46777</v>
      </c>
      <c r="M27"/>
      <c r="N27">
        <v>-486</v>
      </c>
      <c r="O27" s="150"/>
      <c r="P27" s="151"/>
      <c r="Q27" s="150">
        <v>3225</v>
      </c>
      <c r="R27" s="150">
        <v>2927</v>
      </c>
      <c r="S27" s="150">
        <v>1780</v>
      </c>
      <c r="T27" s="150">
        <v>2666</v>
      </c>
      <c r="U27" s="150">
        <v>21179</v>
      </c>
      <c r="V27" s="150">
        <v>3161</v>
      </c>
      <c r="W27">
        <v>252</v>
      </c>
      <c r="X27" s="150">
        <v>7775</v>
      </c>
      <c r="Y27" s="150">
        <v>1416</v>
      </c>
      <c r="AA27" t="s">
        <v>2655</v>
      </c>
      <c r="AB27">
        <v>336</v>
      </c>
      <c r="AC27" t="s">
        <v>2655</v>
      </c>
      <c r="AD27" s="150">
        <v>44717</v>
      </c>
      <c r="AE27" s="150">
        <v>2060</v>
      </c>
      <c r="AF27" s="150">
        <v>46777</v>
      </c>
      <c r="AG27" s="151"/>
      <c r="AH27" s="150">
        <v>33944</v>
      </c>
      <c r="AI27" s="150">
        <v>3591</v>
      </c>
      <c r="AL27" s="150">
        <v>2730</v>
      </c>
      <c r="AM27" s="150">
        <v>3800</v>
      </c>
      <c r="AN27">
        <v>631</v>
      </c>
      <c r="AP27" s="150">
        <v>10752</v>
      </c>
      <c r="AQ27" s="150">
        <v>14364</v>
      </c>
      <c r="AR27" s="150">
        <v>30332</v>
      </c>
      <c r="AS27" s="150">
        <v>2395</v>
      </c>
      <c r="AT27"/>
      <c r="AU27" s="150">
        <v>2740</v>
      </c>
      <c r="AV27" s="150">
        <v>5298</v>
      </c>
      <c r="AW27" s="150">
        <v>2913</v>
      </c>
      <c r="AX27">
        <v>246</v>
      </c>
      <c r="AY27" s="150">
        <v>5371</v>
      </c>
      <c r="AZ27" s="150">
        <v>3011</v>
      </c>
      <c r="BA27" s="150">
        <v>2360</v>
      </c>
      <c r="BB27">
        <v>0.56000000000000005</v>
      </c>
      <c r="BC27"/>
      <c r="BD27" s="150"/>
      <c r="BE27" s="150">
        <v>1037</v>
      </c>
      <c r="BF27">
        <v>474</v>
      </c>
      <c r="BG27">
        <v>14</v>
      </c>
      <c r="BI27" s="150">
        <v>1497</v>
      </c>
      <c r="BJ27">
        <v>214</v>
      </c>
      <c r="BK27" s="150">
        <v>1283</v>
      </c>
      <c r="BL27">
        <v>0.14000000000000001</v>
      </c>
      <c r="BM27"/>
      <c r="BN27" s="150">
        <v>4933</v>
      </c>
      <c r="BO27" t="s">
        <v>2655</v>
      </c>
      <c r="BP27" t="s">
        <v>2655</v>
      </c>
      <c r="BQ27">
        <v>-246</v>
      </c>
      <c r="BR27" s="150">
        <v>4687</v>
      </c>
      <c r="BS27" t="s">
        <v>2655</v>
      </c>
      <c r="BT27" s="150">
        <v>4687</v>
      </c>
      <c r="BU27" t="s">
        <v>2655</v>
      </c>
      <c r="BV27" s="150"/>
      <c r="BW27" s="150">
        <v>8710</v>
      </c>
      <c r="BX27" s="150">
        <v>5772</v>
      </c>
      <c r="BY27" s="150">
        <v>2927</v>
      </c>
      <c r="BZ27" t="s">
        <v>2655</v>
      </c>
      <c r="CA27" s="150">
        <v>11555</v>
      </c>
      <c r="CB27" s="150">
        <v>3225</v>
      </c>
      <c r="CC27" s="150">
        <v>8330</v>
      </c>
      <c r="CD27">
        <v>0.28000000000000003</v>
      </c>
      <c r="CE27" s="150"/>
      <c r="CG27" t="s">
        <v>2655</v>
      </c>
      <c r="CH27" t="s">
        <v>2655</v>
      </c>
      <c r="CJ27" t="s">
        <v>2655</v>
      </c>
      <c r="CK27" t="s">
        <v>2655</v>
      </c>
      <c r="CL27" t="s">
        <v>2655</v>
      </c>
      <c r="CM27" t="s">
        <v>2655</v>
      </c>
      <c r="CN27" s="150"/>
      <c r="CO27" s="150">
        <v>3270</v>
      </c>
      <c r="CP27" s="150">
        <v>2250</v>
      </c>
      <c r="CQ27" t="s">
        <v>2655</v>
      </c>
      <c r="CR27">
        <v>-342</v>
      </c>
      <c r="CS27" s="150">
        <v>5178</v>
      </c>
      <c r="CT27" s="150">
        <v>1780</v>
      </c>
      <c r="CU27" s="150">
        <v>3398</v>
      </c>
      <c r="CV27">
        <v>0.34</v>
      </c>
      <c r="CW27" s="150"/>
      <c r="CX27" s="150">
        <v>3168</v>
      </c>
      <c r="CY27" t="s">
        <v>2655</v>
      </c>
      <c r="CZ27" t="s">
        <v>2655</v>
      </c>
      <c r="DA27">
        <v>342</v>
      </c>
      <c r="DB27" s="150">
        <v>3510</v>
      </c>
      <c r="DC27" t="s">
        <v>2655</v>
      </c>
      <c r="DD27" s="150">
        <v>3510</v>
      </c>
      <c r="DE27" t="s">
        <v>2655</v>
      </c>
      <c r="DF27" s="151"/>
      <c r="DG27" s="150">
        <v>6438</v>
      </c>
      <c r="DH27" s="150">
        <v>2250</v>
      </c>
      <c r="DI27" t="s">
        <v>2655</v>
      </c>
      <c r="DJ27" t="s">
        <v>2655</v>
      </c>
      <c r="DK27" s="150">
        <v>8688</v>
      </c>
      <c r="DL27" s="150">
        <v>1780</v>
      </c>
      <c r="DM27" s="150">
        <v>6908</v>
      </c>
      <c r="DN27">
        <v>0.2</v>
      </c>
      <c r="DO27" s="150"/>
      <c r="DP27" s="150"/>
      <c r="DS27" s="150"/>
      <c r="DV27" s="150"/>
      <c r="DW27" t="str">
        <f t="shared" si="0"/>
        <v>אל-בטוף</v>
      </c>
      <c r="DX27" s="150">
        <f t="shared" si="1"/>
        <v>3011</v>
      </c>
      <c r="DY27" s="150">
        <f t="shared" si="2"/>
        <v>214</v>
      </c>
      <c r="DZ27" s="150"/>
      <c r="EB27" s="150"/>
      <c r="EC27" t="s">
        <v>2757</v>
      </c>
      <c r="ED27" s="150" t="str">
        <f t="shared" si="3"/>
        <v>אל-בטוף</v>
      </c>
      <c r="EL27" s="150"/>
      <c r="EM27" s="152"/>
      <c r="EN27" s="150"/>
      <c r="EO27" s="150"/>
      <c r="ER27" s="150"/>
      <c r="ES27" s="150"/>
      <c r="EV27" s="150"/>
      <c r="EW27" s="150"/>
      <c r="EX27" s="150"/>
      <c r="EY27" s="151"/>
      <c r="EZ27" s="150"/>
      <c r="FA27" s="150"/>
      <c r="FC27" s="150"/>
      <c r="FG27" s="150"/>
      <c r="FH27" s="150"/>
      <c r="FI27" s="150"/>
      <c r="FJ27" s="150"/>
      <c r="FK27" s="151"/>
      <c r="FL27" s="150"/>
      <c r="FM27" s="150"/>
      <c r="FN27" s="150"/>
      <c r="FO27" s="150"/>
      <c r="FP27" s="150"/>
      <c r="FQ27" s="152"/>
      <c r="FR27" s="150"/>
      <c r="FS27" s="150"/>
      <c r="FT27" s="150"/>
      <c r="FV27" s="150"/>
      <c r="FW27" s="150"/>
      <c r="FX27" s="150"/>
      <c r="FZ27" s="153"/>
      <c r="GA27" s="150"/>
      <c r="GE27" s="150"/>
      <c r="GG27" s="150"/>
      <c r="GI27" s="154"/>
      <c r="GJ27" s="150"/>
      <c r="GN27" s="150"/>
      <c r="GP27" s="150"/>
      <c r="GR27" s="151"/>
      <c r="GS27" s="150"/>
      <c r="GT27" s="150"/>
      <c r="GU27" s="150"/>
      <c r="GW27" s="150"/>
      <c r="GX27" s="150"/>
      <c r="GY27" s="150"/>
      <c r="HA27" s="152"/>
      <c r="HJ27" s="128"/>
      <c r="HK27" s="150"/>
      <c r="HL27" s="150"/>
      <c r="HO27" s="150"/>
      <c r="HP27" s="150"/>
      <c r="HQ27" s="150"/>
      <c r="HS27" s="151"/>
      <c r="HT27" s="150"/>
      <c r="HX27" s="150"/>
      <c r="HZ27" s="150"/>
      <c r="IB27" s="151"/>
      <c r="IC27" s="150"/>
      <c r="ID27" s="150"/>
      <c r="IG27" s="150"/>
      <c r="IH27" s="150"/>
      <c r="II27" s="150"/>
    </row>
    <row r="28" spans="1:243">
      <c r="A28" s="149">
        <v>15</v>
      </c>
      <c r="B28" s="238" t="s">
        <v>2659</v>
      </c>
      <c r="C28" t="s">
        <v>549</v>
      </c>
      <c r="D28" s="238"/>
      <c r="E28" s="238"/>
      <c r="F28" s="238"/>
      <c r="G28" s="150">
        <v>6144</v>
      </c>
      <c r="H28" s="150">
        <v>2459</v>
      </c>
      <c r="I28">
        <v>683</v>
      </c>
      <c r="J28">
        <v>466</v>
      </c>
      <c r="K28" s="150">
        <v>6587</v>
      </c>
      <c r="L28" s="150">
        <v>16339</v>
      </c>
      <c r="M28"/>
      <c r="N28">
        <v>8</v>
      </c>
      <c r="O28" s="150"/>
      <c r="P28" s="151"/>
      <c r="Q28" s="150">
        <v>2575</v>
      </c>
      <c r="R28">
        <v>348</v>
      </c>
      <c r="S28" t="s">
        <v>2655</v>
      </c>
      <c r="T28" s="150">
        <v>3166</v>
      </c>
      <c r="U28" s="150">
        <v>2459</v>
      </c>
      <c r="V28">
        <v>683</v>
      </c>
      <c r="W28">
        <v>466</v>
      </c>
      <c r="X28" s="150">
        <v>6564</v>
      </c>
      <c r="Y28">
        <v>23</v>
      </c>
      <c r="AA28" t="s">
        <v>2655</v>
      </c>
      <c r="AB28" t="s">
        <v>2655</v>
      </c>
      <c r="AC28">
        <v>55</v>
      </c>
      <c r="AD28" s="150">
        <v>16339</v>
      </c>
      <c r="AE28" t="s">
        <v>2655</v>
      </c>
      <c r="AF28" s="150">
        <v>16339</v>
      </c>
      <c r="AG28" s="151"/>
      <c r="AH28" s="150">
        <v>3748</v>
      </c>
      <c r="AI28">
        <v>973</v>
      </c>
      <c r="AJ28" s="150">
        <v>4311</v>
      </c>
      <c r="AL28">
        <v>111</v>
      </c>
      <c r="AM28" t="s">
        <v>2655</v>
      </c>
      <c r="AP28" s="150">
        <v>5395</v>
      </c>
      <c r="AQ28" s="150">
        <v>1840</v>
      </c>
      <c r="AR28" s="150">
        <v>7303</v>
      </c>
      <c r="AS28" t="s">
        <v>2655</v>
      </c>
      <c r="AT28"/>
      <c r="AU28">
        <v>845</v>
      </c>
      <c r="AV28" s="150">
        <v>2414</v>
      </c>
      <c r="AW28">
        <v>233</v>
      </c>
      <c r="AY28" s="150">
        <v>3026</v>
      </c>
      <c r="AZ28" s="150">
        <v>2421</v>
      </c>
      <c r="BA28">
        <v>605</v>
      </c>
      <c r="BB28">
        <v>0.8</v>
      </c>
      <c r="BC28"/>
      <c r="BE28">
        <v>137</v>
      </c>
      <c r="BF28">
        <v>279</v>
      </c>
      <c r="BG28">
        <v>115</v>
      </c>
      <c r="BI28">
        <v>301</v>
      </c>
      <c r="BJ28">
        <v>154</v>
      </c>
      <c r="BK28">
        <v>147</v>
      </c>
      <c r="BL28">
        <v>0.51</v>
      </c>
      <c r="BM28"/>
      <c r="BN28">
        <v>543</v>
      </c>
      <c r="BO28">
        <v>-78</v>
      </c>
      <c r="BP28" t="s">
        <v>2655</v>
      </c>
      <c r="BR28">
        <v>465</v>
      </c>
      <c r="BS28" t="s">
        <v>2655</v>
      </c>
      <c r="BT28">
        <v>465</v>
      </c>
      <c r="BU28" t="s">
        <v>2655</v>
      </c>
      <c r="BV28"/>
      <c r="BW28" s="150">
        <v>1525</v>
      </c>
      <c r="BX28" s="150">
        <v>2615</v>
      </c>
      <c r="BY28">
        <v>348</v>
      </c>
      <c r="BZ28" t="s">
        <v>2655</v>
      </c>
      <c r="CA28" s="150">
        <v>3792</v>
      </c>
      <c r="CB28" s="150">
        <v>2575</v>
      </c>
      <c r="CC28" s="150">
        <v>1217</v>
      </c>
      <c r="CD28">
        <v>0.68</v>
      </c>
      <c r="CE28" s="150"/>
      <c r="CG28" t="s">
        <v>2655</v>
      </c>
      <c r="CH28" t="s">
        <v>2655</v>
      </c>
      <c r="CJ28" t="s">
        <v>2655</v>
      </c>
      <c r="CK28" t="s">
        <v>2655</v>
      </c>
      <c r="CL28" t="s">
        <v>2655</v>
      </c>
      <c r="CM28" t="s">
        <v>2655</v>
      </c>
      <c r="CN28" s="150"/>
      <c r="CP28" t="s">
        <v>2655</v>
      </c>
      <c r="CQ28" t="s">
        <v>2655</v>
      </c>
      <c r="CS28" t="s">
        <v>2655</v>
      </c>
      <c r="CT28" t="s">
        <v>2655</v>
      </c>
      <c r="CU28" t="s">
        <v>2655</v>
      </c>
      <c r="CV28" t="s">
        <v>2655</v>
      </c>
      <c r="CW28"/>
      <c r="CY28" t="s">
        <v>2655</v>
      </c>
      <c r="CZ28" t="s">
        <v>2655</v>
      </c>
      <c r="DB28" t="s">
        <v>2655</v>
      </c>
      <c r="DC28" t="s">
        <v>2655</v>
      </c>
      <c r="DD28" t="s">
        <v>2655</v>
      </c>
      <c r="DE28" t="s">
        <v>2655</v>
      </c>
      <c r="DF28" s="151"/>
      <c r="DG28" t="s">
        <v>2655</v>
      </c>
      <c r="DH28" t="s">
        <v>2655</v>
      </c>
      <c r="DI28" t="s">
        <v>2655</v>
      </c>
      <c r="DJ28" t="s">
        <v>2655</v>
      </c>
      <c r="DK28" t="s">
        <v>2655</v>
      </c>
      <c r="DL28" t="s">
        <v>2655</v>
      </c>
      <c r="DM28" t="s">
        <v>2655</v>
      </c>
      <c r="DN28" t="s">
        <v>2655</v>
      </c>
      <c r="DO28"/>
      <c r="DW28" t="str">
        <f t="shared" si="0"/>
        <v>אלונה</v>
      </c>
      <c r="DX28" s="150">
        <f t="shared" si="1"/>
        <v>2421</v>
      </c>
      <c r="DY28" s="150">
        <f t="shared" si="2"/>
        <v>154</v>
      </c>
      <c r="DZ28" s="150"/>
      <c r="EB28" s="150"/>
      <c r="EC28" t="s">
        <v>2758</v>
      </c>
      <c r="ED28" s="150" t="str">
        <f t="shared" si="3"/>
        <v>אלונה</v>
      </c>
      <c r="EL28" s="150"/>
      <c r="EM28" s="152"/>
      <c r="EN28" s="150"/>
      <c r="EP28" s="150"/>
      <c r="EV28" s="150"/>
      <c r="EW28" s="150"/>
      <c r="EX28" s="150"/>
      <c r="EY28" s="151"/>
      <c r="EZ28" s="150"/>
      <c r="FA28" s="150"/>
      <c r="FG28" s="150"/>
      <c r="FH28" s="150"/>
      <c r="FI28" s="150"/>
      <c r="FK28" s="151"/>
      <c r="FQ28" s="152"/>
      <c r="FS28" s="150"/>
      <c r="FV28" s="150"/>
      <c r="FW28" s="150"/>
      <c r="FZ28" s="153"/>
      <c r="GI28" s="154"/>
      <c r="GR28" s="151"/>
      <c r="GS28" s="150"/>
      <c r="GT28" s="150"/>
      <c r="GW28" s="150"/>
      <c r="GX28" s="150"/>
      <c r="GY28" s="150"/>
      <c r="HA28" s="152"/>
      <c r="HJ28" s="128"/>
      <c r="HS28" s="151"/>
      <c r="IB28" s="151"/>
    </row>
    <row r="29" spans="1:243">
      <c r="A29" s="149">
        <v>16</v>
      </c>
      <c r="B29" s="238" t="s">
        <v>2658</v>
      </c>
      <c r="C29" t="s">
        <v>1124</v>
      </c>
      <c r="D29" s="238"/>
      <c r="E29" s="238"/>
      <c r="F29" s="238"/>
      <c r="G29" s="150">
        <v>11621</v>
      </c>
      <c r="H29" s="150">
        <v>3093</v>
      </c>
      <c r="I29" s="150">
        <v>1317</v>
      </c>
      <c r="J29">
        <v>144</v>
      </c>
      <c r="K29" s="150">
        <v>7490</v>
      </c>
      <c r="L29" s="150">
        <v>23665</v>
      </c>
      <c r="M29"/>
      <c r="N29">
        <v>-141</v>
      </c>
      <c r="O29" s="150"/>
      <c r="P29" s="151"/>
      <c r="Q29" s="150">
        <v>5756</v>
      </c>
      <c r="R29" s="150">
        <v>1069</v>
      </c>
      <c r="S29" s="150">
        <v>2161</v>
      </c>
      <c r="T29" s="150">
        <v>2585</v>
      </c>
      <c r="U29" s="150">
        <v>3093</v>
      </c>
      <c r="V29" s="150">
        <v>1317</v>
      </c>
      <c r="W29">
        <v>144</v>
      </c>
      <c r="X29" s="150">
        <v>7338</v>
      </c>
      <c r="Y29">
        <v>152</v>
      </c>
      <c r="AA29" t="s">
        <v>2655</v>
      </c>
      <c r="AB29" t="s">
        <v>2655</v>
      </c>
      <c r="AC29">
        <v>50</v>
      </c>
      <c r="AD29" s="150">
        <v>23665</v>
      </c>
      <c r="AE29" t="s">
        <v>2655</v>
      </c>
      <c r="AF29" s="150">
        <v>23665</v>
      </c>
      <c r="AG29" s="151"/>
      <c r="AH29" s="150">
        <v>12048</v>
      </c>
      <c r="AI29">
        <v>934</v>
      </c>
      <c r="AJ29">
        <v>468</v>
      </c>
      <c r="AL29">
        <v>646</v>
      </c>
      <c r="AM29">
        <v>775</v>
      </c>
      <c r="AN29">
        <v>177</v>
      </c>
      <c r="AP29" s="150">
        <v>3000</v>
      </c>
      <c r="AQ29" s="150">
        <v>5922</v>
      </c>
      <c r="AR29" s="150">
        <v>9126</v>
      </c>
      <c r="AS29" s="150">
        <v>2302</v>
      </c>
      <c r="AT29"/>
      <c r="AU29" s="150">
        <v>2744</v>
      </c>
      <c r="AV29" s="150">
        <v>6734</v>
      </c>
      <c r="AW29" s="150">
        <v>1054</v>
      </c>
      <c r="AY29" s="150">
        <v>8424</v>
      </c>
      <c r="AZ29" s="150">
        <v>5308</v>
      </c>
      <c r="BA29" s="150">
        <v>3116</v>
      </c>
      <c r="BB29">
        <v>0.63</v>
      </c>
      <c r="BC29"/>
      <c r="BD29" s="150"/>
      <c r="BE29">
        <v>460</v>
      </c>
      <c r="BF29">
        <v>293</v>
      </c>
      <c r="BG29">
        <v>15</v>
      </c>
      <c r="BI29">
        <v>738</v>
      </c>
      <c r="BJ29">
        <v>448</v>
      </c>
      <c r="BK29">
        <v>290</v>
      </c>
      <c r="BL29">
        <v>0.61</v>
      </c>
      <c r="BM29"/>
      <c r="BN29">
        <v>967</v>
      </c>
      <c r="BO29">
        <v>69</v>
      </c>
      <c r="BP29" t="s">
        <v>2655</v>
      </c>
      <c r="BR29" s="150">
        <v>1036</v>
      </c>
      <c r="BS29" t="s">
        <v>2655</v>
      </c>
      <c r="BT29" s="150">
        <v>1036</v>
      </c>
      <c r="BU29" t="s">
        <v>2655</v>
      </c>
      <c r="BV29" s="150"/>
      <c r="BW29" s="150">
        <v>4171</v>
      </c>
      <c r="BX29" s="150">
        <v>7096</v>
      </c>
      <c r="BY29" s="150">
        <v>1069</v>
      </c>
      <c r="BZ29" t="s">
        <v>2655</v>
      </c>
      <c r="CA29" s="150">
        <v>10198</v>
      </c>
      <c r="CB29" s="150">
        <v>5756</v>
      </c>
      <c r="CC29" s="150">
        <v>4442</v>
      </c>
      <c r="CD29">
        <v>0.56000000000000005</v>
      </c>
      <c r="CE29" s="150"/>
      <c r="CG29" t="s">
        <v>2655</v>
      </c>
      <c r="CH29" t="s">
        <v>2655</v>
      </c>
      <c r="CJ29" t="s">
        <v>2655</v>
      </c>
      <c r="CK29" t="s">
        <v>2655</v>
      </c>
      <c r="CL29" t="s">
        <v>2655</v>
      </c>
      <c r="CM29" t="s">
        <v>2655</v>
      </c>
      <c r="CN29" s="150"/>
      <c r="CO29">
        <v>922</v>
      </c>
      <c r="CP29" s="150">
        <v>2297</v>
      </c>
      <c r="CQ29" t="s">
        <v>2655</v>
      </c>
      <c r="CS29" s="150">
        <v>3219</v>
      </c>
      <c r="CT29" s="150">
        <v>2161</v>
      </c>
      <c r="CU29" s="150">
        <v>1058</v>
      </c>
      <c r="CV29">
        <v>0.67</v>
      </c>
      <c r="CW29" s="150"/>
      <c r="CX29">
        <v>20</v>
      </c>
      <c r="CY29" t="s">
        <v>2655</v>
      </c>
      <c r="CZ29" t="s">
        <v>2655</v>
      </c>
      <c r="DB29">
        <v>20</v>
      </c>
      <c r="DC29" t="s">
        <v>2655</v>
      </c>
      <c r="DD29">
        <v>20</v>
      </c>
      <c r="DE29" t="s">
        <v>2655</v>
      </c>
      <c r="DF29" s="151"/>
      <c r="DG29">
        <v>942</v>
      </c>
      <c r="DH29" s="150">
        <v>2297</v>
      </c>
      <c r="DI29" t="s">
        <v>2655</v>
      </c>
      <c r="DJ29" t="s">
        <v>2655</v>
      </c>
      <c r="DK29" s="150">
        <v>3239</v>
      </c>
      <c r="DL29" s="150">
        <v>2161</v>
      </c>
      <c r="DM29" s="150">
        <v>1078</v>
      </c>
      <c r="DN29">
        <v>0.67</v>
      </c>
      <c r="DO29"/>
      <c r="DW29" t="str">
        <f t="shared" si="0"/>
        <v>אליכין</v>
      </c>
      <c r="DX29" s="150">
        <f t="shared" si="1"/>
        <v>5308</v>
      </c>
      <c r="DY29" s="150">
        <f t="shared" si="2"/>
        <v>448</v>
      </c>
      <c r="DZ29" s="150"/>
      <c r="EC29" t="s">
        <v>2759</v>
      </c>
      <c r="ED29" s="150" t="str">
        <f t="shared" si="3"/>
        <v>אליכין</v>
      </c>
      <c r="EL29" s="150"/>
      <c r="EM29" s="152"/>
      <c r="EN29" s="150"/>
      <c r="EV29" s="150"/>
      <c r="EW29" s="150"/>
      <c r="EX29" s="150"/>
      <c r="EY29" s="151"/>
      <c r="EZ29" s="150"/>
      <c r="FA29" s="150"/>
      <c r="FG29" s="150"/>
      <c r="FH29" s="150"/>
      <c r="FI29" s="150"/>
      <c r="FK29" s="151"/>
      <c r="FN29" s="150"/>
      <c r="FQ29" s="152"/>
      <c r="FR29" s="150"/>
      <c r="FS29" s="150"/>
      <c r="FT29" s="150"/>
      <c r="FV29" s="150"/>
      <c r="FW29" s="150"/>
      <c r="FX29" s="150"/>
      <c r="FZ29" s="153"/>
      <c r="GI29" s="154"/>
      <c r="GN29" s="150"/>
      <c r="GP29" s="150"/>
      <c r="GR29" s="151"/>
      <c r="GS29" s="150"/>
      <c r="GT29" s="150"/>
      <c r="GU29" s="150"/>
      <c r="GW29" s="150"/>
      <c r="GX29" s="150"/>
      <c r="GY29" s="150"/>
      <c r="HA29" s="152"/>
      <c r="HJ29" s="128"/>
      <c r="HL29" s="150"/>
      <c r="HO29" s="150"/>
      <c r="HP29" s="150"/>
      <c r="HQ29" s="150"/>
      <c r="HS29" s="151"/>
      <c r="IB29" s="151"/>
      <c r="ID29" s="150"/>
      <c r="IG29" s="150"/>
      <c r="IH29" s="150"/>
      <c r="II29" s="150"/>
    </row>
    <row r="30" spans="1:243">
      <c r="A30" s="149">
        <v>17</v>
      </c>
      <c r="B30" s="238" t="s">
        <v>2658</v>
      </c>
      <c r="C30" t="s">
        <v>1133</v>
      </c>
      <c r="D30" s="238"/>
      <c r="E30" s="238"/>
      <c r="F30" s="238"/>
      <c r="G30" s="150">
        <v>60689</v>
      </c>
      <c r="H30" s="150">
        <v>30862</v>
      </c>
      <c r="I30" s="150">
        <v>15843</v>
      </c>
      <c r="J30" s="150">
        <v>6770</v>
      </c>
      <c r="K30" s="150">
        <v>29715</v>
      </c>
      <c r="L30" s="150">
        <v>143879</v>
      </c>
      <c r="M30"/>
      <c r="N30">
        <v>10</v>
      </c>
      <c r="O30" s="150"/>
      <c r="P30" s="151"/>
      <c r="Q30" s="150">
        <v>35205</v>
      </c>
      <c r="R30" s="150">
        <v>14847</v>
      </c>
      <c r="S30">
        <v>456</v>
      </c>
      <c r="T30" s="150">
        <v>6844</v>
      </c>
      <c r="U30" s="150">
        <v>30862</v>
      </c>
      <c r="V30" s="150">
        <v>15843</v>
      </c>
      <c r="W30" s="150">
        <v>6770</v>
      </c>
      <c r="X30" s="150">
        <v>26265</v>
      </c>
      <c r="Y30" s="150">
        <v>3366</v>
      </c>
      <c r="AA30" t="s">
        <v>2655</v>
      </c>
      <c r="AB30">
        <v>84</v>
      </c>
      <c r="AC30" s="150">
        <v>3337</v>
      </c>
      <c r="AD30" s="150">
        <v>143879</v>
      </c>
      <c r="AE30" t="s">
        <v>2655</v>
      </c>
      <c r="AF30" s="150">
        <v>143879</v>
      </c>
      <c r="AG30" s="151"/>
      <c r="AH30" s="150">
        <v>169512</v>
      </c>
      <c r="AI30" s="150">
        <v>34554</v>
      </c>
      <c r="AJ30" s="150">
        <v>19003</v>
      </c>
      <c r="AL30" s="150">
        <v>2024</v>
      </c>
      <c r="AM30" t="s">
        <v>2655</v>
      </c>
      <c r="AN30">
        <v>358</v>
      </c>
      <c r="AP30" s="150">
        <v>55939</v>
      </c>
      <c r="AQ30" s="150">
        <v>10054</v>
      </c>
      <c r="AR30" s="150">
        <v>215397</v>
      </c>
      <c r="AS30" t="s">
        <v>2655</v>
      </c>
      <c r="AT30"/>
      <c r="AU30" s="150">
        <v>8165</v>
      </c>
      <c r="AV30" s="150">
        <v>36121</v>
      </c>
      <c r="AW30" s="150">
        <v>12606</v>
      </c>
      <c r="AX30">
        <v>-644</v>
      </c>
      <c r="AY30" s="150">
        <v>31036</v>
      </c>
      <c r="AZ30" s="150">
        <v>24765</v>
      </c>
      <c r="BA30" s="150">
        <v>6271</v>
      </c>
      <c r="BB30">
        <v>0.8</v>
      </c>
      <c r="BC30"/>
      <c r="BD30" s="150"/>
      <c r="BE30" s="150">
        <v>9153</v>
      </c>
      <c r="BF30" s="150">
        <v>12869</v>
      </c>
      <c r="BG30" s="150">
        <v>2241</v>
      </c>
      <c r="BH30" s="150">
        <v>-2051</v>
      </c>
      <c r="BI30" s="150">
        <v>17730</v>
      </c>
      <c r="BJ30" s="150">
        <v>10440</v>
      </c>
      <c r="BK30" s="150">
        <v>7290</v>
      </c>
      <c r="BL30">
        <v>0.59</v>
      </c>
      <c r="BM30"/>
      <c r="BN30" s="150">
        <v>1433</v>
      </c>
      <c r="BO30">
        <v>109</v>
      </c>
      <c r="BP30" t="s">
        <v>2655</v>
      </c>
      <c r="BQ30" s="150">
        <v>2695</v>
      </c>
      <c r="BR30" s="150">
        <v>4237</v>
      </c>
      <c r="BS30" t="s">
        <v>2655</v>
      </c>
      <c r="BT30" s="150">
        <v>4237</v>
      </c>
      <c r="BU30" t="s">
        <v>2655</v>
      </c>
      <c r="BV30" s="150"/>
      <c r="BW30" s="150">
        <v>18751</v>
      </c>
      <c r="BX30" s="150">
        <v>49099</v>
      </c>
      <c r="BY30" s="150">
        <v>14847</v>
      </c>
      <c r="BZ30" t="s">
        <v>2655</v>
      </c>
      <c r="CA30" s="150">
        <v>53003</v>
      </c>
      <c r="CB30" s="150">
        <v>35205</v>
      </c>
      <c r="CC30" s="150">
        <v>17798</v>
      </c>
      <c r="CD30">
        <v>0.66</v>
      </c>
      <c r="CE30" s="150"/>
      <c r="CG30" t="s">
        <v>2655</v>
      </c>
      <c r="CH30" t="s">
        <v>2655</v>
      </c>
      <c r="CJ30" t="s">
        <v>2655</v>
      </c>
      <c r="CK30" t="s">
        <v>2655</v>
      </c>
      <c r="CL30" t="s">
        <v>2655</v>
      </c>
      <c r="CM30" t="s">
        <v>2655</v>
      </c>
      <c r="CN30" s="150"/>
      <c r="CO30" s="150">
        <v>2574</v>
      </c>
      <c r="CP30">
        <v>167</v>
      </c>
      <c r="CQ30" t="s">
        <v>2655</v>
      </c>
      <c r="CR30" s="150">
        <v>-1019</v>
      </c>
      <c r="CS30" s="150">
        <v>1722</v>
      </c>
      <c r="CT30">
        <v>456</v>
      </c>
      <c r="CU30" s="150">
        <v>1266</v>
      </c>
      <c r="CV30">
        <v>0.26</v>
      </c>
      <c r="CW30" s="150"/>
      <c r="CY30" t="s">
        <v>2655</v>
      </c>
      <c r="CZ30" t="s">
        <v>2655</v>
      </c>
      <c r="DA30" s="150">
        <v>1019</v>
      </c>
      <c r="DB30" s="150">
        <v>1019</v>
      </c>
      <c r="DC30" t="s">
        <v>2655</v>
      </c>
      <c r="DD30" s="150">
        <v>1019</v>
      </c>
      <c r="DE30" t="s">
        <v>2655</v>
      </c>
      <c r="DF30" s="151"/>
      <c r="DG30" s="150">
        <v>2574</v>
      </c>
      <c r="DH30">
        <v>167</v>
      </c>
      <c r="DI30" t="s">
        <v>2655</v>
      </c>
      <c r="DJ30" t="s">
        <v>2655</v>
      </c>
      <c r="DK30" s="150">
        <v>2741</v>
      </c>
      <c r="DL30">
        <v>456</v>
      </c>
      <c r="DM30" s="150">
        <v>2285</v>
      </c>
      <c r="DN30">
        <v>0.17</v>
      </c>
      <c r="DO30" s="150"/>
      <c r="DP30" s="150"/>
      <c r="DS30" s="150"/>
      <c r="DV30" s="150"/>
      <c r="DW30" t="str">
        <f t="shared" si="0"/>
        <v>אלעד</v>
      </c>
      <c r="DX30" s="150">
        <f t="shared" si="1"/>
        <v>24765</v>
      </c>
      <c r="DY30" s="150">
        <f t="shared" si="2"/>
        <v>10440</v>
      </c>
      <c r="DZ30" s="150"/>
      <c r="EB30" s="150"/>
      <c r="EC30" t="s">
        <v>2760</v>
      </c>
      <c r="ED30" s="150" t="str">
        <f t="shared" si="3"/>
        <v>אלעד</v>
      </c>
      <c r="EL30" s="150"/>
      <c r="EM30" s="152"/>
      <c r="EN30" s="150"/>
      <c r="EO30" s="150"/>
      <c r="EP30" s="150"/>
      <c r="ER30" s="150"/>
      <c r="EV30" s="150"/>
      <c r="EW30" s="150"/>
      <c r="EX30" s="150"/>
      <c r="EY30" s="151"/>
      <c r="EZ30" s="150"/>
      <c r="FA30" s="150"/>
      <c r="FG30" s="150"/>
      <c r="FH30" s="150"/>
      <c r="FI30" s="150"/>
      <c r="FJ30" s="150"/>
      <c r="FK30" s="151"/>
      <c r="FL30" s="150"/>
      <c r="FM30" s="150"/>
      <c r="FN30" s="150"/>
      <c r="FO30" s="150"/>
      <c r="FP30" s="150"/>
      <c r="FQ30" s="152"/>
      <c r="FR30" s="150"/>
      <c r="FS30" s="150"/>
      <c r="FT30" s="150"/>
      <c r="FV30" s="150"/>
      <c r="FW30" s="150"/>
      <c r="FX30" s="150"/>
      <c r="FZ30" s="153"/>
      <c r="GA30" s="150"/>
      <c r="GB30" s="150"/>
      <c r="GC30" s="150"/>
      <c r="GD30" s="150"/>
      <c r="GE30" s="150"/>
      <c r="GF30" s="150"/>
      <c r="GG30" s="150"/>
      <c r="GI30" s="154"/>
      <c r="GJ30" s="150"/>
      <c r="GM30" s="150"/>
      <c r="GN30" s="150"/>
      <c r="GP30" s="150"/>
      <c r="GR30" s="151"/>
      <c r="GS30" s="150"/>
      <c r="GT30" s="150"/>
      <c r="GU30" s="150"/>
      <c r="GW30" s="150"/>
      <c r="GX30" s="150"/>
      <c r="GY30" s="150"/>
      <c r="HA30" s="152"/>
      <c r="HJ30" s="128"/>
      <c r="HK30" s="150"/>
      <c r="HN30" s="150"/>
      <c r="HO30" s="150"/>
      <c r="HQ30" s="150"/>
      <c r="HS30" s="151"/>
      <c r="HW30" s="150"/>
      <c r="HX30" s="150"/>
      <c r="HZ30" s="150"/>
      <c r="IB30" s="151"/>
      <c r="IC30" s="150"/>
      <c r="IG30" s="150"/>
      <c r="II30" s="150"/>
    </row>
    <row r="31" spans="1:243">
      <c r="A31" s="149">
        <v>18</v>
      </c>
      <c r="B31" s="238" t="s">
        <v>2661</v>
      </c>
      <c r="C31" t="s">
        <v>849</v>
      </c>
      <c r="D31" s="238"/>
      <c r="E31" s="238"/>
      <c r="F31" s="238"/>
      <c r="G31" s="150">
        <v>27480</v>
      </c>
      <c r="H31" s="150">
        <v>13998</v>
      </c>
      <c r="I31" s="150">
        <v>1754</v>
      </c>
      <c r="J31" s="150">
        <v>1470</v>
      </c>
      <c r="K31" s="150">
        <v>6020.5</v>
      </c>
      <c r="L31" s="150">
        <v>50722.5</v>
      </c>
      <c r="M31"/>
      <c r="N31" s="150">
        <v>-1172.5</v>
      </c>
      <c r="O31" s="150"/>
      <c r="P31" s="151"/>
      <c r="Q31" s="150">
        <v>14993</v>
      </c>
      <c r="R31" s="150">
        <v>1634</v>
      </c>
      <c r="S31" s="150">
        <v>4472</v>
      </c>
      <c r="T31" s="150">
        <v>5722</v>
      </c>
      <c r="U31" s="150">
        <v>13998</v>
      </c>
      <c r="V31" s="150">
        <v>1754</v>
      </c>
      <c r="W31" s="150">
        <v>1470</v>
      </c>
      <c r="X31" t="s">
        <v>2655</v>
      </c>
      <c r="Y31" s="150">
        <v>5845.5</v>
      </c>
      <c r="AA31" t="s">
        <v>2655</v>
      </c>
      <c r="AB31" t="s">
        <v>2655</v>
      </c>
      <c r="AC31">
        <v>659</v>
      </c>
      <c r="AD31" s="150">
        <v>50547.5</v>
      </c>
      <c r="AE31">
        <v>175</v>
      </c>
      <c r="AF31" s="150">
        <v>50722.5</v>
      </c>
      <c r="AG31" s="151"/>
      <c r="AH31" s="150">
        <v>23425</v>
      </c>
      <c r="AI31" s="150">
        <v>2104.4699999999998</v>
      </c>
      <c r="AJ31" s="150">
        <v>3686.05</v>
      </c>
      <c r="AL31" s="150">
        <v>1275.05</v>
      </c>
      <c r="AM31" s="150">
        <v>2170</v>
      </c>
      <c r="AP31" s="150">
        <v>9235.57</v>
      </c>
      <c r="AQ31" t="s">
        <v>2655</v>
      </c>
      <c r="AR31" s="150">
        <v>32660.57</v>
      </c>
      <c r="AS31" s="150">
        <v>4150</v>
      </c>
      <c r="AT31"/>
      <c r="AU31">
        <v>618</v>
      </c>
      <c r="AV31" s="150">
        <v>14036</v>
      </c>
      <c r="AW31" s="150">
        <v>1565</v>
      </c>
      <c r="AY31" s="150">
        <v>13089</v>
      </c>
      <c r="AZ31" s="150">
        <v>12184</v>
      </c>
      <c r="BA31">
        <v>905</v>
      </c>
      <c r="BB31">
        <v>0.93</v>
      </c>
      <c r="BC31"/>
      <c r="BD31" s="150"/>
      <c r="BE31">
        <v>216</v>
      </c>
      <c r="BF31" s="150">
        <v>2867</v>
      </c>
      <c r="BG31">
        <v>70</v>
      </c>
      <c r="BI31" s="150">
        <v>3013</v>
      </c>
      <c r="BJ31" s="150">
        <v>2695</v>
      </c>
      <c r="BK31">
        <v>318</v>
      </c>
      <c r="BL31">
        <v>0.89</v>
      </c>
      <c r="BM31"/>
      <c r="BN31" s="150">
        <v>1492</v>
      </c>
      <c r="BO31">
        <v>110</v>
      </c>
      <c r="BP31">
        <v>227</v>
      </c>
      <c r="BR31" s="150">
        <v>1375</v>
      </c>
      <c r="BS31" t="s">
        <v>2655</v>
      </c>
      <c r="BT31" s="150">
        <v>1375</v>
      </c>
      <c r="BU31" t="s">
        <v>2655</v>
      </c>
      <c r="BV31" s="150"/>
      <c r="BW31" s="150">
        <v>2326</v>
      </c>
      <c r="BX31" s="150">
        <v>17013</v>
      </c>
      <c r="BY31" s="150">
        <v>1862</v>
      </c>
      <c r="BZ31" t="s">
        <v>2655</v>
      </c>
      <c r="CA31" s="150">
        <v>17477</v>
      </c>
      <c r="CB31" s="150">
        <v>14879</v>
      </c>
      <c r="CC31" s="150">
        <v>2598</v>
      </c>
      <c r="CD31">
        <v>0.85</v>
      </c>
      <c r="CE31" s="150"/>
      <c r="CG31" t="s">
        <v>2655</v>
      </c>
      <c r="CH31" t="s">
        <v>2655</v>
      </c>
      <c r="CJ31" t="s">
        <v>2655</v>
      </c>
      <c r="CK31" t="s">
        <v>2655</v>
      </c>
      <c r="CL31" t="s">
        <v>2655</v>
      </c>
      <c r="CM31" t="s">
        <v>2655</v>
      </c>
      <c r="CN31" s="150"/>
      <c r="CO31">
        <v>206</v>
      </c>
      <c r="CP31" s="150">
        <v>4716</v>
      </c>
      <c r="CQ31">
        <v>84</v>
      </c>
      <c r="CS31" s="150">
        <v>4838</v>
      </c>
      <c r="CT31" s="150">
        <v>4439</v>
      </c>
      <c r="CU31">
        <v>399</v>
      </c>
      <c r="CV31">
        <v>0.92</v>
      </c>
      <c r="CW31" s="150"/>
      <c r="CX31">
        <v>299</v>
      </c>
      <c r="CY31">
        <v>22</v>
      </c>
      <c r="CZ31">
        <v>62</v>
      </c>
      <c r="DB31">
        <v>259</v>
      </c>
      <c r="DC31" t="s">
        <v>2655</v>
      </c>
      <c r="DD31">
        <v>259</v>
      </c>
      <c r="DE31" t="s">
        <v>2655</v>
      </c>
      <c r="DF31" s="151"/>
      <c r="DG31">
        <v>505</v>
      </c>
      <c r="DH31" s="150">
        <v>4738</v>
      </c>
      <c r="DI31">
        <v>146</v>
      </c>
      <c r="DJ31" t="s">
        <v>2655</v>
      </c>
      <c r="DK31" s="150">
        <v>5097</v>
      </c>
      <c r="DL31" s="150">
        <v>4439</v>
      </c>
      <c r="DM31">
        <v>658</v>
      </c>
      <c r="DN31">
        <v>0.87</v>
      </c>
      <c r="DO31" s="150"/>
      <c r="DP31" s="150"/>
      <c r="DQ31" s="150"/>
      <c r="DS31" s="150"/>
      <c r="DV31" s="150"/>
      <c r="DW31" t="str">
        <f t="shared" si="0"/>
        <v>אלפי מנשה</v>
      </c>
      <c r="DX31" s="150">
        <f t="shared" si="1"/>
        <v>12184</v>
      </c>
      <c r="DY31" s="150">
        <f t="shared" si="2"/>
        <v>2695</v>
      </c>
      <c r="DZ31" s="150"/>
      <c r="EA31" s="150"/>
      <c r="EC31" t="s">
        <v>2761</v>
      </c>
      <c r="ED31" s="150" t="str">
        <f t="shared" si="3"/>
        <v>אלפי מנשה</v>
      </c>
      <c r="EL31" s="150"/>
      <c r="EM31" s="152"/>
      <c r="EN31" s="150"/>
      <c r="EO31" s="150"/>
      <c r="EP31" s="150"/>
      <c r="ER31" s="150"/>
      <c r="ES31" s="150"/>
      <c r="EV31" s="150"/>
      <c r="EX31" s="150"/>
      <c r="EY31" s="151"/>
      <c r="EZ31" s="150"/>
      <c r="FA31" s="150"/>
      <c r="FC31" s="150"/>
      <c r="FD31" s="150"/>
      <c r="FG31" s="150"/>
      <c r="FI31" s="150"/>
      <c r="FK31" s="151"/>
      <c r="FL31" s="150"/>
      <c r="FM31" s="150"/>
      <c r="FO31" s="150"/>
      <c r="FP31" s="150"/>
      <c r="FQ31" s="152"/>
      <c r="FS31" s="150"/>
      <c r="FT31" s="150"/>
      <c r="FV31" s="150"/>
      <c r="FW31" s="150"/>
      <c r="FZ31" s="153"/>
      <c r="GB31" s="150"/>
      <c r="GE31" s="150"/>
      <c r="GF31" s="150"/>
      <c r="GI31" s="154"/>
      <c r="GJ31" s="150"/>
      <c r="GN31" s="150"/>
      <c r="GP31" s="150"/>
      <c r="GR31" s="151"/>
      <c r="GS31" s="150"/>
      <c r="GT31" s="150"/>
      <c r="GU31" s="150"/>
      <c r="GW31" s="150"/>
      <c r="GX31" s="150"/>
      <c r="GY31" s="150"/>
      <c r="HA31" s="152"/>
      <c r="HJ31" s="128"/>
      <c r="HL31" s="150"/>
      <c r="HO31" s="150"/>
      <c r="HP31" s="150"/>
      <c r="HS31" s="151"/>
      <c r="IB31" s="151"/>
      <c r="ID31" s="150"/>
      <c r="IG31" s="150"/>
      <c r="IH31" s="150"/>
    </row>
    <row r="32" spans="1:243">
      <c r="A32" s="149">
        <v>19</v>
      </c>
      <c r="B32" s="238" t="s">
        <v>2661</v>
      </c>
      <c r="C32" t="s">
        <v>859</v>
      </c>
      <c r="D32" s="238"/>
      <c r="E32" s="238"/>
      <c r="F32" s="238"/>
      <c r="G32" s="150">
        <v>13892</v>
      </c>
      <c r="H32" s="150">
        <v>5586</v>
      </c>
      <c r="I32" s="150">
        <v>1178</v>
      </c>
      <c r="J32">
        <v>505</v>
      </c>
      <c r="K32" s="150">
        <v>6301</v>
      </c>
      <c r="L32" s="150">
        <v>27462</v>
      </c>
      <c r="M32"/>
      <c r="N32">
        <v>97</v>
      </c>
      <c r="O32" s="150"/>
      <c r="P32" s="151"/>
      <c r="Q32" s="150">
        <v>7185</v>
      </c>
      <c r="R32">
        <v>819</v>
      </c>
      <c r="S32" s="150">
        <v>2350</v>
      </c>
      <c r="T32" s="150">
        <v>3538</v>
      </c>
      <c r="U32" s="150">
        <v>5586</v>
      </c>
      <c r="V32" s="150">
        <v>1178</v>
      </c>
      <c r="W32">
        <v>505</v>
      </c>
      <c r="X32" s="150">
        <v>5669</v>
      </c>
      <c r="Y32">
        <v>332</v>
      </c>
      <c r="AA32" t="s">
        <v>2655</v>
      </c>
      <c r="AB32">
        <v>300</v>
      </c>
      <c r="AC32" t="s">
        <v>2655</v>
      </c>
      <c r="AD32" s="150">
        <v>27462</v>
      </c>
      <c r="AE32" t="s">
        <v>2655</v>
      </c>
      <c r="AF32" s="150">
        <v>27462</v>
      </c>
      <c r="AG32" s="151"/>
      <c r="AH32" s="150">
        <v>2195</v>
      </c>
      <c r="AI32" s="150">
        <v>1452</v>
      </c>
      <c r="AJ32" s="150">
        <v>2695</v>
      </c>
      <c r="AL32">
        <v>478</v>
      </c>
      <c r="AM32">
        <v>919</v>
      </c>
      <c r="AP32" s="150">
        <v>5544</v>
      </c>
      <c r="AQ32" s="150">
        <v>1145</v>
      </c>
      <c r="AR32" s="150">
        <v>6594</v>
      </c>
      <c r="AS32" s="150">
        <v>1800</v>
      </c>
      <c r="AT32"/>
      <c r="AU32" s="150">
        <v>1139</v>
      </c>
      <c r="AV32" s="150">
        <v>6264</v>
      </c>
      <c r="AW32">
        <v>728</v>
      </c>
      <c r="AY32" s="150">
        <v>6675</v>
      </c>
      <c r="AZ32" s="150">
        <v>5836</v>
      </c>
      <c r="BA32">
        <v>839</v>
      </c>
      <c r="BB32">
        <v>0.87</v>
      </c>
      <c r="BC32"/>
      <c r="BE32">
        <v>878</v>
      </c>
      <c r="BF32" s="150">
        <v>1719.1</v>
      </c>
      <c r="BG32">
        <v>91</v>
      </c>
      <c r="BI32" s="150">
        <v>2506.1</v>
      </c>
      <c r="BJ32" s="150">
        <v>1349</v>
      </c>
      <c r="BK32" s="150">
        <v>1157.0999999999999</v>
      </c>
      <c r="BL32">
        <v>0.54</v>
      </c>
      <c r="BM32"/>
      <c r="BN32" s="150">
        <v>1618</v>
      </c>
      <c r="BO32">
        <v>236</v>
      </c>
      <c r="BP32" t="s">
        <v>2655</v>
      </c>
      <c r="BR32" s="150">
        <v>1854</v>
      </c>
      <c r="BS32" t="s">
        <v>2655</v>
      </c>
      <c r="BT32" s="150">
        <v>1854</v>
      </c>
      <c r="BU32" t="s">
        <v>2655</v>
      </c>
      <c r="BV32"/>
      <c r="BW32" s="150">
        <v>3635</v>
      </c>
      <c r="BX32" s="150">
        <v>8219.1</v>
      </c>
      <c r="BY32">
        <v>819</v>
      </c>
      <c r="BZ32" t="s">
        <v>2655</v>
      </c>
      <c r="CA32" s="150">
        <v>11035.1</v>
      </c>
      <c r="CB32" s="150">
        <v>7185</v>
      </c>
      <c r="CC32" s="150">
        <v>3850.1</v>
      </c>
      <c r="CD32">
        <v>0.65</v>
      </c>
      <c r="CE32" s="150"/>
      <c r="CG32" t="s">
        <v>2655</v>
      </c>
      <c r="CH32" t="s">
        <v>2655</v>
      </c>
      <c r="CJ32" t="s">
        <v>2655</v>
      </c>
      <c r="CK32" t="s">
        <v>2655</v>
      </c>
      <c r="CL32" t="s">
        <v>2655</v>
      </c>
      <c r="CM32" t="s">
        <v>2655</v>
      </c>
      <c r="CN32" s="150"/>
      <c r="CO32">
        <v>661</v>
      </c>
      <c r="CP32" s="150">
        <v>2219</v>
      </c>
      <c r="CQ32" t="s">
        <v>2655</v>
      </c>
      <c r="CS32" s="150">
        <v>2880</v>
      </c>
      <c r="CT32" s="150">
        <v>2344</v>
      </c>
      <c r="CU32">
        <v>536</v>
      </c>
      <c r="CV32">
        <v>0.81</v>
      </c>
      <c r="CW32" s="150"/>
      <c r="CX32">
        <v>73</v>
      </c>
      <c r="CY32">
        <v>9</v>
      </c>
      <c r="CZ32" t="s">
        <v>2655</v>
      </c>
      <c r="DB32">
        <v>82</v>
      </c>
      <c r="DC32" t="s">
        <v>2655</v>
      </c>
      <c r="DD32">
        <v>82</v>
      </c>
      <c r="DE32" t="s">
        <v>2655</v>
      </c>
      <c r="DF32" s="151"/>
      <c r="DG32">
        <v>734</v>
      </c>
      <c r="DH32" s="150">
        <v>2228</v>
      </c>
      <c r="DI32" t="s">
        <v>2655</v>
      </c>
      <c r="DJ32" t="s">
        <v>2655</v>
      </c>
      <c r="DK32" s="150">
        <v>2962</v>
      </c>
      <c r="DL32" s="150">
        <v>2344</v>
      </c>
      <c r="DM32">
        <v>618</v>
      </c>
      <c r="DN32">
        <v>0.79</v>
      </c>
      <c r="DO32" s="150"/>
      <c r="DS32" s="150"/>
      <c r="DW32" t="str">
        <f t="shared" si="0"/>
        <v>אלקנה</v>
      </c>
      <c r="DX32" s="150">
        <f t="shared" si="1"/>
        <v>5836</v>
      </c>
      <c r="DY32" s="150">
        <f t="shared" si="2"/>
        <v>1349</v>
      </c>
      <c r="DZ32" s="150"/>
      <c r="EC32" t="s">
        <v>2762</v>
      </c>
      <c r="ED32" s="150" t="str">
        <f t="shared" si="3"/>
        <v>אלקנה</v>
      </c>
      <c r="EL32" s="150"/>
      <c r="EM32" s="152"/>
      <c r="EN32" s="150"/>
      <c r="EO32" s="150"/>
      <c r="EP32" s="150"/>
      <c r="EV32" s="150"/>
      <c r="EW32" s="150"/>
      <c r="EX32" s="150"/>
      <c r="EY32" s="151"/>
      <c r="EZ32" s="150"/>
      <c r="FA32" s="150"/>
      <c r="FG32" s="150"/>
      <c r="FH32" s="150"/>
      <c r="FI32" s="150"/>
      <c r="FJ32" s="150"/>
      <c r="FK32" s="151"/>
      <c r="FM32" s="150"/>
      <c r="FO32" s="150"/>
      <c r="FP32" s="150"/>
      <c r="FQ32" s="152"/>
      <c r="FR32" s="150"/>
      <c r="FS32" s="150"/>
      <c r="FV32" s="150"/>
      <c r="FW32" s="150"/>
      <c r="FZ32" s="153"/>
      <c r="GB32" s="150"/>
      <c r="GE32" s="150"/>
      <c r="GF32" s="150"/>
      <c r="GG32" s="150"/>
      <c r="GI32" s="154"/>
      <c r="GJ32" s="150"/>
      <c r="GN32" s="150"/>
      <c r="GP32" s="150"/>
      <c r="GR32" s="151"/>
      <c r="GS32" s="150"/>
      <c r="GT32" s="150"/>
      <c r="GW32" s="150"/>
      <c r="GX32" s="150"/>
      <c r="GY32" s="150"/>
      <c r="HA32" s="152"/>
      <c r="HJ32" s="128"/>
      <c r="HL32" s="150"/>
      <c r="HO32" s="150"/>
      <c r="HP32" s="150"/>
      <c r="HS32" s="151"/>
      <c r="IB32" s="151"/>
      <c r="ID32" s="150"/>
      <c r="IG32" s="150"/>
      <c r="IH32" s="150"/>
    </row>
    <row r="33" spans="1:243">
      <c r="A33" s="149">
        <v>20</v>
      </c>
      <c r="B33" s="238" t="s">
        <v>2657</v>
      </c>
      <c r="C33" t="s">
        <v>1632</v>
      </c>
      <c r="D33" s="238"/>
      <c r="E33" s="238"/>
      <c r="F33" s="238"/>
      <c r="G33" s="150">
        <v>16750</v>
      </c>
      <c r="H33" s="150">
        <v>11742</v>
      </c>
      <c r="I33" s="150">
        <v>3356</v>
      </c>
      <c r="J33">
        <v>625</v>
      </c>
      <c r="K33" s="150">
        <v>14599</v>
      </c>
      <c r="L33" s="150">
        <v>47072</v>
      </c>
      <c r="M33"/>
      <c r="N33" s="150">
        <v>-1162</v>
      </c>
      <c r="O33" s="150"/>
      <c r="P33" s="151"/>
      <c r="Q33" s="150">
        <v>8937</v>
      </c>
      <c r="R33" s="150">
        <v>4184</v>
      </c>
      <c r="S33">
        <v>30</v>
      </c>
      <c r="T33" s="150">
        <v>2996</v>
      </c>
      <c r="U33" s="150">
        <v>11742</v>
      </c>
      <c r="V33" s="150">
        <v>3356</v>
      </c>
      <c r="W33">
        <v>625</v>
      </c>
      <c r="X33" s="150">
        <v>13979</v>
      </c>
      <c r="Y33">
        <v>620</v>
      </c>
      <c r="AA33" t="s">
        <v>2655</v>
      </c>
      <c r="AB33" t="s">
        <v>2655</v>
      </c>
      <c r="AC33">
        <v>603</v>
      </c>
      <c r="AD33" s="150">
        <v>47072</v>
      </c>
      <c r="AE33" t="s">
        <v>2655</v>
      </c>
      <c r="AF33" s="150">
        <v>47072</v>
      </c>
      <c r="AG33" s="151"/>
      <c r="AH33" s="150">
        <v>13085</v>
      </c>
      <c r="AI33" s="150">
        <v>2435</v>
      </c>
      <c r="AJ33">
        <v>251</v>
      </c>
      <c r="AL33" s="150">
        <v>2311</v>
      </c>
      <c r="AM33" t="s">
        <v>2655</v>
      </c>
      <c r="AP33" s="150">
        <v>4997</v>
      </c>
      <c r="AQ33" s="150">
        <v>2365</v>
      </c>
      <c r="AR33" s="150">
        <v>15717</v>
      </c>
      <c r="AS33" t="s">
        <v>2655</v>
      </c>
      <c r="AT33"/>
      <c r="AU33" s="150">
        <v>6847</v>
      </c>
      <c r="AV33" s="150">
        <v>10357.25</v>
      </c>
      <c r="AW33" s="150">
        <v>2677</v>
      </c>
      <c r="AX33">
        <v>-106</v>
      </c>
      <c r="AY33" s="150">
        <v>14421.25</v>
      </c>
      <c r="AZ33" s="150">
        <v>5720</v>
      </c>
      <c r="BA33" s="150">
        <v>8701.25</v>
      </c>
      <c r="BB33">
        <v>0.4</v>
      </c>
      <c r="BC33"/>
      <c r="BD33" s="150"/>
      <c r="BE33" s="150">
        <v>4358</v>
      </c>
      <c r="BF33" s="150">
        <v>5517.51</v>
      </c>
      <c r="BG33" s="150">
        <v>1507</v>
      </c>
      <c r="BI33" s="150">
        <v>8368.51</v>
      </c>
      <c r="BJ33" s="150">
        <v>3217</v>
      </c>
      <c r="BK33" s="150">
        <v>5151.51</v>
      </c>
      <c r="BL33">
        <v>0.38</v>
      </c>
      <c r="BM33"/>
      <c r="BN33" s="150">
        <v>9733</v>
      </c>
      <c r="BO33" t="s">
        <v>2655</v>
      </c>
      <c r="BP33" t="s">
        <v>2655</v>
      </c>
      <c r="BQ33">
        <v>106</v>
      </c>
      <c r="BR33" s="150">
        <v>9839</v>
      </c>
      <c r="BS33" t="s">
        <v>2655</v>
      </c>
      <c r="BT33" s="150">
        <v>9839</v>
      </c>
      <c r="BU33" t="s">
        <v>2655</v>
      </c>
      <c r="BV33" s="150"/>
      <c r="BW33" s="150">
        <v>20938</v>
      </c>
      <c r="BX33" s="150">
        <v>15874.76</v>
      </c>
      <c r="BY33" s="150">
        <v>4184</v>
      </c>
      <c r="BZ33" t="s">
        <v>2655</v>
      </c>
      <c r="CA33" s="150">
        <v>32628.76</v>
      </c>
      <c r="CB33" s="150">
        <v>8937</v>
      </c>
      <c r="CC33" s="150">
        <v>23691.759999999998</v>
      </c>
      <c r="CD33">
        <v>0.27</v>
      </c>
      <c r="CE33" s="150"/>
      <c r="CG33" t="s">
        <v>2655</v>
      </c>
      <c r="CH33" t="s">
        <v>2655</v>
      </c>
      <c r="CJ33" t="s">
        <v>2655</v>
      </c>
      <c r="CK33" t="s">
        <v>2655</v>
      </c>
      <c r="CL33" t="s">
        <v>2655</v>
      </c>
      <c r="CM33" t="s">
        <v>2655</v>
      </c>
      <c r="CN33" s="150"/>
      <c r="CO33" s="150">
        <v>3206</v>
      </c>
      <c r="CP33">
        <v>284</v>
      </c>
      <c r="CQ33" t="s">
        <v>2655</v>
      </c>
      <c r="CR33">
        <v>-12</v>
      </c>
      <c r="CS33" s="150">
        <v>3478</v>
      </c>
      <c r="CT33">
        <v>30</v>
      </c>
      <c r="CU33" s="150">
        <v>3448</v>
      </c>
      <c r="CV33">
        <v>0.01</v>
      </c>
      <c r="CW33" s="150"/>
      <c r="CX33" s="150">
        <v>1431</v>
      </c>
      <c r="CY33" t="s">
        <v>2655</v>
      </c>
      <c r="CZ33" t="s">
        <v>2655</v>
      </c>
      <c r="DA33">
        <v>12</v>
      </c>
      <c r="DB33" s="150">
        <v>1443</v>
      </c>
      <c r="DC33" t="s">
        <v>2655</v>
      </c>
      <c r="DD33" s="150">
        <v>1443</v>
      </c>
      <c r="DE33" t="s">
        <v>2655</v>
      </c>
      <c r="DF33" s="151"/>
      <c r="DG33" s="150">
        <v>4637</v>
      </c>
      <c r="DH33">
        <v>284</v>
      </c>
      <c r="DI33" t="s">
        <v>2655</v>
      </c>
      <c r="DJ33" t="s">
        <v>2655</v>
      </c>
      <c r="DK33" s="150">
        <v>4921</v>
      </c>
      <c r="DL33">
        <v>30</v>
      </c>
      <c r="DM33" s="150">
        <v>4891</v>
      </c>
      <c r="DN33">
        <v>0.01</v>
      </c>
      <c r="DO33"/>
      <c r="DV33" s="150"/>
      <c r="DW33" t="str">
        <f t="shared" si="0"/>
        <v>אעבלין</v>
      </c>
      <c r="DX33" s="150">
        <f t="shared" si="1"/>
        <v>5720</v>
      </c>
      <c r="DY33" s="150">
        <f t="shared" si="2"/>
        <v>3217</v>
      </c>
      <c r="DZ33" s="150"/>
      <c r="EC33" t="s">
        <v>2763</v>
      </c>
      <c r="ED33" s="150" t="str">
        <f t="shared" si="3"/>
        <v>אעבלין</v>
      </c>
      <c r="EF33" s="150"/>
      <c r="EH33" s="150"/>
      <c r="EJ33" s="150"/>
      <c r="EL33" s="150"/>
      <c r="EM33" s="152"/>
      <c r="EN33" s="150"/>
      <c r="EO33" s="150"/>
      <c r="ER33" s="150"/>
      <c r="EV33" s="150"/>
      <c r="EW33" s="150"/>
      <c r="EX33" s="150"/>
      <c r="EY33" s="151"/>
      <c r="EZ33" s="150"/>
      <c r="FA33" s="150"/>
      <c r="FG33" s="150"/>
      <c r="FH33" s="150"/>
      <c r="FI33" s="150"/>
      <c r="FK33" s="151"/>
      <c r="FL33" s="150"/>
      <c r="FM33" s="150"/>
      <c r="FO33" s="150"/>
      <c r="FP33" s="150"/>
      <c r="FQ33" s="152"/>
      <c r="FR33" s="150"/>
      <c r="FS33" s="150"/>
      <c r="FT33" s="150"/>
      <c r="FV33" s="150"/>
      <c r="FW33" s="150"/>
      <c r="FX33" s="150"/>
      <c r="FZ33" s="153"/>
      <c r="GA33" s="150"/>
      <c r="GB33" s="150"/>
      <c r="GC33" s="150"/>
      <c r="GE33" s="150"/>
      <c r="GF33" s="150"/>
      <c r="GG33" s="150"/>
      <c r="GI33" s="154"/>
      <c r="GJ33" s="150"/>
      <c r="GN33" s="150"/>
      <c r="GP33" s="150"/>
      <c r="GR33" s="151"/>
      <c r="GS33" s="150"/>
      <c r="GT33" s="150"/>
      <c r="GU33" s="150"/>
      <c r="GW33" s="150"/>
      <c r="GX33" s="150"/>
      <c r="GY33" s="150"/>
      <c r="HA33" s="152"/>
      <c r="HJ33" s="128"/>
      <c r="HK33" s="150"/>
      <c r="HO33" s="150"/>
      <c r="HQ33" s="150"/>
      <c r="HS33" s="151"/>
      <c r="HT33" s="150"/>
      <c r="HX33" s="150"/>
      <c r="HZ33" s="150"/>
      <c r="IB33" s="151"/>
      <c r="IC33" s="150"/>
      <c r="IG33" s="150"/>
      <c r="II33" s="150"/>
    </row>
    <row r="34" spans="1:243">
      <c r="A34" s="149">
        <v>21</v>
      </c>
      <c r="B34" s="238" t="s">
        <v>2660</v>
      </c>
      <c r="C34" t="s">
        <v>869</v>
      </c>
      <c r="D34" s="238"/>
      <c r="E34" s="238"/>
      <c r="F34" s="238"/>
      <c r="G34" s="150">
        <v>33902</v>
      </c>
      <c r="H34" s="150">
        <v>20689</v>
      </c>
      <c r="I34" s="150">
        <v>3830</v>
      </c>
      <c r="J34" s="150">
        <v>1863</v>
      </c>
      <c r="K34" s="150">
        <v>13293</v>
      </c>
      <c r="L34" s="150">
        <v>73577</v>
      </c>
      <c r="M34"/>
      <c r="N34">
        <v>27</v>
      </c>
      <c r="O34" s="150"/>
      <c r="P34" s="151"/>
      <c r="Q34" s="150">
        <v>14016</v>
      </c>
      <c r="R34" s="150">
        <v>1342</v>
      </c>
      <c r="S34" s="150">
        <v>4696</v>
      </c>
      <c r="T34" s="150">
        <v>9313</v>
      </c>
      <c r="U34" s="150">
        <v>20689</v>
      </c>
      <c r="V34" s="150">
        <v>3830</v>
      </c>
      <c r="W34" s="150">
        <v>1863</v>
      </c>
      <c r="X34" s="150">
        <v>10289</v>
      </c>
      <c r="Y34" s="150">
        <v>3004</v>
      </c>
      <c r="AA34" t="s">
        <v>2655</v>
      </c>
      <c r="AB34" t="s">
        <v>2655</v>
      </c>
      <c r="AC34" s="150">
        <v>4535</v>
      </c>
      <c r="AD34" s="150">
        <v>73577</v>
      </c>
      <c r="AE34" t="s">
        <v>2655</v>
      </c>
      <c r="AF34" s="150">
        <v>73577</v>
      </c>
      <c r="AG34" s="151"/>
      <c r="AH34" s="150">
        <v>31495</v>
      </c>
      <c r="AI34" s="150">
        <v>6689</v>
      </c>
      <c r="AJ34" s="150">
        <v>4358</v>
      </c>
      <c r="AK34">
        <v>14</v>
      </c>
      <c r="AL34" s="150">
        <v>6071</v>
      </c>
      <c r="AM34" s="150">
        <v>9000</v>
      </c>
      <c r="AN34">
        <v>14</v>
      </c>
      <c r="AP34" s="150">
        <v>26146</v>
      </c>
      <c r="AQ34" s="150">
        <v>9893</v>
      </c>
      <c r="AR34" s="150">
        <v>47748</v>
      </c>
      <c r="AS34" s="150">
        <v>3095</v>
      </c>
      <c r="AT34"/>
      <c r="AU34">
        <v>700</v>
      </c>
      <c r="AV34" s="150">
        <v>14067</v>
      </c>
      <c r="AW34" s="150">
        <v>1341.12</v>
      </c>
      <c r="AY34" s="150">
        <v>13425.88</v>
      </c>
      <c r="AZ34" s="150">
        <v>12888</v>
      </c>
      <c r="BA34">
        <v>537.88</v>
      </c>
      <c r="BB34">
        <v>0.96</v>
      </c>
      <c r="BC34"/>
      <c r="BE34">
        <v>110</v>
      </c>
      <c r="BF34" s="150">
        <v>1248.4000000000001</v>
      </c>
      <c r="BG34" t="s">
        <v>2655</v>
      </c>
      <c r="BI34" s="150">
        <v>1358.4</v>
      </c>
      <c r="BJ34" s="150">
        <v>1129</v>
      </c>
      <c r="BK34">
        <v>229.4</v>
      </c>
      <c r="BL34">
        <v>0.83</v>
      </c>
      <c r="BM34"/>
      <c r="BN34">
        <v>137</v>
      </c>
      <c r="BO34" t="s">
        <v>2655</v>
      </c>
      <c r="BP34" t="s">
        <v>2655</v>
      </c>
      <c r="BR34">
        <v>137</v>
      </c>
      <c r="BS34" t="s">
        <v>2655</v>
      </c>
      <c r="BT34">
        <v>137</v>
      </c>
      <c r="BU34" t="s">
        <v>2655</v>
      </c>
      <c r="BV34" s="150"/>
      <c r="BW34">
        <v>947</v>
      </c>
      <c r="BX34" s="150">
        <v>15315.4</v>
      </c>
      <c r="BY34" s="150">
        <v>1341.12</v>
      </c>
      <c r="BZ34" t="s">
        <v>2655</v>
      </c>
      <c r="CA34" s="150">
        <v>14921.28</v>
      </c>
      <c r="CB34" s="150">
        <v>14017</v>
      </c>
      <c r="CC34">
        <v>904.28</v>
      </c>
      <c r="CD34">
        <v>0.94</v>
      </c>
      <c r="CE34" s="150"/>
      <c r="CG34" t="s">
        <v>2655</v>
      </c>
      <c r="CH34" t="s">
        <v>2655</v>
      </c>
      <c r="CJ34" t="s">
        <v>2655</v>
      </c>
      <c r="CK34" t="s">
        <v>2655</v>
      </c>
      <c r="CL34" t="s">
        <v>2655</v>
      </c>
      <c r="CM34" t="s">
        <v>2655</v>
      </c>
      <c r="CN34" s="150"/>
      <c r="CO34">
        <v>99</v>
      </c>
      <c r="CP34" s="150">
        <v>4664.92</v>
      </c>
      <c r="CQ34" t="s">
        <v>2655</v>
      </c>
      <c r="CS34" s="150">
        <v>4763.92</v>
      </c>
      <c r="CT34" s="150">
        <v>4695.75</v>
      </c>
      <c r="CU34">
        <v>68.16</v>
      </c>
      <c r="CV34">
        <v>0.99</v>
      </c>
      <c r="CW34" s="150"/>
      <c r="CY34" t="s">
        <v>2655</v>
      </c>
      <c r="CZ34" t="s">
        <v>2655</v>
      </c>
      <c r="DB34" t="s">
        <v>2655</v>
      </c>
      <c r="DC34" t="s">
        <v>2655</v>
      </c>
      <c r="DD34" t="s">
        <v>2655</v>
      </c>
      <c r="DE34" t="s">
        <v>2655</v>
      </c>
      <c r="DF34" s="151"/>
      <c r="DG34">
        <v>99</v>
      </c>
      <c r="DH34" s="150">
        <v>4664.92</v>
      </c>
      <c r="DI34" t="s">
        <v>2655</v>
      </c>
      <c r="DJ34" t="s">
        <v>2655</v>
      </c>
      <c r="DK34" s="150">
        <v>4763.92</v>
      </c>
      <c r="DL34" s="150">
        <v>4695.75</v>
      </c>
      <c r="DM34">
        <v>68.16</v>
      </c>
      <c r="DN34">
        <v>0.99</v>
      </c>
      <c r="DO34" s="150"/>
      <c r="DS34" s="150"/>
      <c r="DV34" s="150"/>
      <c r="DW34" t="str">
        <f t="shared" si="0"/>
        <v>אפרתה</v>
      </c>
      <c r="DX34" s="150">
        <f t="shared" si="1"/>
        <v>12888</v>
      </c>
      <c r="DY34" s="150">
        <f t="shared" si="2"/>
        <v>1129</v>
      </c>
      <c r="DZ34" s="150"/>
      <c r="EB34" s="150"/>
      <c r="EC34" t="s">
        <v>2764</v>
      </c>
      <c r="ED34" s="150" t="str">
        <f t="shared" si="3"/>
        <v>אפרתה</v>
      </c>
      <c r="EL34" s="150"/>
      <c r="EM34" s="152"/>
      <c r="EN34" s="150"/>
      <c r="EO34" s="150"/>
      <c r="EP34" s="150"/>
      <c r="ER34" s="150"/>
      <c r="ES34" s="150"/>
      <c r="EV34" s="150"/>
      <c r="EW34" s="150"/>
      <c r="EX34" s="150"/>
      <c r="EY34" s="151"/>
      <c r="EZ34" s="150"/>
      <c r="FA34" s="150"/>
      <c r="FB34" s="150"/>
      <c r="FD34" s="150"/>
      <c r="FG34" s="150"/>
      <c r="FH34" s="150"/>
      <c r="FI34" s="150"/>
      <c r="FJ34" s="150"/>
      <c r="FK34" s="151"/>
      <c r="FL34" s="150"/>
      <c r="FM34" s="150"/>
      <c r="FN34" s="150"/>
      <c r="FO34" s="150"/>
      <c r="FP34" s="150"/>
      <c r="FQ34" s="152"/>
      <c r="FS34" s="150"/>
      <c r="FT34" s="150"/>
      <c r="FV34" s="150"/>
      <c r="FW34" s="150"/>
      <c r="FZ34" s="153"/>
      <c r="GB34" s="150"/>
      <c r="GE34" s="150"/>
      <c r="GF34" s="150"/>
      <c r="GI34" s="154"/>
      <c r="GR34" s="151"/>
      <c r="GT34" s="150"/>
      <c r="GU34" s="150"/>
      <c r="GW34" s="150"/>
      <c r="GX34" s="150"/>
      <c r="HA34" s="152"/>
      <c r="HJ34" s="128"/>
      <c r="HL34" s="150"/>
      <c r="HO34" s="150"/>
      <c r="HP34" s="150"/>
      <c r="HS34" s="151"/>
      <c r="IB34" s="151"/>
      <c r="ID34" s="150"/>
      <c r="IG34" s="150"/>
      <c r="IH34" s="150"/>
    </row>
    <row r="35" spans="1:243">
      <c r="A35" s="149">
        <v>22</v>
      </c>
      <c r="B35" s="238" t="s">
        <v>2661</v>
      </c>
      <c r="C35" t="s">
        <v>880</v>
      </c>
      <c r="D35" s="238"/>
      <c r="E35" s="238"/>
      <c r="F35" s="238"/>
      <c r="G35" s="150">
        <v>59696</v>
      </c>
      <c r="H35" s="150">
        <v>16979</v>
      </c>
      <c r="I35" s="150">
        <v>9443</v>
      </c>
      <c r="J35" s="150">
        <v>2261</v>
      </c>
      <c r="K35" s="150">
        <v>20101</v>
      </c>
      <c r="L35" s="150">
        <v>108480</v>
      </c>
      <c r="M35"/>
      <c r="N35">
        <v>401</v>
      </c>
      <c r="O35" s="150"/>
      <c r="P35" s="151"/>
      <c r="Q35" s="150">
        <v>35459</v>
      </c>
      <c r="R35" s="150">
        <v>8230</v>
      </c>
      <c r="S35" t="s">
        <v>2655</v>
      </c>
      <c r="T35" s="150">
        <v>15785</v>
      </c>
      <c r="U35" s="150">
        <v>16979</v>
      </c>
      <c r="V35" s="150">
        <v>9443</v>
      </c>
      <c r="W35" s="150">
        <v>2261</v>
      </c>
      <c r="X35" s="150">
        <v>15589</v>
      </c>
      <c r="Y35" s="150">
        <v>4509</v>
      </c>
      <c r="AA35" t="s">
        <v>2655</v>
      </c>
      <c r="AB35">
        <v>3</v>
      </c>
      <c r="AC35">
        <v>222</v>
      </c>
      <c r="AD35" s="150">
        <v>108480</v>
      </c>
      <c r="AE35" t="s">
        <v>2655</v>
      </c>
      <c r="AF35" s="150">
        <v>108480</v>
      </c>
      <c r="AG35" s="151"/>
      <c r="AH35" s="150">
        <v>48351</v>
      </c>
      <c r="AI35" s="150">
        <v>14651</v>
      </c>
      <c r="AJ35" s="150">
        <v>1081</v>
      </c>
      <c r="AK35" s="150">
        <v>3507</v>
      </c>
      <c r="AL35" s="150">
        <v>1811</v>
      </c>
      <c r="AM35" t="s">
        <v>2655</v>
      </c>
      <c r="AP35" s="150">
        <v>24023</v>
      </c>
      <c r="AQ35" s="150">
        <v>14301</v>
      </c>
      <c r="AR35" s="150">
        <v>58073</v>
      </c>
      <c r="AS35" t="s">
        <v>2655</v>
      </c>
      <c r="AT35"/>
      <c r="AU35" s="150">
        <v>4176</v>
      </c>
      <c r="AV35" s="150">
        <v>21487</v>
      </c>
      <c r="AW35" s="150">
        <v>3554</v>
      </c>
      <c r="AX35" s="150">
        <v>-1212</v>
      </c>
      <c r="AY35" s="150">
        <v>20897</v>
      </c>
      <c r="AZ35" s="150">
        <v>17567</v>
      </c>
      <c r="BA35" s="150">
        <v>3330</v>
      </c>
      <c r="BB35">
        <v>0.84</v>
      </c>
      <c r="BC35"/>
      <c r="BD35" s="150"/>
      <c r="BE35" s="150">
        <v>7811</v>
      </c>
      <c r="BF35" s="150">
        <v>21796</v>
      </c>
      <c r="BG35" s="150">
        <v>4676</v>
      </c>
      <c r="BH35">
        <v>887</v>
      </c>
      <c r="BI35" s="150">
        <v>25818</v>
      </c>
      <c r="BJ35" s="150">
        <v>17891</v>
      </c>
      <c r="BK35" s="150">
        <v>7927</v>
      </c>
      <c r="BL35">
        <v>0.69</v>
      </c>
      <c r="BM35"/>
      <c r="BN35" s="150">
        <v>3438</v>
      </c>
      <c r="BO35">
        <v>87</v>
      </c>
      <c r="BP35" t="s">
        <v>2655</v>
      </c>
      <c r="BQ35">
        <v>325</v>
      </c>
      <c r="BR35" s="150">
        <v>3850</v>
      </c>
      <c r="BS35" t="s">
        <v>2655</v>
      </c>
      <c r="BT35" s="150">
        <v>3850</v>
      </c>
      <c r="BU35" t="s">
        <v>2655</v>
      </c>
      <c r="BV35" s="150"/>
      <c r="BW35" s="150">
        <v>15425</v>
      </c>
      <c r="BX35" s="150">
        <v>43370</v>
      </c>
      <c r="BY35" s="150">
        <v>8230</v>
      </c>
      <c r="BZ35" t="s">
        <v>2655</v>
      </c>
      <c r="CA35" s="150">
        <v>50565</v>
      </c>
      <c r="CB35" s="150">
        <v>35458</v>
      </c>
      <c r="CC35" s="150">
        <v>15107</v>
      </c>
      <c r="CD35">
        <v>0.7</v>
      </c>
      <c r="CE35" s="150"/>
      <c r="CG35" t="s">
        <v>2655</v>
      </c>
      <c r="CH35" t="s">
        <v>2655</v>
      </c>
      <c r="CJ35" t="s">
        <v>2655</v>
      </c>
      <c r="CK35" t="s">
        <v>2655</v>
      </c>
      <c r="CL35" t="s">
        <v>2655</v>
      </c>
      <c r="CM35" t="s">
        <v>2655</v>
      </c>
      <c r="CN35" s="150"/>
      <c r="CP35">
        <v>24</v>
      </c>
      <c r="CQ35" t="s">
        <v>2655</v>
      </c>
      <c r="CR35">
        <v>-24</v>
      </c>
      <c r="CS35" t="s">
        <v>2655</v>
      </c>
      <c r="CT35" t="s">
        <v>2655</v>
      </c>
      <c r="CU35" t="s">
        <v>2655</v>
      </c>
      <c r="CV35" t="s">
        <v>2655</v>
      </c>
      <c r="CW35" s="150"/>
      <c r="CX35">
        <v>317</v>
      </c>
      <c r="CY35" t="s">
        <v>2655</v>
      </c>
      <c r="CZ35" t="s">
        <v>2655</v>
      </c>
      <c r="DA35">
        <v>24</v>
      </c>
      <c r="DB35">
        <v>341</v>
      </c>
      <c r="DC35" t="s">
        <v>2655</v>
      </c>
      <c r="DD35">
        <v>341</v>
      </c>
      <c r="DE35" t="s">
        <v>2655</v>
      </c>
      <c r="DF35" s="151"/>
      <c r="DG35">
        <v>317</v>
      </c>
      <c r="DH35">
        <v>24</v>
      </c>
      <c r="DI35" t="s">
        <v>2655</v>
      </c>
      <c r="DJ35" t="s">
        <v>2655</v>
      </c>
      <c r="DK35">
        <v>341</v>
      </c>
      <c r="DL35" t="s">
        <v>2655</v>
      </c>
      <c r="DM35">
        <v>341</v>
      </c>
      <c r="DN35" t="s">
        <v>2655</v>
      </c>
      <c r="DO35" s="150"/>
      <c r="DS35" s="150"/>
      <c r="DW35" t="str">
        <f t="shared" si="0"/>
        <v>אריאל</v>
      </c>
      <c r="DX35" s="150">
        <f t="shared" si="1"/>
        <v>17567</v>
      </c>
      <c r="DY35" s="150">
        <f t="shared" si="2"/>
        <v>17891</v>
      </c>
      <c r="DZ35" s="150"/>
      <c r="EB35" s="150"/>
      <c r="EC35" t="s">
        <v>2765</v>
      </c>
      <c r="ED35" s="150" t="str">
        <f t="shared" si="3"/>
        <v>אריאל</v>
      </c>
      <c r="EE35" s="150"/>
      <c r="EL35" s="150"/>
      <c r="EM35" s="152"/>
      <c r="EN35" s="150"/>
      <c r="EO35" s="150"/>
      <c r="EP35" s="150"/>
      <c r="EQ35" s="150"/>
      <c r="ER35" s="150"/>
      <c r="EV35" s="150"/>
      <c r="EW35" s="150"/>
      <c r="EX35" s="150"/>
      <c r="EY35" s="151"/>
      <c r="EZ35" s="150"/>
      <c r="FA35" s="150"/>
      <c r="FB35" s="150"/>
      <c r="FD35" s="150"/>
      <c r="FG35" s="150"/>
      <c r="FH35" s="150"/>
      <c r="FI35" s="150"/>
      <c r="FJ35" s="150"/>
      <c r="FK35" s="151"/>
      <c r="FL35" s="150"/>
      <c r="FM35" s="150"/>
      <c r="FN35" s="150"/>
      <c r="FO35" s="150"/>
      <c r="FP35" s="150"/>
      <c r="FQ35" s="152"/>
      <c r="FR35" s="150"/>
      <c r="FS35" s="150"/>
      <c r="FT35" s="150"/>
      <c r="FU35" s="150"/>
      <c r="FV35" s="150"/>
      <c r="FW35" s="150"/>
      <c r="FX35" s="150"/>
      <c r="FZ35" s="153"/>
      <c r="GA35" s="150"/>
      <c r="GB35" s="150"/>
      <c r="GC35" s="150"/>
      <c r="GE35" s="150"/>
      <c r="GF35" s="150"/>
      <c r="GG35" s="150"/>
      <c r="GI35" s="154"/>
      <c r="GJ35" s="150"/>
      <c r="GN35" s="150"/>
      <c r="GP35" s="150"/>
      <c r="GR35" s="151"/>
      <c r="GS35" s="150"/>
      <c r="GT35" s="150"/>
      <c r="GU35" s="150"/>
      <c r="GW35" s="150"/>
      <c r="GX35" s="150"/>
      <c r="GY35" s="150"/>
      <c r="HA35" s="152"/>
      <c r="HJ35" s="128"/>
      <c r="HS35" s="151"/>
      <c r="IB35" s="151"/>
    </row>
    <row r="36" spans="1:243">
      <c r="A36" s="149">
        <v>23</v>
      </c>
      <c r="B36" s="238" t="s">
        <v>2661</v>
      </c>
      <c r="C36" t="s">
        <v>186</v>
      </c>
      <c r="D36" s="238"/>
      <c r="E36" s="238"/>
      <c r="F36" s="238"/>
      <c r="G36" s="150">
        <v>888569</v>
      </c>
      <c r="H36" s="150">
        <v>256379</v>
      </c>
      <c r="I36" s="150">
        <v>129265</v>
      </c>
      <c r="J36" s="150">
        <v>17867</v>
      </c>
      <c r="K36" s="150">
        <v>21635</v>
      </c>
      <c r="L36" s="150">
        <v>1313715</v>
      </c>
      <c r="M36" s="150"/>
      <c r="N36" s="150">
        <v>1396</v>
      </c>
      <c r="O36" s="150"/>
      <c r="P36" s="151"/>
      <c r="Q36" s="150">
        <v>650616</v>
      </c>
      <c r="R36" s="150">
        <v>91952</v>
      </c>
      <c r="S36">
        <v>978</v>
      </c>
      <c r="T36" s="150">
        <v>141584</v>
      </c>
      <c r="U36" s="150">
        <v>256379</v>
      </c>
      <c r="V36" s="150">
        <v>129265</v>
      </c>
      <c r="W36" s="150">
        <v>17867</v>
      </c>
      <c r="X36" t="s">
        <v>2655</v>
      </c>
      <c r="Y36" t="s">
        <v>2655</v>
      </c>
      <c r="AA36" s="150">
        <v>2429</v>
      </c>
      <c r="AB36" s="150">
        <v>19206</v>
      </c>
      <c r="AC36" s="150">
        <v>3439</v>
      </c>
      <c r="AD36" s="150">
        <v>1313715</v>
      </c>
      <c r="AE36" t="s">
        <v>2655</v>
      </c>
      <c r="AF36" s="150">
        <v>1313715</v>
      </c>
      <c r="AG36" s="151"/>
      <c r="AH36" s="150">
        <v>1191436</v>
      </c>
      <c r="AI36" s="150">
        <v>47409</v>
      </c>
      <c r="AJ36" s="150">
        <v>16868</v>
      </c>
      <c r="AK36" s="150">
        <v>1438</v>
      </c>
      <c r="AL36" s="150">
        <v>36783</v>
      </c>
      <c r="AM36" s="150">
        <v>100469</v>
      </c>
      <c r="AP36" s="150">
        <v>202967</v>
      </c>
      <c r="AQ36" s="150">
        <v>156525</v>
      </c>
      <c r="AR36" s="150">
        <v>1237878</v>
      </c>
      <c r="AS36" t="s">
        <v>2655</v>
      </c>
      <c r="AT36"/>
      <c r="AU36" s="150">
        <v>30184</v>
      </c>
      <c r="AV36" s="150">
        <v>305206</v>
      </c>
      <c r="AW36" s="150">
        <v>72115</v>
      </c>
      <c r="AX36" s="150">
        <v>-12870</v>
      </c>
      <c r="AY36" s="150">
        <v>250405</v>
      </c>
      <c r="AZ36" s="150">
        <v>223707</v>
      </c>
      <c r="BA36" s="150">
        <v>26698</v>
      </c>
      <c r="BB36">
        <v>0.89</v>
      </c>
      <c r="BC36"/>
      <c r="BD36" s="150"/>
      <c r="BE36" s="150">
        <v>106111</v>
      </c>
      <c r="BF36" s="150">
        <v>440281</v>
      </c>
      <c r="BG36" s="150">
        <v>24284</v>
      </c>
      <c r="BH36">
        <v>-797</v>
      </c>
      <c r="BI36" s="150">
        <v>521311</v>
      </c>
      <c r="BJ36" s="150">
        <v>426909</v>
      </c>
      <c r="BK36" s="150">
        <v>94402</v>
      </c>
      <c r="BL36">
        <v>0.82</v>
      </c>
      <c r="BM36"/>
      <c r="BN36" s="150">
        <v>274781</v>
      </c>
      <c r="BO36" s="150">
        <v>19973</v>
      </c>
      <c r="BP36" s="150">
        <v>49876</v>
      </c>
      <c r="BQ36" s="150">
        <v>13667</v>
      </c>
      <c r="BR36" s="150">
        <v>258545</v>
      </c>
      <c r="BS36" t="s">
        <v>2655</v>
      </c>
      <c r="BT36" s="150">
        <v>258545</v>
      </c>
      <c r="BU36" t="s">
        <v>2655</v>
      </c>
      <c r="BV36" s="150"/>
      <c r="BW36" s="150">
        <v>411076</v>
      </c>
      <c r="BX36" s="150">
        <v>765460</v>
      </c>
      <c r="BY36" s="150">
        <v>146275</v>
      </c>
      <c r="BZ36" t="s">
        <v>2655</v>
      </c>
      <c r="CA36" s="150">
        <v>1030261</v>
      </c>
      <c r="CB36" s="150">
        <v>650616</v>
      </c>
      <c r="CC36" s="150">
        <v>379645</v>
      </c>
      <c r="CD36">
        <v>0.63</v>
      </c>
      <c r="CE36" s="150"/>
      <c r="CG36" t="s">
        <v>2655</v>
      </c>
      <c r="CH36" t="s">
        <v>2655</v>
      </c>
      <c r="CJ36" t="s">
        <v>2655</v>
      </c>
      <c r="CK36" t="s">
        <v>2655</v>
      </c>
      <c r="CL36" t="s">
        <v>2655</v>
      </c>
      <c r="CM36" t="s">
        <v>2655</v>
      </c>
      <c r="CN36" s="150"/>
      <c r="CO36">
        <v>456</v>
      </c>
      <c r="CP36" s="150">
        <v>2874</v>
      </c>
      <c r="CQ36" t="s">
        <v>2655</v>
      </c>
      <c r="CR36" s="150">
        <v>-1643</v>
      </c>
      <c r="CS36" s="150">
        <v>1687</v>
      </c>
      <c r="CT36">
        <v>973</v>
      </c>
      <c r="CU36">
        <v>714</v>
      </c>
      <c r="CV36">
        <v>0.57999999999999996</v>
      </c>
      <c r="CW36" s="150"/>
      <c r="CX36" s="150">
        <v>73025</v>
      </c>
      <c r="CY36" s="150">
        <v>1392</v>
      </c>
      <c r="CZ36" s="150">
        <v>9174</v>
      </c>
      <c r="DA36" s="150">
        <v>1643</v>
      </c>
      <c r="DB36" s="150">
        <v>66886</v>
      </c>
      <c r="DC36" t="s">
        <v>2655</v>
      </c>
      <c r="DD36" s="150">
        <v>66886</v>
      </c>
      <c r="DE36" t="s">
        <v>2655</v>
      </c>
      <c r="DF36" s="151"/>
      <c r="DG36" s="150">
        <v>73481</v>
      </c>
      <c r="DH36" s="150">
        <v>4266</v>
      </c>
      <c r="DI36" s="150">
        <v>9174</v>
      </c>
      <c r="DJ36" t="s">
        <v>2655</v>
      </c>
      <c r="DK36" s="150">
        <v>68573</v>
      </c>
      <c r="DL36">
        <v>973</v>
      </c>
      <c r="DM36" s="150">
        <v>67600</v>
      </c>
      <c r="DN36">
        <v>0.01</v>
      </c>
      <c r="DO36"/>
      <c r="DW36" t="str">
        <f t="shared" si="0"/>
        <v>אשדוד</v>
      </c>
      <c r="DX36" s="150">
        <f t="shared" si="1"/>
        <v>223707</v>
      </c>
      <c r="DY36" s="150">
        <f t="shared" si="2"/>
        <v>426909</v>
      </c>
      <c r="DZ36" s="150"/>
      <c r="EB36" s="150"/>
      <c r="EC36" t="s">
        <v>2766</v>
      </c>
      <c r="ED36" s="150" t="str">
        <f t="shared" si="3"/>
        <v>אשדוד</v>
      </c>
      <c r="EE36" s="150"/>
      <c r="EF36" s="150"/>
      <c r="EH36" s="150"/>
      <c r="EJ36" s="150"/>
      <c r="EK36" s="150"/>
      <c r="EL36" s="150"/>
      <c r="EM36" s="152"/>
      <c r="EN36" s="150"/>
      <c r="EO36" s="150"/>
      <c r="EP36" s="150"/>
      <c r="EQ36" s="150"/>
      <c r="ER36" s="150"/>
      <c r="ES36" s="150"/>
      <c r="EV36" s="150"/>
      <c r="EW36" s="150"/>
      <c r="EX36" s="150"/>
      <c r="EY36" s="151"/>
      <c r="EZ36" s="150"/>
      <c r="FA36" s="150"/>
      <c r="FB36" s="150"/>
      <c r="FC36" s="150"/>
      <c r="FD36" s="150"/>
      <c r="FG36" s="150"/>
      <c r="FH36" s="150"/>
      <c r="FI36" s="150"/>
      <c r="FJ36" s="150"/>
      <c r="FK36" s="151"/>
      <c r="FL36" s="150"/>
      <c r="FM36" s="150"/>
      <c r="FN36" s="150"/>
      <c r="FO36" s="150"/>
      <c r="FP36" s="150"/>
      <c r="FQ36" s="152"/>
      <c r="FR36" s="150"/>
      <c r="FS36" s="150"/>
      <c r="FT36" s="150"/>
      <c r="FU36" s="150"/>
      <c r="FV36" s="150"/>
      <c r="FW36" s="150"/>
      <c r="FX36" s="150"/>
      <c r="FZ36" s="153"/>
      <c r="GA36" s="150"/>
      <c r="GB36" s="150"/>
      <c r="GC36" s="150"/>
      <c r="GE36" s="150"/>
      <c r="GF36" s="150"/>
      <c r="GG36" s="150"/>
      <c r="GI36" s="154"/>
      <c r="GJ36" s="150"/>
      <c r="GK36" s="150"/>
      <c r="GL36" s="150"/>
      <c r="GM36" s="150"/>
      <c r="GN36" s="150"/>
      <c r="GP36" s="150"/>
      <c r="GR36" s="151"/>
      <c r="GS36" s="150"/>
      <c r="GT36" s="150"/>
      <c r="GU36" s="150"/>
      <c r="GW36" s="150"/>
      <c r="GX36" s="150"/>
      <c r="GY36" s="150"/>
      <c r="HA36" s="152"/>
      <c r="HJ36" s="128"/>
      <c r="HL36" s="150"/>
      <c r="HN36" s="150"/>
      <c r="HO36" s="150"/>
      <c r="HS36" s="151"/>
      <c r="HT36" s="150"/>
      <c r="HU36" s="150"/>
      <c r="HV36" s="150"/>
      <c r="HW36" s="150"/>
      <c r="HX36" s="150"/>
      <c r="HZ36" s="150"/>
      <c r="IB36" s="151"/>
      <c r="IC36" s="150"/>
      <c r="ID36" s="150"/>
      <c r="IE36" s="150"/>
      <c r="IG36" s="150"/>
      <c r="II36" s="150"/>
    </row>
    <row r="37" spans="1:243">
      <c r="A37" s="149">
        <v>24</v>
      </c>
      <c r="B37" s="238" t="s">
        <v>2654</v>
      </c>
      <c r="C37" t="s">
        <v>196</v>
      </c>
      <c r="D37" s="238"/>
      <c r="E37" s="238"/>
      <c r="F37" s="238"/>
      <c r="G37" s="150">
        <v>51718</v>
      </c>
      <c r="H37" s="150">
        <v>39819</v>
      </c>
      <c r="I37" s="150">
        <v>7250</v>
      </c>
      <c r="J37" s="150">
        <v>6168</v>
      </c>
      <c r="K37" s="150">
        <v>45692</v>
      </c>
      <c r="L37" s="150">
        <v>150647</v>
      </c>
      <c r="M37"/>
      <c r="N37">
        <v>87</v>
      </c>
      <c r="O37" s="150"/>
      <c r="P37" s="151"/>
      <c r="Q37" s="150">
        <v>25111</v>
      </c>
      <c r="R37" s="150">
        <v>2114</v>
      </c>
      <c r="S37" s="150">
        <v>1793</v>
      </c>
      <c r="T37" s="150">
        <v>22219</v>
      </c>
      <c r="U37" s="150">
        <v>39819</v>
      </c>
      <c r="V37" s="150">
        <v>7250</v>
      </c>
      <c r="W37" s="150">
        <v>6168</v>
      </c>
      <c r="X37" s="150">
        <v>20539</v>
      </c>
      <c r="Y37" s="150">
        <v>4895</v>
      </c>
      <c r="AA37" s="150">
        <v>8100</v>
      </c>
      <c r="AB37" s="150">
        <v>12158</v>
      </c>
      <c r="AC37">
        <v>481</v>
      </c>
      <c r="AD37" s="150">
        <v>150647</v>
      </c>
      <c r="AE37" t="s">
        <v>2655</v>
      </c>
      <c r="AF37" s="150">
        <v>150647</v>
      </c>
      <c r="AG37" s="151"/>
      <c r="AH37" s="150">
        <v>328566</v>
      </c>
      <c r="AI37" s="150">
        <v>70098</v>
      </c>
      <c r="AJ37" s="150">
        <v>9823</v>
      </c>
      <c r="AK37" s="150">
        <v>3522</v>
      </c>
      <c r="AL37" s="150">
        <v>3389</v>
      </c>
      <c r="AM37" s="150">
        <v>8206</v>
      </c>
      <c r="AO37" s="150">
        <v>1124</v>
      </c>
      <c r="AP37" s="150">
        <v>96162</v>
      </c>
      <c r="AQ37" s="150">
        <v>65909</v>
      </c>
      <c r="AR37" s="150">
        <v>358819</v>
      </c>
      <c r="AS37" s="150">
        <v>2038</v>
      </c>
      <c r="AT37"/>
      <c r="AU37" s="150">
        <v>6816</v>
      </c>
      <c r="AV37" s="150">
        <v>12886</v>
      </c>
      <c r="AW37" s="150">
        <v>1936</v>
      </c>
      <c r="AY37" s="150">
        <v>17766</v>
      </c>
      <c r="AZ37" s="150">
        <v>11424</v>
      </c>
      <c r="BA37" s="150">
        <v>6342</v>
      </c>
      <c r="BB37">
        <v>0.64</v>
      </c>
      <c r="BC37"/>
      <c r="BD37" s="150"/>
      <c r="BE37" s="150">
        <v>1775</v>
      </c>
      <c r="BF37" s="150">
        <v>17352</v>
      </c>
      <c r="BG37">
        <v>178</v>
      </c>
      <c r="BI37" s="150">
        <v>18949</v>
      </c>
      <c r="BJ37" s="150">
        <v>16034</v>
      </c>
      <c r="BK37" s="150">
        <v>2915</v>
      </c>
      <c r="BL37">
        <v>0.85</v>
      </c>
      <c r="BM37"/>
      <c r="BN37" s="150">
        <v>18468</v>
      </c>
      <c r="BO37">
        <v>200</v>
      </c>
      <c r="BP37" t="s">
        <v>2655</v>
      </c>
      <c r="BR37" s="150">
        <v>18668</v>
      </c>
      <c r="BS37" t="s">
        <v>2655</v>
      </c>
      <c r="BT37" s="150">
        <v>18668</v>
      </c>
      <c r="BU37" t="s">
        <v>2655</v>
      </c>
      <c r="BV37" s="150"/>
      <c r="BW37" s="150">
        <v>27059</v>
      </c>
      <c r="BX37" s="150">
        <v>30438</v>
      </c>
      <c r="BY37" s="150">
        <v>2114</v>
      </c>
      <c r="BZ37" t="s">
        <v>2655</v>
      </c>
      <c r="CA37" s="150">
        <v>55383</v>
      </c>
      <c r="CB37" s="150">
        <v>27458</v>
      </c>
      <c r="CC37" s="150">
        <v>27925</v>
      </c>
      <c r="CD37">
        <v>0.5</v>
      </c>
      <c r="CE37" s="150"/>
      <c r="CG37" t="s">
        <v>2655</v>
      </c>
      <c r="CH37" t="s">
        <v>2655</v>
      </c>
      <c r="CJ37" t="s">
        <v>2655</v>
      </c>
      <c r="CK37" t="s">
        <v>2655</v>
      </c>
      <c r="CL37" t="s">
        <v>2655</v>
      </c>
      <c r="CM37" t="s">
        <v>2655</v>
      </c>
      <c r="CN37" s="150"/>
      <c r="CO37">
        <v>752</v>
      </c>
      <c r="CP37">
        <v>342</v>
      </c>
      <c r="CQ37" t="s">
        <v>2655</v>
      </c>
      <c r="CS37" s="150">
        <v>1094</v>
      </c>
      <c r="CT37">
        <v>275</v>
      </c>
      <c r="CU37">
        <v>819</v>
      </c>
      <c r="CV37">
        <v>0.25</v>
      </c>
      <c r="CW37" s="150"/>
      <c r="CY37" t="s">
        <v>2655</v>
      </c>
      <c r="CZ37" t="s">
        <v>2655</v>
      </c>
      <c r="DB37" t="s">
        <v>2655</v>
      </c>
      <c r="DC37" t="s">
        <v>2655</v>
      </c>
      <c r="DD37" t="s">
        <v>2655</v>
      </c>
      <c r="DE37" t="s">
        <v>2655</v>
      </c>
      <c r="DF37" s="151"/>
      <c r="DG37">
        <v>752</v>
      </c>
      <c r="DH37">
        <v>342</v>
      </c>
      <c r="DI37" t="s">
        <v>2655</v>
      </c>
      <c r="DJ37" t="s">
        <v>2655</v>
      </c>
      <c r="DK37" s="150">
        <v>1094</v>
      </c>
      <c r="DL37">
        <v>275</v>
      </c>
      <c r="DM37">
        <v>819</v>
      </c>
      <c r="DN37">
        <v>0.25</v>
      </c>
      <c r="DO37" s="150"/>
      <c r="DS37" s="150"/>
      <c r="DW37" t="str">
        <f t="shared" si="0"/>
        <v>אשכול</v>
      </c>
      <c r="DX37" s="150">
        <f t="shared" si="1"/>
        <v>11424</v>
      </c>
      <c r="DY37" s="150">
        <f t="shared" si="2"/>
        <v>16034</v>
      </c>
      <c r="DZ37" s="150"/>
      <c r="EB37" s="150"/>
      <c r="EC37" t="s">
        <v>2767</v>
      </c>
      <c r="ED37" s="150" t="str">
        <f t="shared" si="3"/>
        <v>אשכול</v>
      </c>
      <c r="EL37" s="150"/>
      <c r="EM37" s="152"/>
      <c r="EN37" s="150"/>
      <c r="EO37" s="150"/>
      <c r="EP37" s="150"/>
      <c r="EQ37" s="150"/>
      <c r="ER37" s="150"/>
      <c r="ES37" s="150"/>
      <c r="EU37" s="150"/>
      <c r="EV37" s="150"/>
      <c r="EW37" s="150"/>
      <c r="EX37" s="150"/>
      <c r="EY37" s="151"/>
      <c r="EZ37" s="150"/>
      <c r="FA37" s="150"/>
      <c r="FC37" s="150"/>
      <c r="FG37" s="150"/>
      <c r="FH37" s="150"/>
      <c r="FI37" s="150"/>
      <c r="FK37" s="151"/>
      <c r="FL37" s="150"/>
      <c r="FM37" s="150"/>
      <c r="FN37" s="150"/>
      <c r="FO37" s="150"/>
      <c r="FP37" s="150"/>
      <c r="FQ37" s="152"/>
      <c r="FR37" s="150"/>
      <c r="FS37" s="150"/>
      <c r="FT37" s="150"/>
      <c r="FV37" s="150"/>
      <c r="FW37" s="150"/>
      <c r="FX37" s="150"/>
      <c r="FZ37" s="153"/>
      <c r="GA37" s="150"/>
      <c r="GB37" s="150"/>
      <c r="GE37" s="150"/>
      <c r="GF37" s="150"/>
      <c r="GG37" s="150"/>
      <c r="GI37" s="154"/>
      <c r="GJ37" s="150"/>
      <c r="GN37" s="150"/>
      <c r="GP37" s="150"/>
      <c r="GR37" s="151"/>
      <c r="GS37" s="150"/>
      <c r="GT37" s="150"/>
      <c r="GU37" s="150"/>
      <c r="GW37" s="150"/>
      <c r="GX37" s="150"/>
      <c r="GY37" s="150"/>
      <c r="HA37" s="152"/>
      <c r="HJ37" s="128"/>
      <c r="HO37" s="150"/>
      <c r="HS37" s="151"/>
      <c r="IB37" s="151"/>
      <c r="IG37" s="150"/>
    </row>
    <row r="38" spans="1:243">
      <c r="A38" s="149">
        <v>25</v>
      </c>
      <c r="B38" s="238" t="s">
        <v>2654</v>
      </c>
      <c r="C38" t="s">
        <v>205</v>
      </c>
      <c r="D38" s="238"/>
      <c r="E38" s="238"/>
      <c r="F38" s="238"/>
      <c r="G38" s="150">
        <v>481430</v>
      </c>
      <c r="H38" s="150">
        <v>173476</v>
      </c>
      <c r="I38" s="150">
        <v>77854</v>
      </c>
      <c r="J38" s="150">
        <v>6845</v>
      </c>
      <c r="K38" s="150">
        <v>12402</v>
      </c>
      <c r="L38" s="150">
        <v>752007</v>
      </c>
      <c r="M38" s="150"/>
      <c r="N38">
        <v>770</v>
      </c>
      <c r="O38" s="150"/>
      <c r="P38" s="151"/>
      <c r="Q38" s="150">
        <v>342879</v>
      </c>
      <c r="R38" s="150">
        <v>42075</v>
      </c>
      <c r="S38">
        <v>907</v>
      </c>
      <c r="T38" s="150">
        <v>56370</v>
      </c>
      <c r="U38" s="150">
        <v>173476</v>
      </c>
      <c r="V38" s="150">
        <v>77854</v>
      </c>
      <c r="W38" s="150">
        <v>6845</v>
      </c>
      <c r="X38" t="s">
        <v>2655</v>
      </c>
      <c r="Y38" s="150">
        <v>1560</v>
      </c>
      <c r="AA38" t="s">
        <v>2655</v>
      </c>
      <c r="AB38" s="150">
        <v>10842</v>
      </c>
      <c r="AC38" s="150">
        <v>39199</v>
      </c>
      <c r="AD38" s="150">
        <v>752007</v>
      </c>
      <c r="AE38" t="s">
        <v>2655</v>
      </c>
      <c r="AF38" s="150">
        <v>752007</v>
      </c>
      <c r="AG38" s="151"/>
      <c r="AH38" s="150">
        <v>293994</v>
      </c>
      <c r="AI38" s="150">
        <v>50935</v>
      </c>
      <c r="AJ38" s="150">
        <v>21262</v>
      </c>
      <c r="AL38" s="150">
        <v>35427</v>
      </c>
      <c r="AM38" s="150">
        <v>129000</v>
      </c>
      <c r="AP38" s="150">
        <v>236624</v>
      </c>
      <c r="AQ38" s="150">
        <v>133364</v>
      </c>
      <c r="AR38" s="150">
        <v>397254</v>
      </c>
      <c r="AS38" t="s">
        <v>2655</v>
      </c>
      <c r="AT38"/>
      <c r="AU38" s="150">
        <v>41519</v>
      </c>
      <c r="AV38" s="150">
        <v>150600</v>
      </c>
      <c r="AW38" s="150">
        <v>39466</v>
      </c>
      <c r="AX38" s="150">
        <v>-3645</v>
      </c>
      <c r="AY38" s="150">
        <v>149008</v>
      </c>
      <c r="AZ38" s="150">
        <v>107195</v>
      </c>
      <c r="BA38" s="150">
        <v>41813</v>
      </c>
      <c r="BB38">
        <v>0.72</v>
      </c>
      <c r="BC38"/>
      <c r="BD38" s="150"/>
      <c r="BE38" s="150">
        <v>48824</v>
      </c>
      <c r="BF38" s="150">
        <v>256204</v>
      </c>
      <c r="BG38" s="150">
        <v>8696</v>
      </c>
      <c r="BH38" s="150">
        <v>-9699</v>
      </c>
      <c r="BI38" s="150">
        <v>286633</v>
      </c>
      <c r="BJ38" s="150">
        <v>235571</v>
      </c>
      <c r="BK38" s="150">
        <v>51062</v>
      </c>
      <c r="BL38">
        <v>0.82</v>
      </c>
      <c r="BM38"/>
      <c r="BN38" s="150">
        <v>125620</v>
      </c>
      <c r="BO38" t="s">
        <v>2655</v>
      </c>
      <c r="BP38" t="s">
        <v>2655</v>
      </c>
      <c r="BQ38" s="150">
        <v>13344</v>
      </c>
      <c r="BR38" s="150">
        <v>138964</v>
      </c>
      <c r="BS38" t="s">
        <v>2655</v>
      </c>
      <c r="BT38" s="150">
        <v>138964</v>
      </c>
      <c r="BU38" t="s">
        <v>2655</v>
      </c>
      <c r="BV38" s="150"/>
      <c r="BW38" s="150">
        <v>215963</v>
      </c>
      <c r="BX38" s="150">
        <v>406804</v>
      </c>
      <c r="BY38" s="150">
        <v>48162</v>
      </c>
      <c r="BZ38" t="s">
        <v>2655</v>
      </c>
      <c r="CA38" s="150">
        <v>574605</v>
      </c>
      <c r="CB38" s="150">
        <v>342766</v>
      </c>
      <c r="CC38" s="150">
        <v>231839</v>
      </c>
      <c r="CD38">
        <v>0.6</v>
      </c>
      <c r="CE38" s="150"/>
      <c r="CG38" t="s">
        <v>2655</v>
      </c>
      <c r="CH38" t="s">
        <v>2655</v>
      </c>
      <c r="CJ38" t="s">
        <v>2655</v>
      </c>
      <c r="CK38" t="s">
        <v>2655</v>
      </c>
      <c r="CL38" t="s">
        <v>2655</v>
      </c>
      <c r="CM38" t="s">
        <v>2655</v>
      </c>
      <c r="CN38" s="150"/>
      <c r="CO38" s="150">
        <v>12673</v>
      </c>
      <c r="CP38" s="150">
        <v>2095</v>
      </c>
      <c r="CQ38">
        <v>922</v>
      </c>
      <c r="CR38" s="150">
        <v>-2526</v>
      </c>
      <c r="CS38" s="150">
        <v>11320</v>
      </c>
      <c r="CT38">
        <v>882</v>
      </c>
      <c r="CU38" s="150">
        <v>10438</v>
      </c>
      <c r="CV38">
        <v>0.08</v>
      </c>
      <c r="CW38" s="150"/>
      <c r="CX38" s="150">
        <v>18969</v>
      </c>
      <c r="CY38" t="s">
        <v>2655</v>
      </c>
      <c r="CZ38" t="s">
        <v>2655</v>
      </c>
      <c r="DA38" s="150">
        <v>2526</v>
      </c>
      <c r="DB38" s="150">
        <v>21495</v>
      </c>
      <c r="DC38" t="s">
        <v>2655</v>
      </c>
      <c r="DD38" s="150">
        <v>21495</v>
      </c>
      <c r="DE38" t="s">
        <v>2655</v>
      </c>
      <c r="DF38" s="151"/>
      <c r="DG38" s="150">
        <v>31642</v>
      </c>
      <c r="DH38" s="150">
        <v>2095</v>
      </c>
      <c r="DI38">
        <v>922</v>
      </c>
      <c r="DJ38" t="s">
        <v>2655</v>
      </c>
      <c r="DK38" s="150">
        <v>32815</v>
      </c>
      <c r="DL38">
        <v>882</v>
      </c>
      <c r="DM38" s="150">
        <v>31933</v>
      </c>
      <c r="DN38">
        <v>0.03</v>
      </c>
      <c r="DO38" s="150"/>
      <c r="DS38" s="150"/>
      <c r="DW38" t="str">
        <f t="shared" si="0"/>
        <v>אשקלון</v>
      </c>
      <c r="DX38" s="150">
        <f t="shared" si="1"/>
        <v>107195</v>
      </c>
      <c r="DY38" s="150">
        <f t="shared" si="2"/>
        <v>235571</v>
      </c>
      <c r="DZ38" s="150"/>
      <c r="EB38" s="150"/>
      <c r="EC38" t="s">
        <v>2768</v>
      </c>
      <c r="ED38" s="150" t="str">
        <f t="shared" si="3"/>
        <v>אשקלון</v>
      </c>
      <c r="EE38" s="150"/>
      <c r="EL38" s="150"/>
      <c r="EM38" s="152"/>
      <c r="EN38" s="150"/>
      <c r="EO38" s="150"/>
      <c r="EP38" s="150"/>
      <c r="ER38" s="150"/>
      <c r="ES38" s="150"/>
      <c r="EV38" s="150"/>
      <c r="EW38" s="150"/>
      <c r="EX38" s="150"/>
      <c r="EY38" s="151"/>
      <c r="EZ38" s="150"/>
      <c r="FA38" s="150"/>
      <c r="FB38" s="150"/>
      <c r="FD38" s="150"/>
      <c r="FF38" s="150"/>
      <c r="FG38" s="150"/>
      <c r="FH38" s="150"/>
      <c r="FI38" s="150"/>
      <c r="FJ38" s="150"/>
      <c r="FK38" s="151"/>
      <c r="FL38" s="150"/>
      <c r="FM38" s="150"/>
      <c r="FN38" s="150"/>
      <c r="FO38" s="150"/>
      <c r="FP38" s="150"/>
      <c r="FQ38" s="152"/>
      <c r="FR38" s="150"/>
      <c r="FS38" s="150"/>
      <c r="FT38" s="150"/>
      <c r="FU38" s="150"/>
      <c r="FV38" s="150"/>
      <c r="FW38" s="150"/>
      <c r="FX38" s="150"/>
      <c r="FZ38" s="153"/>
      <c r="GA38" s="150"/>
      <c r="GB38" s="150"/>
      <c r="GC38" s="150"/>
      <c r="GD38" s="150"/>
      <c r="GE38" s="150"/>
      <c r="GF38" s="150"/>
      <c r="GG38" s="150"/>
      <c r="GI38" s="154"/>
      <c r="GJ38" s="150"/>
      <c r="GM38" s="150"/>
      <c r="GN38" s="150"/>
      <c r="GP38" s="150"/>
      <c r="GR38" s="151"/>
      <c r="GS38" s="150"/>
      <c r="GT38" s="150"/>
      <c r="GU38" s="150"/>
      <c r="GW38" s="150"/>
      <c r="GX38" s="150"/>
      <c r="GY38" s="150"/>
      <c r="HA38" s="152"/>
      <c r="HJ38" s="128"/>
      <c r="HK38" s="150"/>
      <c r="HL38" s="150"/>
      <c r="HN38" s="150"/>
      <c r="HO38" s="150"/>
      <c r="HQ38" s="150"/>
      <c r="HS38" s="151"/>
      <c r="HT38" s="150"/>
      <c r="HW38" s="150"/>
      <c r="HX38" s="150"/>
      <c r="HZ38" s="150"/>
      <c r="IB38" s="151"/>
      <c r="IC38" s="150"/>
      <c r="ID38" s="150"/>
      <c r="IG38" s="150"/>
      <c r="II38" s="150"/>
    </row>
    <row r="39" spans="1:243">
      <c r="A39" s="149">
        <v>26</v>
      </c>
      <c r="B39" s="238" t="s">
        <v>2654</v>
      </c>
      <c r="C39" s="124" t="s">
        <v>559</v>
      </c>
      <c r="D39" s="238"/>
      <c r="E39" s="238"/>
      <c r="F39" s="238"/>
      <c r="G39" s="150">
        <v>52947</v>
      </c>
      <c r="H39" s="150">
        <v>44989</v>
      </c>
      <c r="I39" s="150">
        <v>11298</v>
      </c>
      <c r="J39" s="150">
        <v>1179</v>
      </c>
      <c r="K39" s="150">
        <v>21868</v>
      </c>
      <c r="L39" s="150">
        <v>132281</v>
      </c>
      <c r="M39"/>
      <c r="N39">
        <v>386</v>
      </c>
      <c r="O39" s="150"/>
      <c r="P39" s="151"/>
      <c r="Q39" s="150">
        <v>26157.599999999999</v>
      </c>
      <c r="R39" s="150">
        <v>17810</v>
      </c>
      <c r="S39" s="150">
        <v>1857.4</v>
      </c>
      <c r="T39" s="150">
        <v>3012</v>
      </c>
      <c r="U39" s="150">
        <v>44989</v>
      </c>
      <c r="V39" s="150">
        <v>11298</v>
      </c>
      <c r="W39" s="150">
        <v>1179</v>
      </c>
      <c r="X39" s="150">
        <v>14950</v>
      </c>
      <c r="Y39" s="150">
        <v>4986</v>
      </c>
      <c r="AA39" t="s">
        <v>2655</v>
      </c>
      <c r="AB39">
        <v>148</v>
      </c>
      <c r="AC39" s="150">
        <v>4110</v>
      </c>
      <c r="AD39" s="150">
        <v>130497</v>
      </c>
      <c r="AE39" s="150">
        <v>1784</v>
      </c>
      <c r="AF39" s="150">
        <v>132281</v>
      </c>
      <c r="AG39" s="151"/>
      <c r="AH39" s="150">
        <v>56581</v>
      </c>
      <c r="AI39" s="150">
        <v>18827</v>
      </c>
      <c r="AJ39" s="150">
        <v>2268</v>
      </c>
      <c r="AL39" s="150">
        <v>3780</v>
      </c>
      <c r="AM39" t="s">
        <v>2655</v>
      </c>
      <c r="AO39" s="150">
        <v>4266</v>
      </c>
      <c r="AP39" s="150">
        <v>29141</v>
      </c>
      <c r="AQ39" s="150">
        <v>32832</v>
      </c>
      <c r="AR39" s="150">
        <v>52890</v>
      </c>
      <c r="AS39" t="s">
        <v>2655</v>
      </c>
      <c r="AT39"/>
      <c r="AU39" s="150">
        <v>15070</v>
      </c>
      <c r="AV39" s="150">
        <v>39773</v>
      </c>
      <c r="AW39" s="150">
        <v>15425</v>
      </c>
      <c r="AX39" s="150">
        <v>-5050</v>
      </c>
      <c r="AY39" s="150">
        <v>34368</v>
      </c>
      <c r="AZ39" s="150">
        <v>18357.400000000001</v>
      </c>
      <c r="BA39" s="150">
        <v>16010.6</v>
      </c>
      <c r="BB39">
        <v>0.53</v>
      </c>
      <c r="BC39"/>
      <c r="BD39" s="150"/>
      <c r="BE39" s="150">
        <v>6370</v>
      </c>
      <c r="BF39" s="150">
        <v>14536</v>
      </c>
      <c r="BG39" s="150">
        <v>2385</v>
      </c>
      <c r="BH39" s="150">
        <v>-2571</v>
      </c>
      <c r="BI39" s="150">
        <v>15950</v>
      </c>
      <c r="BJ39" s="150">
        <v>7800.2</v>
      </c>
      <c r="BK39" s="150">
        <v>8149.8</v>
      </c>
      <c r="BL39">
        <v>0.49</v>
      </c>
      <c r="BM39"/>
      <c r="BN39" s="150">
        <v>120195</v>
      </c>
      <c r="BO39" s="150">
        <v>4029</v>
      </c>
      <c r="BP39" t="s">
        <v>2655</v>
      </c>
      <c r="BQ39" s="150">
        <v>7621</v>
      </c>
      <c r="BR39" s="150">
        <v>131845</v>
      </c>
      <c r="BS39" t="s">
        <v>2655</v>
      </c>
      <c r="BT39" s="150">
        <v>131845</v>
      </c>
      <c r="BU39" t="s">
        <v>2655</v>
      </c>
      <c r="BV39" s="150"/>
      <c r="BW39" s="150">
        <v>141635</v>
      </c>
      <c r="BX39" s="150">
        <v>58338</v>
      </c>
      <c r="BY39" s="150">
        <v>17810</v>
      </c>
      <c r="BZ39" t="s">
        <v>2655</v>
      </c>
      <c r="CA39" s="150">
        <v>182163</v>
      </c>
      <c r="CB39" s="150">
        <v>26157.599999999999</v>
      </c>
      <c r="CC39" s="150">
        <v>156005.4</v>
      </c>
      <c r="CD39">
        <v>0.14000000000000001</v>
      </c>
      <c r="CE39" s="150"/>
      <c r="CG39" t="s">
        <v>2655</v>
      </c>
      <c r="CH39" t="s">
        <v>2655</v>
      </c>
      <c r="CJ39" t="s">
        <v>2655</v>
      </c>
      <c r="CK39" t="s">
        <v>2655</v>
      </c>
      <c r="CL39" t="s">
        <v>2655</v>
      </c>
      <c r="CM39" t="s">
        <v>2655</v>
      </c>
      <c r="CN39" s="150"/>
      <c r="CO39" s="150">
        <v>5591</v>
      </c>
      <c r="CP39" s="150">
        <v>1067</v>
      </c>
      <c r="CQ39" t="s">
        <v>2655</v>
      </c>
      <c r="CR39">
        <v>491</v>
      </c>
      <c r="CS39" s="150">
        <v>7149</v>
      </c>
      <c r="CT39" s="150">
        <v>1676.4</v>
      </c>
      <c r="CU39" s="150">
        <v>5472.6</v>
      </c>
      <c r="CV39">
        <v>0.23</v>
      </c>
      <c r="CW39" s="150"/>
      <c r="CX39" s="150">
        <v>30739</v>
      </c>
      <c r="CY39" s="150">
        <v>1007</v>
      </c>
      <c r="CZ39" t="s">
        <v>2655</v>
      </c>
      <c r="DA39">
        <v>-491</v>
      </c>
      <c r="DB39" s="150">
        <v>31255</v>
      </c>
      <c r="DC39" t="s">
        <v>2655</v>
      </c>
      <c r="DD39" s="150">
        <v>31255</v>
      </c>
      <c r="DE39" t="s">
        <v>2655</v>
      </c>
      <c r="DF39" s="151"/>
      <c r="DG39" s="150">
        <v>36330</v>
      </c>
      <c r="DH39" s="150">
        <v>2074</v>
      </c>
      <c r="DI39" t="s">
        <v>2655</v>
      </c>
      <c r="DJ39" t="s">
        <v>2655</v>
      </c>
      <c r="DK39" s="150">
        <v>38404</v>
      </c>
      <c r="DL39" s="150">
        <v>1676.4</v>
      </c>
      <c r="DM39" s="150">
        <v>36727.599999999999</v>
      </c>
      <c r="DN39">
        <v>0.04</v>
      </c>
      <c r="DO39" s="150"/>
      <c r="DP39" s="150"/>
      <c r="DS39" s="150"/>
      <c r="DV39" s="150"/>
      <c r="DW39" t="str">
        <f t="shared" si="0"/>
        <v>באקה אל ג'רביה</v>
      </c>
      <c r="DX39" s="150">
        <f t="shared" si="1"/>
        <v>18357.400000000001</v>
      </c>
      <c r="DY39" s="150">
        <f t="shared" si="2"/>
        <v>7800.2</v>
      </c>
      <c r="DZ39" s="150"/>
      <c r="EB39" s="150"/>
      <c r="EC39" t="s">
        <v>2769</v>
      </c>
      <c r="ED39" s="150" t="str">
        <f t="shared" si="3"/>
        <v>באקה אל-גרביה</v>
      </c>
      <c r="EE39" s="150"/>
      <c r="EL39" s="150"/>
      <c r="EM39" s="152"/>
      <c r="EN39" s="150"/>
      <c r="EO39" s="150"/>
      <c r="EP39" s="150"/>
      <c r="ER39" s="150"/>
      <c r="EU39" s="150"/>
      <c r="EV39" s="150"/>
      <c r="EW39" s="150"/>
      <c r="EX39" s="150"/>
      <c r="EY39" s="151"/>
      <c r="EZ39" s="150"/>
      <c r="FA39" s="150"/>
      <c r="FD39" s="150"/>
      <c r="FG39" s="150"/>
      <c r="FH39" s="150"/>
      <c r="FI39" s="150"/>
      <c r="FK39" s="151"/>
      <c r="FN39" s="150"/>
      <c r="FO39" s="150"/>
      <c r="FQ39" s="152"/>
      <c r="FR39" s="150"/>
      <c r="FS39" s="150"/>
      <c r="FT39" s="150"/>
      <c r="FU39" s="150"/>
      <c r="FV39" s="150"/>
      <c r="FW39" s="150"/>
      <c r="FX39" s="150"/>
      <c r="FZ39" s="153"/>
      <c r="GA39" s="150"/>
      <c r="GB39" s="150"/>
      <c r="GC39" s="150"/>
      <c r="GD39" s="150"/>
      <c r="GE39" s="150"/>
      <c r="GF39" s="150"/>
      <c r="GG39" s="150"/>
      <c r="GI39" s="154"/>
      <c r="GJ39" s="150"/>
      <c r="GK39" s="150"/>
      <c r="GM39" s="150"/>
      <c r="GN39" s="150"/>
      <c r="GP39" s="150"/>
      <c r="GR39" s="151"/>
      <c r="GS39" s="150"/>
      <c r="GT39" s="150"/>
      <c r="GU39" s="150"/>
      <c r="GW39" s="150"/>
      <c r="GX39" s="150"/>
      <c r="GY39" s="150"/>
      <c r="HA39" s="152"/>
      <c r="HJ39" s="128"/>
      <c r="HK39" s="150"/>
      <c r="HL39" s="150"/>
      <c r="HO39" s="150"/>
      <c r="HP39" s="150"/>
      <c r="HQ39" s="150"/>
      <c r="HS39" s="151"/>
      <c r="HT39" s="150"/>
      <c r="HU39" s="150"/>
      <c r="HX39" s="150"/>
      <c r="HZ39" s="150"/>
      <c r="IB39" s="151"/>
      <c r="IC39" s="150"/>
      <c r="ID39" s="150"/>
      <c r="IG39" s="150"/>
      <c r="IH39" s="150"/>
      <c r="II39" s="150"/>
    </row>
    <row r="40" spans="1:243">
      <c r="A40" s="149">
        <v>27</v>
      </c>
      <c r="B40" s="238" t="s">
        <v>2654</v>
      </c>
      <c r="C40" t="s">
        <v>215</v>
      </c>
      <c r="D40" s="238"/>
      <c r="E40" s="238"/>
      <c r="F40" s="238"/>
      <c r="G40" s="150">
        <v>180464</v>
      </c>
      <c r="H40" s="150">
        <v>54191</v>
      </c>
      <c r="I40" s="150">
        <v>10824</v>
      </c>
      <c r="J40" s="150">
        <v>4212</v>
      </c>
      <c r="K40">
        <v>393</v>
      </c>
      <c r="L40" s="150">
        <v>250084</v>
      </c>
      <c r="M40" s="150"/>
      <c r="N40" s="150">
        <v>11462</v>
      </c>
      <c r="O40" s="150"/>
      <c r="P40" s="151"/>
      <c r="Q40" s="150">
        <v>133515</v>
      </c>
      <c r="R40" s="150">
        <v>8232</v>
      </c>
      <c r="S40" t="s">
        <v>2655</v>
      </c>
      <c r="T40" s="150">
        <v>31238</v>
      </c>
      <c r="U40" s="150">
        <v>54191</v>
      </c>
      <c r="V40" s="150">
        <v>10824</v>
      </c>
      <c r="W40" s="150">
        <v>4212</v>
      </c>
      <c r="X40" t="s">
        <v>2655</v>
      </c>
      <c r="Y40" t="s">
        <v>2655</v>
      </c>
      <c r="AA40" t="s">
        <v>2655</v>
      </c>
      <c r="AB40">
        <v>393</v>
      </c>
      <c r="AC40" s="150">
        <v>7479</v>
      </c>
      <c r="AD40" s="150">
        <v>250084</v>
      </c>
      <c r="AE40" t="s">
        <v>2655</v>
      </c>
      <c r="AF40" s="150">
        <v>250084</v>
      </c>
      <c r="AG40" s="151"/>
      <c r="AH40" s="150">
        <v>217009</v>
      </c>
      <c r="AI40" s="150">
        <v>8996</v>
      </c>
      <c r="AJ40" s="150">
        <v>1811</v>
      </c>
      <c r="AK40">
        <v>523</v>
      </c>
      <c r="AL40" s="150">
        <v>35084</v>
      </c>
      <c r="AM40" s="150">
        <v>4320</v>
      </c>
      <c r="AP40" s="150">
        <v>50734</v>
      </c>
      <c r="AQ40" s="150">
        <v>188632</v>
      </c>
      <c r="AR40" s="150">
        <v>79111</v>
      </c>
      <c r="AS40" t="s">
        <v>2655</v>
      </c>
      <c r="AT40"/>
      <c r="AU40" s="150">
        <v>4132</v>
      </c>
      <c r="AV40" s="150">
        <v>27855</v>
      </c>
      <c r="AW40" s="150">
        <v>4491</v>
      </c>
      <c r="AY40" s="150">
        <v>27496</v>
      </c>
      <c r="AZ40" s="150">
        <v>24648</v>
      </c>
      <c r="BA40" s="150">
        <v>2848</v>
      </c>
      <c r="BB40">
        <v>0.9</v>
      </c>
      <c r="BC40"/>
      <c r="BD40" s="150"/>
      <c r="BE40" s="150">
        <v>22075</v>
      </c>
      <c r="BF40" s="150">
        <v>115295</v>
      </c>
      <c r="BG40" s="150">
        <v>4241</v>
      </c>
      <c r="BI40" s="150">
        <v>133129</v>
      </c>
      <c r="BJ40" s="150">
        <v>108862</v>
      </c>
      <c r="BK40" s="150">
        <v>24267</v>
      </c>
      <c r="BL40">
        <v>0.82</v>
      </c>
      <c r="BM40"/>
      <c r="BN40" s="150">
        <v>29502</v>
      </c>
      <c r="BO40" s="150">
        <v>2196</v>
      </c>
      <c r="BP40" s="150">
        <v>1927</v>
      </c>
      <c r="BR40" s="150">
        <v>29771</v>
      </c>
      <c r="BS40" t="s">
        <v>2655</v>
      </c>
      <c r="BT40" s="150">
        <v>29771</v>
      </c>
      <c r="BU40" t="s">
        <v>2655</v>
      </c>
      <c r="BV40" s="150"/>
      <c r="BW40" s="150">
        <v>55709</v>
      </c>
      <c r="BX40" s="150">
        <v>145346</v>
      </c>
      <c r="BY40" s="150">
        <v>10659</v>
      </c>
      <c r="BZ40" t="s">
        <v>2655</v>
      </c>
      <c r="CA40" s="150">
        <v>190396</v>
      </c>
      <c r="CB40" s="150">
        <v>133510</v>
      </c>
      <c r="CC40" s="150">
        <v>56886</v>
      </c>
      <c r="CD40">
        <v>0.7</v>
      </c>
      <c r="CE40" s="150"/>
      <c r="CG40" t="s">
        <v>2655</v>
      </c>
      <c r="CH40" t="s">
        <v>2655</v>
      </c>
      <c r="CJ40" t="s">
        <v>2655</v>
      </c>
      <c r="CK40" t="s">
        <v>2655</v>
      </c>
      <c r="CL40" t="s">
        <v>2655</v>
      </c>
      <c r="CM40" t="s">
        <v>2655</v>
      </c>
      <c r="CN40" s="150"/>
      <c r="CP40" t="s">
        <v>2655</v>
      </c>
      <c r="CQ40" t="s">
        <v>2655</v>
      </c>
      <c r="CS40" t="s">
        <v>2655</v>
      </c>
      <c r="CT40" t="s">
        <v>2655</v>
      </c>
      <c r="CU40" t="s">
        <v>2655</v>
      </c>
      <c r="CV40" t="s">
        <v>2655</v>
      </c>
      <c r="CW40" s="150"/>
      <c r="CY40" t="s">
        <v>2655</v>
      </c>
      <c r="CZ40" t="s">
        <v>2655</v>
      </c>
      <c r="DB40" t="s">
        <v>2655</v>
      </c>
      <c r="DC40" t="s">
        <v>2655</v>
      </c>
      <c r="DD40" t="s">
        <v>2655</v>
      </c>
      <c r="DE40" t="s">
        <v>2655</v>
      </c>
      <c r="DF40" s="151"/>
      <c r="DG40" t="s">
        <v>2655</v>
      </c>
      <c r="DH40" t="s">
        <v>2655</v>
      </c>
      <c r="DI40" t="s">
        <v>2655</v>
      </c>
      <c r="DJ40" t="s">
        <v>2655</v>
      </c>
      <c r="DK40" t="s">
        <v>2655</v>
      </c>
      <c r="DL40" t="s">
        <v>2655</v>
      </c>
      <c r="DM40" t="s">
        <v>2655</v>
      </c>
      <c r="DN40" t="s">
        <v>2655</v>
      </c>
      <c r="DO40"/>
      <c r="DW40" t="str">
        <f t="shared" si="0"/>
        <v>באר טוביה</v>
      </c>
      <c r="DX40" s="150">
        <f t="shared" si="1"/>
        <v>24648</v>
      </c>
      <c r="DY40" s="150">
        <f t="shared" si="2"/>
        <v>108862</v>
      </c>
      <c r="DZ40" s="150"/>
      <c r="EB40" s="150"/>
      <c r="EC40" t="s">
        <v>2770</v>
      </c>
      <c r="ED40" s="150" t="str">
        <f t="shared" si="3"/>
        <v>באר טוביה</v>
      </c>
      <c r="EE40" s="150"/>
      <c r="EF40" s="150"/>
      <c r="EH40" s="150"/>
      <c r="EJ40" s="150"/>
      <c r="EL40" s="150"/>
      <c r="EM40" s="152"/>
      <c r="EN40" s="150"/>
      <c r="EO40" s="150"/>
      <c r="EP40" s="150"/>
      <c r="ER40" s="150"/>
      <c r="ES40" s="150"/>
      <c r="EV40" s="150"/>
      <c r="EW40" s="150"/>
      <c r="EX40" s="150"/>
      <c r="EY40" s="151"/>
      <c r="EZ40" s="150"/>
      <c r="FA40" s="150"/>
      <c r="FD40" s="150"/>
      <c r="FF40" s="150"/>
      <c r="FG40" s="150"/>
      <c r="FH40" s="150"/>
      <c r="FI40" s="150"/>
      <c r="FJ40" s="150"/>
      <c r="FK40" s="151"/>
      <c r="FL40" s="150"/>
      <c r="FM40" s="150"/>
      <c r="FN40" s="150"/>
      <c r="FO40" s="150"/>
      <c r="FP40" s="150"/>
      <c r="FQ40" s="152"/>
      <c r="FR40" s="150"/>
      <c r="FS40" s="150"/>
      <c r="FT40" s="150"/>
      <c r="FV40" s="150"/>
      <c r="FW40" s="150"/>
      <c r="FX40" s="150"/>
      <c r="FZ40" s="153"/>
      <c r="GA40" s="150"/>
      <c r="GB40" s="150"/>
      <c r="GC40" s="150"/>
      <c r="GE40" s="150"/>
      <c r="GF40" s="150"/>
      <c r="GG40" s="150"/>
      <c r="GI40" s="154"/>
      <c r="GJ40" s="150"/>
      <c r="GK40" s="150"/>
      <c r="GL40" s="150"/>
      <c r="GN40" s="150"/>
      <c r="GP40" s="150"/>
      <c r="GR40" s="151"/>
      <c r="GS40" s="150"/>
      <c r="GT40" s="150"/>
      <c r="GU40" s="150"/>
      <c r="GW40" s="150"/>
      <c r="GX40" s="150"/>
      <c r="GY40" s="150"/>
      <c r="HA40" s="152"/>
      <c r="HJ40" s="128"/>
      <c r="HS40" s="151"/>
      <c r="IB40" s="151"/>
    </row>
    <row r="41" spans="1:243">
      <c r="A41" s="149">
        <v>28</v>
      </c>
      <c r="B41" s="238" t="s">
        <v>2658</v>
      </c>
      <c r="C41" t="s">
        <v>1143</v>
      </c>
      <c r="D41" s="238"/>
      <c r="E41" s="238"/>
      <c r="F41" s="238"/>
      <c r="G41" s="150">
        <v>106299</v>
      </c>
      <c r="H41" s="150">
        <v>21038</v>
      </c>
      <c r="I41" s="150">
        <v>5431</v>
      </c>
      <c r="J41" s="150">
        <v>1111</v>
      </c>
      <c r="K41">
        <v>883</v>
      </c>
      <c r="L41" s="150">
        <v>134762</v>
      </c>
      <c r="M41"/>
      <c r="N41" s="150">
        <v>-8803</v>
      </c>
      <c r="O41" s="150"/>
      <c r="P41" s="151"/>
      <c r="Q41" s="150">
        <v>62796</v>
      </c>
      <c r="R41" s="150">
        <v>5114</v>
      </c>
      <c r="S41" s="150">
        <v>9907</v>
      </c>
      <c r="T41" s="150">
        <v>19312</v>
      </c>
      <c r="U41" s="150">
        <v>21038</v>
      </c>
      <c r="V41" s="150">
        <v>5431</v>
      </c>
      <c r="W41" s="150">
        <v>1111</v>
      </c>
      <c r="X41" t="s">
        <v>2655</v>
      </c>
      <c r="Y41">
        <v>303</v>
      </c>
      <c r="AA41" t="s">
        <v>2655</v>
      </c>
      <c r="AB41">
        <v>30</v>
      </c>
      <c r="AC41" s="150">
        <v>9170</v>
      </c>
      <c r="AD41" s="150">
        <v>134212</v>
      </c>
      <c r="AE41">
        <v>550</v>
      </c>
      <c r="AF41" s="150">
        <v>134762</v>
      </c>
      <c r="AG41" s="151"/>
      <c r="AH41" s="150">
        <v>256598</v>
      </c>
      <c r="AI41" s="150">
        <v>5082</v>
      </c>
      <c r="AJ41" s="150">
        <v>1428</v>
      </c>
      <c r="AL41" s="150">
        <v>77486</v>
      </c>
      <c r="AM41" s="150">
        <v>1725</v>
      </c>
      <c r="AN41" s="150">
        <v>17313</v>
      </c>
      <c r="AP41" s="150">
        <v>103034</v>
      </c>
      <c r="AQ41" s="150">
        <v>24325</v>
      </c>
      <c r="AR41" s="150">
        <v>335307</v>
      </c>
      <c r="AS41" s="150">
        <v>11500</v>
      </c>
      <c r="AT41"/>
      <c r="AU41" s="150">
        <v>2635</v>
      </c>
      <c r="AV41" s="150">
        <v>23357</v>
      </c>
      <c r="AW41" s="150">
        <v>3191</v>
      </c>
      <c r="AX41">
        <v>-292</v>
      </c>
      <c r="AY41" s="150">
        <v>22509</v>
      </c>
      <c r="AZ41" s="150">
        <v>19830</v>
      </c>
      <c r="BA41" s="150">
        <v>2679</v>
      </c>
      <c r="BB41">
        <v>0.88</v>
      </c>
      <c r="BC41"/>
      <c r="BD41" s="150"/>
      <c r="BE41" s="150">
        <v>3752</v>
      </c>
      <c r="BF41" s="150">
        <v>47655</v>
      </c>
      <c r="BG41" s="150">
        <v>1923</v>
      </c>
      <c r="BH41" s="150">
        <v>1166</v>
      </c>
      <c r="BI41" s="150">
        <v>50650</v>
      </c>
      <c r="BJ41" s="150">
        <v>42867</v>
      </c>
      <c r="BK41" s="150">
        <v>7783</v>
      </c>
      <c r="BL41">
        <v>0.85</v>
      </c>
      <c r="BM41"/>
      <c r="BN41" s="150">
        <v>10038</v>
      </c>
      <c r="BO41">
        <v>193</v>
      </c>
      <c r="BP41" t="s">
        <v>2655</v>
      </c>
      <c r="BQ41">
        <v>-874</v>
      </c>
      <c r="BR41" s="150">
        <v>9357</v>
      </c>
      <c r="BS41" t="s">
        <v>2655</v>
      </c>
      <c r="BT41" s="150">
        <v>9357</v>
      </c>
      <c r="BU41" t="s">
        <v>2655</v>
      </c>
      <c r="BV41" s="150"/>
      <c r="BW41" s="150">
        <v>16425</v>
      </c>
      <c r="BX41" s="150">
        <v>71205</v>
      </c>
      <c r="BY41" s="150">
        <v>5114</v>
      </c>
      <c r="BZ41" t="s">
        <v>2655</v>
      </c>
      <c r="CA41" s="150">
        <v>82516</v>
      </c>
      <c r="CB41" s="150">
        <v>62697</v>
      </c>
      <c r="CC41" s="150">
        <v>19819</v>
      </c>
      <c r="CD41">
        <v>0.76</v>
      </c>
      <c r="CE41" s="150"/>
      <c r="CG41" t="s">
        <v>2655</v>
      </c>
      <c r="CH41" t="s">
        <v>2655</v>
      </c>
      <c r="CJ41" t="s">
        <v>2655</v>
      </c>
      <c r="CK41" t="s">
        <v>2655</v>
      </c>
      <c r="CL41" t="s">
        <v>2655</v>
      </c>
      <c r="CM41" t="s">
        <v>2655</v>
      </c>
      <c r="CN41" s="150"/>
      <c r="CO41" s="150">
        <v>2491</v>
      </c>
      <c r="CP41" s="150">
        <v>10580</v>
      </c>
      <c r="CQ41" t="s">
        <v>2655</v>
      </c>
      <c r="CR41">
        <v>-13</v>
      </c>
      <c r="CS41" s="150">
        <v>13058</v>
      </c>
      <c r="CT41" s="150">
        <v>9732</v>
      </c>
      <c r="CU41" s="150">
        <v>3326</v>
      </c>
      <c r="CV41">
        <v>0.75</v>
      </c>
      <c r="CW41" s="150"/>
      <c r="CX41" s="150">
        <v>3256</v>
      </c>
      <c r="CY41" t="s">
        <v>2655</v>
      </c>
      <c r="CZ41" t="s">
        <v>2655</v>
      </c>
      <c r="DA41">
        <v>13</v>
      </c>
      <c r="DB41" s="150">
        <v>3269</v>
      </c>
      <c r="DC41" t="s">
        <v>2655</v>
      </c>
      <c r="DD41" s="150">
        <v>3269</v>
      </c>
      <c r="DE41" t="s">
        <v>2655</v>
      </c>
      <c r="DF41" s="151"/>
      <c r="DG41" s="150">
        <v>5747</v>
      </c>
      <c r="DH41" s="150">
        <v>10580</v>
      </c>
      <c r="DI41" t="s">
        <v>2655</v>
      </c>
      <c r="DJ41" t="s">
        <v>2655</v>
      </c>
      <c r="DK41" s="150">
        <v>16327</v>
      </c>
      <c r="DL41" s="150">
        <v>9732</v>
      </c>
      <c r="DM41" s="150">
        <v>6595</v>
      </c>
      <c r="DN41">
        <v>0.6</v>
      </c>
      <c r="DO41" s="150"/>
      <c r="DP41" s="150"/>
      <c r="DQ41" s="150"/>
      <c r="DS41" s="150"/>
      <c r="DV41" s="150"/>
      <c r="DW41" t="str">
        <f t="shared" si="0"/>
        <v>באר יעקב</v>
      </c>
      <c r="DX41" s="150">
        <f t="shared" si="1"/>
        <v>19830</v>
      </c>
      <c r="DY41" s="150">
        <f t="shared" si="2"/>
        <v>42867</v>
      </c>
      <c r="DZ41" s="150"/>
      <c r="EB41" s="150"/>
      <c r="EC41" t="s">
        <v>2771</v>
      </c>
      <c r="ED41" s="150" t="str">
        <f t="shared" si="3"/>
        <v>באר יעקב</v>
      </c>
      <c r="EE41" s="150"/>
      <c r="EL41" s="150"/>
      <c r="EM41" s="152"/>
      <c r="EN41" s="150"/>
      <c r="EO41" s="150"/>
      <c r="EP41" s="150"/>
      <c r="ER41" s="150"/>
      <c r="ES41" s="150"/>
      <c r="ET41" s="150"/>
      <c r="EV41" s="150"/>
      <c r="EW41" s="150"/>
      <c r="EX41" s="150"/>
      <c r="EY41" s="151"/>
      <c r="EZ41" s="150"/>
      <c r="FA41" s="150"/>
      <c r="FD41" s="150"/>
      <c r="FE41" s="150"/>
      <c r="FG41" s="150"/>
      <c r="FH41" s="150"/>
      <c r="FI41" s="150"/>
      <c r="FJ41" s="150"/>
      <c r="FK41" s="151"/>
      <c r="FL41" s="150"/>
      <c r="FM41" s="150"/>
      <c r="FN41" s="150"/>
      <c r="FO41" s="150"/>
      <c r="FP41" s="150"/>
      <c r="FQ41" s="152"/>
      <c r="FR41" s="150"/>
      <c r="FS41" s="150"/>
      <c r="FT41" s="150"/>
      <c r="FV41" s="150"/>
      <c r="FW41" s="150"/>
      <c r="FX41" s="150"/>
      <c r="FZ41" s="153"/>
      <c r="GA41" s="150"/>
      <c r="GB41" s="150"/>
      <c r="GC41" s="150"/>
      <c r="GD41" s="150"/>
      <c r="GE41" s="150"/>
      <c r="GF41" s="150"/>
      <c r="GG41" s="150"/>
      <c r="GI41" s="154"/>
      <c r="GJ41" s="150"/>
      <c r="GN41" s="150"/>
      <c r="GP41" s="150"/>
      <c r="GR41" s="151"/>
      <c r="GS41" s="150"/>
      <c r="GT41" s="150"/>
      <c r="GU41" s="150"/>
      <c r="GW41" s="150"/>
      <c r="GX41" s="150"/>
      <c r="GY41" s="150"/>
      <c r="HA41" s="152"/>
      <c r="HJ41" s="128"/>
      <c r="HK41" s="150"/>
      <c r="HL41" s="150"/>
      <c r="HO41" s="150"/>
      <c r="HP41" s="150"/>
      <c r="HQ41" s="150"/>
      <c r="HS41" s="151"/>
      <c r="HT41" s="150"/>
      <c r="HX41" s="150"/>
      <c r="HZ41" s="150"/>
      <c r="IB41" s="151"/>
      <c r="IC41" s="150"/>
      <c r="ID41" s="150"/>
      <c r="IG41" s="150"/>
      <c r="IH41" s="150"/>
      <c r="II41" s="150"/>
    </row>
    <row r="42" spans="1:243">
      <c r="A42" s="149">
        <v>29</v>
      </c>
      <c r="B42" s="238" t="s">
        <v>2654</v>
      </c>
      <c r="C42" t="s">
        <v>224</v>
      </c>
      <c r="D42" s="238"/>
      <c r="E42" s="238"/>
      <c r="F42" s="238"/>
      <c r="G42" s="150">
        <v>926501</v>
      </c>
      <c r="H42" s="150">
        <v>239305</v>
      </c>
      <c r="I42" s="150">
        <v>145239</v>
      </c>
      <c r="J42" s="150">
        <v>20431</v>
      </c>
      <c r="K42" s="150">
        <v>12474</v>
      </c>
      <c r="L42" s="150">
        <v>1343950</v>
      </c>
      <c r="M42" s="150"/>
      <c r="N42" s="150">
        <v>1876</v>
      </c>
      <c r="O42" s="150"/>
      <c r="P42" s="151"/>
      <c r="Q42" s="150">
        <v>653930</v>
      </c>
      <c r="R42" s="150">
        <v>104653</v>
      </c>
      <c r="S42" s="150">
        <v>1321</v>
      </c>
      <c r="T42" s="150">
        <v>109269</v>
      </c>
      <c r="U42" s="150">
        <v>239305</v>
      </c>
      <c r="V42" s="150">
        <v>145239</v>
      </c>
      <c r="W42" s="150">
        <v>20431</v>
      </c>
      <c r="X42" t="s">
        <v>2655</v>
      </c>
      <c r="Y42">
        <v>280</v>
      </c>
      <c r="AA42" t="s">
        <v>2655</v>
      </c>
      <c r="AB42" s="150">
        <v>12194</v>
      </c>
      <c r="AC42" s="150">
        <v>57328</v>
      </c>
      <c r="AD42" s="150">
        <v>1343950</v>
      </c>
      <c r="AE42" t="s">
        <v>2655</v>
      </c>
      <c r="AF42" s="150">
        <v>1343950</v>
      </c>
      <c r="AG42" s="151"/>
      <c r="AH42" s="150">
        <v>931586</v>
      </c>
      <c r="AI42" s="150">
        <v>42978</v>
      </c>
      <c r="AJ42" s="150">
        <v>62795</v>
      </c>
      <c r="AK42">
        <v>36</v>
      </c>
      <c r="AL42" s="150">
        <v>67376</v>
      </c>
      <c r="AM42" s="150">
        <v>88278</v>
      </c>
      <c r="AP42" s="150">
        <v>261463</v>
      </c>
      <c r="AQ42" s="150">
        <v>98039</v>
      </c>
      <c r="AR42" s="150">
        <v>1095010</v>
      </c>
      <c r="AS42" t="s">
        <v>2655</v>
      </c>
      <c r="AT42"/>
      <c r="AU42" s="150">
        <v>28460</v>
      </c>
      <c r="AV42" s="150">
        <v>305833</v>
      </c>
      <c r="AW42" s="150">
        <v>105598</v>
      </c>
      <c r="AX42" s="150">
        <v>44381</v>
      </c>
      <c r="AY42" s="150">
        <v>273076</v>
      </c>
      <c r="AZ42" s="150">
        <v>243409</v>
      </c>
      <c r="BA42" s="150">
        <v>29667</v>
      </c>
      <c r="BB42">
        <v>0.89</v>
      </c>
      <c r="BC42"/>
      <c r="BD42" s="150"/>
      <c r="BE42" s="150">
        <v>63338</v>
      </c>
      <c r="BF42" s="150">
        <v>405513</v>
      </c>
      <c r="BG42" s="150">
        <v>113633</v>
      </c>
      <c r="BH42" s="150">
        <v>119853</v>
      </c>
      <c r="BI42" s="150">
        <v>475071</v>
      </c>
      <c r="BJ42" s="150">
        <v>410520</v>
      </c>
      <c r="BK42" s="150">
        <v>64551</v>
      </c>
      <c r="BL42">
        <v>0.86</v>
      </c>
      <c r="BM42"/>
      <c r="BN42" s="150">
        <v>881190</v>
      </c>
      <c r="BO42">
        <v>681</v>
      </c>
      <c r="BP42" s="150">
        <v>4009</v>
      </c>
      <c r="BQ42" s="150">
        <v>-164234</v>
      </c>
      <c r="BR42" s="150">
        <v>713628</v>
      </c>
      <c r="BS42" t="s">
        <v>2655</v>
      </c>
      <c r="BT42" s="150">
        <v>713628</v>
      </c>
      <c r="BU42" t="s">
        <v>2655</v>
      </c>
      <c r="BV42" s="150"/>
      <c r="BW42" s="150">
        <v>972988</v>
      </c>
      <c r="BX42" s="150">
        <v>712027</v>
      </c>
      <c r="BY42" s="150">
        <v>223240</v>
      </c>
      <c r="BZ42" t="s">
        <v>2655</v>
      </c>
      <c r="CA42" s="150">
        <v>1461775</v>
      </c>
      <c r="CB42" s="150">
        <v>653929</v>
      </c>
      <c r="CC42" s="150">
        <v>807846</v>
      </c>
      <c r="CD42">
        <v>0.45</v>
      </c>
      <c r="CE42" s="150"/>
      <c r="CG42" t="s">
        <v>2655</v>
      </c>
      <c r="CH42" t="s">
        <v>2655</v>
      </c>
      <c r="CJ42" t="s">
        <v>2655</v>
      </c>
      <c r="CK42" t="s">
        <v>2655</v>
      </c>
      <c r="CL42" t="s">
        <v>2655</v>
      </c>
      <c r="CM42" t="s">
        <v>2655</v>
      </c>
      <c r="CN42" s="150"/>
      <c r="CO42">
        <v>293</v>
      </c>
      <c r="CP42" s="150">
        <v>-15632</v>
      </c>
      <c r="CQ42" s="150">
        <v>16175</v>
      </c>
      <c r="CR42" s="150">
        <v>32835</v>
      </c>
      <c r="CS42" s="150">
        <v>1321</v>
      </c>
      <c r="CT42" s="150">
        <v>1321</v>
      </c>
      <c r="CU42" t="s">
        <v>2655</v>
      </c>
      <c r="CV42">
        <v>1</v>
      </c>
      <c r="CW42" s="150"/>
      <c r="CX42" s="150">
        <v>154340</v>
      </c>
      <c r="CY42">
        <v>340</v>
      </c>
      <c r="CZ42">
        <v>912</v>
      </c>
      <c r="DA42" s="150">
        <v>-32835</v>
      </c>
      <c r="DB42" s="150">
        <v>120933</v>
      </c>
      <c r="DC42" t="s">
        <v>2655</v>
      </c>
      <c r="DD42" s="150">
        <v>120933</v>
      </c>
      <c r="DE42" t="s">
        <v>2655</v>
      </c>
      <c r="DF42" s="151"/>
      <c r="DG42" s="150">
        <v>154633</v>
      </c>
      <c r="DH42" s="150">
        <v>-15292</v>
      </c>
      <c r="DI42" s="150">
        <v>17087</v>
      </c>
      <c r="DJ42" t="s">
        <v>2655</v>
      </c>
      <c r="DK42" s="150">
        <v>122254</v>
      </c>
      <c r="DL42" s="150">
        <v>1321</v>
      </c>
      <c r="DM42" s="150">
        <v>120933</v>
      </c>
      <c r="DN42">
        <v>0.01</v>
      </c>
      <c r="DO42" s="150"/>
      <c r="DQ42" s="150"/>
      <c r="DS42" s="150"/>
      <c r="DV42" s="150"/>
      <c r="DW42" t="str">
        <f t="shared" si="0"/>
        <v>באר שבע</v>
      </c>
      <c r="DX42" s="150">
        <f t="shared" si="1"/>
        <v>243409</v>
      </c>
      <c r="DY42" s="150">
        <f t="shared" si="2"/>
        <v>410520</v>
      </c>
      <c r="DZ42" s="150"/>
      <c r="EB42" s="150"/>
      <c r="EC42" t="s">
        <v>2772</v>
      </c>
      <c r="ED42" s="150" t="str">
        <f t="shared" si="3"/>
        <v>באר שבע</v>
      </c>
      <c r="EE42" s="150"/>
      <c r="EL42" s="150"/>
      <c r="EM42" s="152"/>
      <c r="EN42" s="150"/>
      <c r="EO42" s="150"/>
      <c r="EP42" s="150"/>
      <c r="ER42" s="150"/>
      <c r="ES42" s="150"/>
      <c r="EV42" s="150"/>
      <c r="EW42" s="150"/>
      <c r="EX42" s="150"/>
      <c r="EY42" s="151"/>
      <c r="EZ42" s="150"/>
      <c r="FA42" s="150"/>
      <c r="FC42" s="150"/>
      <c r="FD42" s="150"/>
      <c r="FE42" s="150"/>
      <c r="FG42" s="150"/>
      <c r="FH42" s="150"/>
      <c r="FI42" s="150"/>
      <c r="FJ42" s="150"/>
      <c r="FK42" s="151"/>
      <c r="FL42" s="150"/>
      <c r="FM42" s="150"/>
      <c r="FN42" s="150"/>
      <c r="FO42" s="150"/>
      <c r="FP42" s="150"/>
      <c r="FQ42" s="152"/>
      <c r="FR42" s="150"/>
      <c r="FS42" s="150"/>
      <c r="FT42" s="150"/>
      <c r="FU42" s="150"/>
      <c r="FV42" s="150"/>
      <c r="FW42" s="150"/>
      <c r="FX42" s="150"/>
      <c r="FZ42" s="153"/>
      <c r="GA42" s="150"/>
      <c r="GB42" s="150"/>
      <c r="GC42" s="150"/>
      <c r="GD42" s="150"/>
      <c r="GE42" s="150"/>
      <c r="GF42" s="150"/>
      <c r="GG42" s="150"/>
      <c r="GI42" s="154"/>
      <c r="GJ42" s="150"/>
      <c r="GL42" s="150"/>
      <c r="GM42" s="150"/>
      <c r="GN42" s="150"/>
      <c r="GP42" s="150"/>
      <c r="GR42" s="151"/>
      <c r="GS42" s="150"/>
      <c r="GT42" s="150"/>
      <c r="GU42" s="150"/>
      <c r="GW42" s="150"/>
      <c r="GX42" s="150"/>
      <c r="GY42" s="150"/>
      <c r="HA42" s="152"/>
      <c r="HJ42" s="128"/>
      <c r="HL42" s="150"/>
      <c r="HM42" s="150"/>
      <c r="HN42" s="150"/>
      <c r="HO42" s="150"/>
      <c r="HP42" s="150"/>
      <c r="HS42" s="151"/>
      <c r="HT42" s="150"/>
      <c r="HW42" s="150"/>
      <c r="HX42" s="150"/>
      <c r="HZ42" s="150"/>
      <c r="IB42" s="151"/>
      <c r="IC42" s="150"/>
      <c r="ID42" s="150"/>
      <c r="IE42" s="150"/>
      <c r="IG42" s="150"/>
      <c r="IH42" s="150"/>
      <c r="II42" s="150"/>
    </row>
    <row r="43" spans="1:243">
      <c r="A43" s="149">
        <v>30</v>
      </c>
      <c r="B43" s="238" t="s">
        <v>2657</v>
      </c>
      <c r="C43" t="s">
        <v>1647</v>
      </c>
      <c r="D43" s="238"/>
      <c r="E43" s="238"/>
      <c r="F43" s="238"/>
      <c r="G43" s="150">
        <v>10855</v>
      </c>
      <c r="H43" s="150">
        <v>22605</v>
      </c>
      <c r="I43" s="150">
        <v>5130</v>
      </c>
      <c r="J43">
        <v>964</v>
      </c>
      <c r="K43" s="150">
        <v>9102</v>
      </c>
      <c r="L43" s="150">
        <v>48656</v>
      </c>
      <c r="M43"/>
      <c r="N43" s="150">
        <v>2136</v>
      </c>
      <c r="O43" s="150"/>
      <c r="P43" s="151"/>
      <c r="Q43" s="150">
        <v>6192</v>
      </c>
      <c r="R43" s="150">
        <v>3095</v>
      </c>
      <c r="S43">
        <v>35</v>
      </c>
      <c r="T43" s="150">
        <v>1130</v>
      </c>
      <c r="U43" s="150">
        <v>22605</v>
      </c>
      <c r="V43" s="150">
        <v>5130</v>
      </c>
      <c r="W43">
        <v>964</v>
      </c>
      <c r="X43" s="150">
        <v>8694</v>
      </c>
      <c r="Y43" t="s">
        <v>2655</v>
      </c>
      <c r="AA43" t="s">
        <v>2655</v>
      </c>
      <c r="AB43">
        <v>408</v>
      </c>
      <c r="AC43">
        <v>403</v>
      </c>
      <c r="AD43" s="150">
        <v>48656</v>
      </c>
      <c r="AE43" t="s">
        <v>2655</v>
      </c>
      <c r="AF43" s="150">
        <v>48656</v>
      </c>
      <c r="AG43" s="151"/>
      <c r="AH43" s="150">
        <v>15876</v>
      </c>
      <c r="AI43" s="150">
        <v>5224</v>
      </c>
      <c r="AL43" s="150">
        <v>3694</v>
      </c>
      <c r="AM43" t="s">
        <v>2655</v>
      </c>
      <c r="AP43" s="150">
        <v>8918</v>
      </c>
      <c r="AQ43" s="150">
        <v>3492</v>
      </c>
      <c r="AR43" s="150">
        <v>21302</v>
      </c>
      <c r="AS43" t="s">
        <v>2655</v>
      </c>
      <c r="AT43"/>
      <c r="AU43" s="150">
        <v>12636</v>
      </c>
      <c r="AV43" s="150">
        <v>8539</v>
      </c>
      <c r="AW43" s="150">
        <v>3095</v>
      </c>
      <c r="AX43">
        <v>-360</v>
      </c>
      <c r="AY43" s="150">
        <v>17720</v>
      </c>
      <c r="AZ43" s="150">
        <v>4646</v>
      </c>
      <c r="BA43" s="150">
        <v>13074</v>
      </c>
      <c r="BB43">
        <v>0.26</v>
      </c>
      <c r="BC43"/>
      <c r="BD43" s="150"/>
      <c r="BE43" s="150">
        <v>2027</v>
      </c>
      <c r="BF43">
        <v>839</v>
      </c>
      <c r="BG43" t="s">
        <v>2655</v>
      </c>
      <c r="BI43" s="150">
        <v>2866</v>
      </c>
      <c r="BJ43" s="150">
        <v>1546</v>
      </c>
      <c r="BK43" s="150">
        <v>1320</v>
      </c>
      <c r="BL43">
        <v>0.54</v>
      </c>
      <c r="BM43"/>
      <c r="BN43" s="150">
        <v>6302</v>
      </c>
      <c r="BO43">
        <v>461</v>
      </c>
      <c r="BP43" t="s">
        <v>2655</v>
      </c>
      <c r="BQ43">
        <v>360</v>
      </c>
      <c r="BR43" s="150">
        <v>7123</v>
      </c>
      <c r="BS43" t="s">
        <v>2655</v>
      </c>
      <c r="BT43" s="150">
        <v>7123</v>
      </c>
      <c r="BU43" t="s">
        <v>2655</v>
      </c>
      <c r="BV43" s="150"/>
      <c r="BW43" s="150">
        <v>20965</v>
      </c>
      <c r="BX43" s="150">
        <v>9839</v>
      </c>
      <c r="BY43" s="150">
        <v>3095</v>
      </c>
      <c r="BZ43" t="s">
        <v>2655</v>
      </c>
      <c r="CA43" s="150">
        <v>27709</v>
      </c>
      <c r="CB43" s="150">
        <v>6192</v>
      </c>
      <c r="CC43" s="150">
        <v>21517</v>
      </c>
      <c r="CD43">
        <v>0.22</v>
      </c>
      <c r="CE43" s="150"/>
      <c r="CG43" t="s">
        <v>2655</v>
      </c>
      <c r="CH43" t="s">
        <v>2655</v>
      </c>
      <c r="CJ43" t="s">
        <v>2655</v>
      </c>
      <c r="CK43" t="s">
        <v>2655</v>
      </c>
      <c r="CL43" t="s">
        <v>2655</v>
      </c>
      <c r="CM43" t="s">
        <v>2655</v>
      </c>
      <c r="CN43" s="150"/>
      <c r="CO43" s="150">
        <v>1313</v>
      </c>
      <c r="CP43">
        <v>65</v>
      </c>
      <c r="CQ43" t="s">
        <v>2655</v>
      </c>
      <c r="CS43" s="150">
        <v>1378</v>
      </c>
      <c r="CT43">
        <v>36</v>
      </c>
      <c r="CU43" s="150">
        <v>1342</v>
      </c>
      <c r="CV43">
        <v>0.03</v>
      </c>
      <c r="CW43" s="150"/>
      <c r="CX43">
        <v>980</v>
      </c>
      <c r="CY43">
        <v>43</v>
      </c>
      <c r="CZ43" t="s">
        <v>2655</v>
      </c>
      <c r="DB43" s="150">
        <v>1023</v>
      </c>
      <c r="DC43" t="s">
        <v>2655</v>
      </c>
      <c r="DD43" s="150">
        <v>1023</v>
      </c>
      <c r="DE43" t="s">
        <v>2655</v>
      </c>
      <c r="DF43" s="151"/>
      <c r="DG43" s="150">
        <v>2293</v>
      </c>
      <c r="DH43">
        <v>108</v>
      </c>
      <c r="DI43" t="s">
        <v>2655</v>
      </c>
      <c r="DJ43" t="s">
        <v>2655</v>
      </c>
      <c r="DK43" s="150">
        <v>2401</v>
      </c>
      <c r="DL43">
        <v>36</v>
      </c>
      <c r="DM43" s="150">
        <v>2365</v>
      </c>
      <c r="DN43">
        <v>0.01</v>
      </c>
      <c r="DO43"/>
      <c r="DW43" t="str">
        <f t="shared" si="0"/>
        <v>בועיינה-נוג'ידאת</v>
      </c>
      <c r="DX43" s="150">
        <f t="shared" si="1"/>
        <v>4646</v>
      </c>
      <c r="DY43" s="150">
        <f t="shared" si="2"/>
        <v>1546</v>
      </c>
      <c r="DZ43" s="150"/>
      <c r="EC43" t="s">
        <v>2773</v>
      </c>
      <c r="ED43" s="150" t="str">
        <f t="shared" si="3"/>
        <v>בועיינה-נוג'ידאת</v>
      </c>
      <c r="EF43" s="150"/>
      <c r="EH43" s="150"/>
      <c r="EJ43" s="150"/>
      <c r="EL43" s="150"/>
      <c r="EM43" s="152"/>
      <c r="EN43" s="150"/>
      <c r="EO43" s="150"/>
      <c r="ER43" s="150"/>
      <c r="EV43" s="150"/>
      <c r="EW43" s="150"/>
      <c r="EX43" s="150"/>
      <c r="EY43" s="151"/>
      <c r="EZ43" s="150"/>
      <c r="FA43" s="150"/>
      <c r="FG43" s="150"/>
      <c r="FH43" s="150"/>
      <c r="FI43" s="150"/>
      <c r="FJ43" s="150"/>
      <c r="FK43" s="151"/>
      <c r="FL43" s="150"/>
      <c r="FN43" s="150"/>
      <c r="FO43" s="150"/>
      <c r="FQ43" s="152"/>
      <c r="FR43" s="150"/>
      <c r="FS43" s="150"/>
      <c r="FT43" s="150"/>
      <c r="FV43" s="150"/>
      <c r="FW43" s="150"/>
      <c r="FX43" s="150"/>
      <c r="FZ43" s="153"/>
      <c r="GA43" s="150"/>
      <c r="GE43" s="150"/>
      <c r="GF43" s="150"/>
      <c r="GG43" s="150"/>
      <c r="GI43" s="154"/>
      <c r="GJ43" s="150"/>
      <c r="GN43" s="150"/>
      <c r="GP43" s="150"/>
      <c r="GR43" s="151"/>
      <c r="GS43" s="150"/>
      <c r="GT43" s="150"/>
      <c r="GU43" s="150"/>
      <c r="GW43" s="150"/>
      <c r="GX43" s="150"/>
      <c r="GY43" s="150"/>
      <c r="HA43" s="152"/>
      <c r="HJ43" s="128"/>
      <c r="HK43" s="150"/>
      <c r="HO43" s="150"/>
      <c r="HQ43" s="150"/>
      <c r="HS43" s="151"/>
      <c r="HX43" s="150"/>
      <c r="HZ43" s="150"/>
      <c r="IB43" s="151"/>
      <c r="IC43" s="150"/>
      <c r="IG43" s="150"/>
      <c r="II43" s="150"/>
    </row>
    <row r="44" spans="1:243">
      <c r="A44" s="149">
        <v>31</v>
      </c>
      <c r="B44" s="238" t="s">
        <v>2657</v>
      </c>
      <c r="C44" t="s">
        <v>2666</v>
      </c>
      <c r="D44" s="238"/>
      <c r="E44" s="238"/>
      <c r="F44" s="238"/>
      <c r="G44" s="150">
        <v>20813</v>
      </c>
      <c r="H44" s="150">
        <v>8561</v>
      </c>
      <c r="I44" s="150">
        <v>1719</v>
      </c>
      <c r="J44">
        <v>741</v>
      </c>
      <c r="K44" s="150">
        <v>9266</v>
      </c>
      <c r="L44" s="150">
        <v>41100</v>
      </c>
      <c r="M44"/>
      <c r="N44">
        <v>12</v>
      </c>
      <c r="O44" s="150"/>
      <c r="P44" s="151"/>
      <c r="Q44" s="150">
        <v>3655</v>
      </c>
      <c r="R44" s="150">
        <v>2819</v>
      </c>
      <c r="S44" s="150">
        <v>3042</v>
      </c>
      <c r="T44" s="150">
        <v>11269</v>
      </c>
      <c r="U44" s="150">
        <v>8561</v>
      </c>
      <c r="V44" s="150">
        <v>1719</v>
      </c>
      <c r="W44">
        <v>741</v>
      </c>
      <c r="X44" s="150">
        <v>8780</v>
      </c>
      <c r="Y44">
        <v>23</v>
      </c>
      <c r="AA44" t="s">
        <v>2655</v>
      </c>
      <c r="AB44">
        <v>463</v>
      </c>
      <c r="AC44">
        <v>28</v>
      </c>
      <c r="AD44" s="150">
        <v>41100</v>
      </c>
      <c r="AE44" t="s">
        <v>2655</v>
      </c>
      <c r="AF44" s="150">
        <v>41100</v>
      </c>
      <c r="AG44" s="151"/>
      <c r="AH44" s="150">
        <v>17021</v>
      </c>
      <c r="AI44" s="150">
        <v>3170</v>
      </c>
      <c r="AJ44" s="150">
        <v>10072</v>
      </c>
      <c r="AK44">
        <v>102</v>
      </c>
      <c r="AL44" s="150">
        <v>1411</v>
      </c>
      <c r="AM44" t="s">
        <v>2655</v>
      </c>
      <c r="AN44">
        <v>132</v>
      </c>
      <c r="AP44" s="150">
        <v>14887</v>
      </c>
      <c r="AQ44" s="150">
        <v>16392</v>
      </c>
      <c r="AR44" s="150">
        <v>15516</v>
      </c>
      <c r="AS44" s="150">
        <v>2800</v>
      </c>
      <c r="AT44"/>
      <c r="AU44" s="150">
        <v>7860</v>
      </c>
      <c r="AV44" s="150">
        <v>6268.54</v>
      </c>
      <c r="AW44" s="150">
        <v>2819</v>
      </c>
      <c r="AX44">
        <v>-826</v>
      </c>
      <c r="AY44" s="150">
        <v>10483.540000000001</v>
      </c>
      <c r="AZ44" s="150">
        <v>2600</v>
      </c>
      <c r="BA44" s="150">
        <v>7883.54</v>
      </c>
      <c r="BB44">
        <v>0.25</v>
      </c>
      <c r="BC44"/>
      <c r="BD44" s="150"/>
      <c r="BE44" s="150">
        <v>3308</v>
      </c>
      <c r="BF44" s="150">
        <v>1340.14</v>
      </c>
      <c r="BG44" t="s">
        <v>2655</v>
      </c>
      <c r="BH44">
        <v>-988</v>
      </c>
      <c r="BI44" s="150">
        <v>3660.14</v>
      </c>
      <c r="BJ44" s="150">
        <v>1031</v>
      </c>
      <c r="BK44" s="150">
        <v>2629.14</v>
      </c>
      <c r="BL44">
        <v>0.28000000000000003</v>
      </c>
      <c r="BM44"/>
      <c r="BN44" s="150">
        <v>28889</v>
      </c>
      <c r="BO44">
        <v>837</v>
      </c>
      <c r="BP44" t="s">
        <v>2655</v>
      </c>
      <c r="BQ44" s="150">
        <v>1814</v>
      </c>
      <c r="BR44" s="150">
        <v>31540</v>
      </c>
      <c r="BS44" t="s">
        <v>2655</v>
      </c>
      <c r="BT44" s="150">
        <v>31540</v>
      </c>
      <c r="BU44" t="s">
        <v>2655</v>
      </c>
      <c r="BV44" s="150"/>
      <c r="BW44" s="150">
        <v>40057</v>
      </c>
      <c r="BX44" s="150">
        <v>8445.68</v>
      </c>
      <c r="BY44" s="150">
        <v>2819</v>
      </c>
      <c r="BZ44" t="s">
        <v>2655</v>
      </c>
      <c r="CA44" s="150">
        <v>45683.68</v>
      </c>
      <c r="CB44" s="150">
        <v>3631</v>
      </c>
      <c r="CC44" s="150">
        <v>42052.68</v>
      </c>
      <c r="CD44">
        <v>0.08</v>
      </c>
      <c r="CE44" s="150"/>
      <c r="CG44" t="s">
        <v>2655</v>
      </c>
      <c r="CH44" t="s">
        <v>2655</v>
      </c>
      <c r="CJ44" t="s">
        <v>2655</v>
      </c>
      <c r="CK44" t="s">
        <v>2655</v>
      </c>
      <c r="CL44" t="s">
        <v>2655</v>
      </c>
      <c r="CM44" t="s">
        <v>2655</v>
      </c>
      <c r="CN44" s="150"/>
      <c r="CO44" s="150">
        <v>1036</v>
      </c>
      <c r="CP44" s="150">
        <v>3236</v>
      </c>
      <c r="CQ44" t="s">
        <v>2655</v>
      </c>
      <c r="CR44">
        <v>-305</v>
      </c>
      <c r="CS44" s="150">
        <v>3967</v>
      </c>
      <c r="CT44" s="150">
        <v>2655</v>
      </c>
      <c r="CU44" s="150">
        <v>1312</v>
      </c>
      <c r="CV44">
        <v>0.67</v>
      </c>
      <c r="CW44" s="150"/>
      <c r="CX44">
        <v>985</v>
      </c>
      <c r="CY44">
        <v>22</v>
      </c>
      <c r="CZ44" t="s">
        <v>2655</v>
      </c>
      <c r="DA44">
        <v>305</v>
      </c>
      <c r="DB44" s="150">
        <v>1312</v>
      </c>
      <c r="DC44" t="s">
        <v>2655</v>
      </c>
      <c r="DD44" s="150">
        <v>1312</v>
      </c>
      <c r="DE44" t="s">
        <v>2655</v>
      </c>
      <c r="DF44" s="151"/>
      <c r="DG44" s="150">
        <v>2021</v>
      </c>
      <c r="DH44" s="150">
        <v>3258</v>
      </c>
      <c r="DI44" t="s">
        <v>2655</v>
      </c>
      <c r="DJ44" t="s">
        <v>2655</v>
      </c>
      <c r="DK44" s="150">
        <v>5279</v>
      </c>
      <c r="DL44" s="150">
        <v>2655</v>
      </c>
      <c r="DM44" s="150">
        <v>2624</v>
      </c>
      <c r="DN44">
        <v>0.5</v>
      </c>
      <c r="DO44"/>
      <c r="DW44" t="str">
        <f t="shared" si="0"/>
        <v>בוקעאתא</v>
      </c>
      <c r="DX44" s="150">
        <f t="shared" si="1"/>
        <v>2600</v>
      </c>
      <c r="DY44" s="150">
        <f t="shared" si="2"/>
        <v>1031</v>
      </c>
      <c r="DZ44" s="150"/>
      <c r="EC44" t="s">
        <v>2774</v>
      </c>
      <c r="ED44" s="150" t="str">
        <f t="shared" si="3"/>
        <v>בוקעאתא</v>
      </c>
      <c r="EL44" s="150"/>
      <c r="EM44" s="152"/>
      <c r="EN44" s="150"/>
      <c r="EO44" s="150"/>
      <c r="EP44" s="150"/>
      <c r="ER44" s="150"/>
      <c r="EV44" s="150"/>
      <c r="EW44" s="150"/>
      <c r="EX44" s="150"/>
      <c r="EY44" s="151"/>
      <c r="EZ44" s="150"/>
      <c r="FA44" s="150"/>
      <c r="FG44" s="150"/>
      <c r="FH44" s="150"/>
      <c r="FI44" s="150"/>
      <c r="FJ44" s="150"/>
      <c r="FK44" s="151"/>
      <c r="FQ44" s="152"/>
      <c r="FR44" s="150"/>
      <c r="FS44" s="150"/>
      <c r="FT44" s="150"/>
      <c r="FV44" s="150"/>
      <c r="FW44" s="150"/>
      <c r="FX44" s="150"/>
      <c r="FZ44" s="153"/>
      <c r="GA44" s="150"/>
      <c r="GB44" s="150"/>
      <c r="GE44" s="150"/>
      <c r="GF44" s="150"/>
      <c r="GG44" s="150"/>
      <c r="GI44" s="154"/>
      <c r="GJ44" s="150"/>
      <c r="GM44" s="150"/>
      <c r="GN44" s="150"/>
      <c r="GP44" s="150"/>
      <c r="GR44" s="151"/>
      <c r="GS44" s="150"/>
      <c r="GT44" s="150"/>
      <c r="GU44" s="150"/>
      <c r="GW44" s="150"/>
      <c r="GX44" s="150"/>
      <c r="GY44" s="150"/>
      <c r="HA44" s="152"/>
      <c r="HJ44" s="128"/>
      <c r="HK44" s="150"/>
      <c r="HL44" s="150"/>
      <c r="HO44" s="150"/>
      <c r="HP44" s="150"/>
      <c r="HQ44" s="150"/>
      <c r="HS44" s="151"/>
      <c r="HX44" s="150"/>
      <c r="HZ44" s="150"/>
      <c r="IB44" s="151"/>
      <c r="IC44" s="150"/>
      <c r="ID44" s="150"/>
      <c r="IG44" s="150"/>
      <c r="IH44" s="150"/>
      <c r="II44" s="150"/>
    </row>
    <row r="45" spans="1:243">
      <c r="A45" s="149">
        <v>32</v>
      </c>
      <c r="B45" s="238" t="s">
        <v>2657</v>
      </c>
      <c r="C45" t="s">
        <v>1675</v>
      </c>
      <c r="D45" s="238"/>
      <c r="E45" s="238"/>
      <c r="F45" s="238"/>
      <c r="G45" s="150">
        <v>7607</v>
      </c>
      <c r="H45" s="150">
        <v>20381</v>
      </c>
      <c r="I45" s="150">
        <v>3812</v>
      </c>
      <c r="J45">
        <v>707</v>
      </c>
      <c r="K45" s="150">
        <v>10351</v>
      </c>
      <c r="L45" s="150">
        <v>42858</v>
      </c>
      <c r="M45"/>
      <c r="N45">
        <v>271</v>
      </c>
      <c r="O45" s="150"/>
      <c r="P45" s="151"/>
      <c r="Q45" s="150">
        <v>3284</v>
      </c>
      <c r="R45" s="150">
        <v>2988</v>
      </c>
      <c r="S45">
        <v>85</v>
      </c>
      <c r="T45">
        <v>575</v>
      </c>
      <c r="U45" s="150">
        <v>20381</v>
      </c>
      <c r="V45" s="150">
        <v>3812</v>
      </c>
      <c r="W45">
        <v>707</v>
      </c>
      <c r="X45" s="150">
        <v>9281</v>
      </c>
      <c r="Y45">
        <v>210</v>
      </c>
      <c r="AA45">
        <v>710</v>
      </c>
      <c r="AB45" t="s">
        <v>2655</v>
      </c>
      <c r="AC45">
        <v>675</v>
      </c>
      <c r="AD45" s="150">
        <v>42708</v>
      </c>
      <c r="AE45">
        <v>150</v>
      </c>
      <c r="AF45" s="150">
        <v>42858</v>
      </c>
      <c r="AG45" s="151"/>
      <c r="AH45" s="150">
        <v>22113</v>
      </c>
      <c r="AI45" s="150">
        <v>2441</v>
      </c>
      <c r="AJ45">
        <v>520</v>
      </c>
      <c r="AL45">
        <v>994</v>
      </c>
      <c r="AM45">
        <v>710</v>
      </c>
      <c r="AN45">
        <v>42</v>
      </c>
      <c r="AP45" s="150">
        <v>4720</v>
      </c>
      <c r="AQ45" s="150">
        <v>10765</v>
      </c>
      <c r="AR45" s="150">
        <v>16068</v>
      </c>
      <c r="AS45" t="s">
        <v>2655</v>
      </c>
      <c r="AT45"/>
      <c r="AU45" s="150">
        <v>4812</v>
      </c>
      <c r="AV45" s="150">
        <v>6813</v>
      </c>
      <c r="AW45" s="150">
        <v>2988</v>
      </c>
      <c r="AX45">
        <v>-890</v>
      </c>
      <c r="AY45" s="150">
        <v>7747</v>
      </c>
      <c r="AZ45" s="150">
        <v>3116</v>
      </c>
      <c r="BA45" s="150">
        <v>4631</v>
      </c>
      <c r="BB45">
        <v>0.4</v>
      </c>
      <c r="BC45"/>
      <c r="BD45" s="150"/>
      <c r="BE45">
        <v>442</v>
      </c>
      <c r="BF45">
        <v>169</v>
      </c>
      <c r="BG45" t="s">
        <v>2655</v>
      </c>
      <c r="BI45">
        <v>611</v>
      </c>
      <c r="BJ45">
        <v>168</v>
      </c>
      <c r="BK45">
        <v>443</v>
      </c>
      <c r="BL45">
        <v>0.27</v>
      </c>
      <c r="BM45"/>
      <c r="BN45" s="150">
        <v>2757</v>
      </c>
      <c r="BO45" t="s">
        <v>2655</v>
      </c>
      <c r="BP45" t="s">
        <v>2655</v>
      </c>
      <c r="BQ45">
        <v>890</v>
      </c>
      <c r="BR45" s="150">
        <v>3647</v>
      </c>
      <c r="BS45" t="s">
        <v>2655</v>
      </c>
      <c r="BT45" s="150">
        <v>3647</v>
      </c>
      <c r="BU45" t="s">
        <v>2655</v>
      </c>
      <c r="BV45" s="150"/>
      <c r="BW45" s="150">
        <v>8011</v>
      </c>
      <c r="BX45" s="150">
        <v>6982</v>
      </c>
      <c r="BY45" s="150">
        <v>2988</v>
      </c>
      <c r="BZ45" t="s">
        <v>2655</v>
      </c>
      <c r="CA45" s="150">
        <v>12005</v>
      </c>
      <c r="CB45" s="150">
        <v>3284</v>
      </c>
      <c r="CC45" s="150">
        <v>8721</v>
      </c>
      <c r="CD45">
        <v>0.27</v>
      </c>
      <c r="CE45" s="150"/>
      <c r="CG45" t="s">
        <v>2655</v>
      </c>
      <c r="CH45" t="s">
        <v>2655</v>
      </c>
      <c r="CJ45" t="s">
        <v>2655</v>
      </c>
      <c r="CK45" t="s">
        <v>2655</v>
      </c>
      <c r="CL45" t="s">
        <v>2655</v>
      </c>
      <c r="CM45" t="s">
        <v>2655</v>
      </c>
      <c r="CN45" s="150"/>
      <c r="CO45" s="150">
        <v>1536</v>
      </c>
      <c r="CP45">
        <v>105.72</v>
      </c>
      <c r="CQ45" t="s">
        <v>2655</v>
      </c>
      <c r="CR45">
        <v>-398</v>
      </c>
      <c r="CS45" s="150">
        <v>1243.72</v>
      </c>
      <c r="CT45">
        <v>85.26</v>
      </c>
      <c r="CU45" s="150">
        <v>1158.46</v>
      </c>
      <c r="CV45">
        <v>7.0000000000000007E-2</v>
      </c>
      <c r="CW45" s="150"/>
      <c r="CX45" s="150">
        <v>1166</v>
      </c>
      <c r="CY45" t="s">
        <v>2655</v>
      </c>
      <c r="CZ45" t="s">
        <v>2655</v>
      </c>
      <c r="DA45">
        <v>398</v>
      </c>
      <c r="DB45" s="150">
        <v>1564</v>
      </c>
      <c r="DC45" t="s">
        <v>2655</v>
      </c>
      <c r="DD45" s="150">
        <v>1564</v>
      </c>
      <c r="DE45" t="s">
        <v>2655</v>
      </c>
      <c r="DF45" s="151"/>
      <c r="DG45" s="150">
        <v>2702</v>
      </c>
      <c r="DH45">
        <v>105.72</v>
      </c>
      <c r="DI45" t="s">
        <v>2655</v>
      </c>
      <c r="DJ45" t="s">
        <v>2655</v>
      </c>
      <c r="DK45" s="150">
        <v>2807.72</v>
      </c>
      <c r="DL45">
        <v>85.26</v>
      </c>
      <c r="DM45" s="150">
        <v>2722.46</v>
      </c>
      <c r="DN45">
        <v>0.03</v>
      </c>
      <c r="DO45"/>
      <c r="DV45" s="150"/>
      <c r="DW45" t="str">
        <f t="shared" si="0"/>
        <v>ביר אל-מכסור</v>
      </c>
      <c r="DX45" s="150">
        <f t="shared" si="1"/>
        <v>3116</v>
      </c>
      <c r="DY45" s="150">
        <f t="shared" si="2"/>
        <v>168</v>
      </c>
      <c r="DZ45" s="150"/>
      <c r="EC45" t="s">
        <v>2775</v>
      </c>
      <c r="ED45" s="150" t="str">
        <f t="shared" si="3"/>
        <v>ביר אל-מכסור</v>
      </c>
      <c r="EL45" s="150"/>
      <c r="EM45" s="152"/>
      <c r="EN45" s="150"/>
      <c r="EO45" s="150"/>
      <c r="EV45" s="150"/>
      <c r="EW45" s="150"/>
      <c r="EX45" s="150"/>
      <c r="EY45" s="151"/>
      <c r="EZ45" s="150"/>
      <c r="FA45" s="150"/>
      <c r="FG45" s="150"/>
      <c r="FH45" s="150"/>
      <c r="FI45" s="150"/>
      <c r="FK45" s="151"/>
      <c r="FQ45" s="152"/>
      <c r="FR45" s="150"/>
      <c r="FS45" s="150"/>
      <c r="FT45" s="150"/>
      <c r="FV45" s="150"/>
      <c r="FW45" s="150"/>
      <c r="FX45" s="150"/>
      <c r="FZ45" s="153"/>
      <c r="GI45" s="154"/>
      <c r="GJ45" s="150"/>
      <c r="GN45" s="150"/>
      <c r="GP45" s="150"/>
      <c r="GR45" s="151"/>
      <c r="GS45" s="150"/>
      <c r="GT45" s="150"/>
      <c r="GU45" s="150"/>
      <c r="GW45" s="150"/>
      <c r="GX45" s="150"/>
      <c r="GY45" s="150"/>
      <c r="HA45" s="152"/>
      <c r="HJ45" s="128"/>
      <c r="HK45" s="150"/>
      <c r="HO45" s="150"/>
      <c r="HQ45" s="150"/>
      <c r="HS45" s="151"/>
      <c r="HT45" s="150"/>
      <c r="HX45" s="150"/>
      <c r="HZ45" s="150"/>
      <c r="IB45" s="151"/>
      <c r="IC45" s="150"/>
      <c r="IG45" s="150"/>
      <c r="II45" s="150"/>
    </row>
    <row r="46" spans="1:243">
      <c r="A46" s="149">
        <v>33</v>
      </c>
      <c r="B46" s="238" t="s">
        <v>2657</v>
      </c>
      <c r="C46" t="s">
        <v>889</v>
      </c>
      <c r="D46" s="238"/>
      <c r="E46" s="238"/>
      <c r="F46" s="238"/>
      <c r="G46" s="150">
        <v>18331</v>
      </c>
      <c r="H46" s="150">
        <v>14273</v>
      </c>
      <c r="I46" s="150">
        <v>3813</v>
      </c>
      <c r="J46" s="150">
        <v>2261</v>
      </c>
      <c r="K46" s="150">
        <v>14344</v>
      </c>
      <c r="L46" s="150">
        <v>53022</v>
      </c>
      <c r="M46"/>
      <c r="N46">
        <v>-399</v>
      </c>
      <c r="O46" s="150"/>
      <c r="P46" s="151"/>
      <c r="Q46" s="150">
        <v>5747</v>
      </c>
      <c r="R46" s="150">
        <v>1336</v>
      </c>
      <c r="S46" s="150">
        <v>3067</v>
      </c>
      <c r="T46" s="150">
        <v>7991</v>
      </c>
      <c r="U46" s="150">
        <v>14273</v>
      </c>
      <c r="V46" s="150">
        <v>3813</v>
      </c>
      <c r="W46" s="150">
        <v>2261</v>
      </c>
      <c r="X46" s="150">
        <v>10086</v>
      </c>
      <c r="Y46" t="s">
        <v>2655</v>
      </c>
      <c r="AA46" t="s">
        <v>2655</v>
      </c>
      <c r="AB46" s="150">
        <v>4258</v>
      </c>
      <c r="AC46">
        <v>190</v>
      </c>
      <c r="AD46" s="150">
        <v>53022</v>
      </c>
      <c r="AE46" t="s">
        <v>2655</v>
      </c>
      <c r="AF46" s="150">
        <v>53022</v>
      </c>
      <c r="AG46" s="151"/>
      <c r="AH46" s="150">
        <v>28541</v>
      </c>
      <c r="AI46" s="150">
        <v>4284</v>
      </c>
      <c r="AJ46" s="150">
        <v>2563</v>
      </c>
      <c r="AL46" s="150">
        <v>1184</v>
      </c>
      <c r="AM46" s="150">
        <v>3000</v>
      </c>
      <c r="AP46" s="150">
        <v>11031</v>
      </c>
      <c r="AQ46" s="150">
        <v>11110</v>
      </c>
      <c r="AR46" s="150">
        <v>28462</v>
      </c>
      <c r="AS46" s="150">
        <v>2150</v>
      </c>
      <c r="AT46"/>
      <c r="AU46">
        <v>534</v>
      </c>
      <c r="AV46" s="150">
        <v>6498</v>
      </c>
      <c r="AW46" s="150">
        <v>1329</v>
      </c>
      <c r="AX46">
        <v>249</v>
      </c>
      <c r="AY46" s="150">
        <v>5952</v>
      </c>
      <c r="AZ46" s="150">
        <v>5291</v>
      </c>
      <c r="BA46">
        <v>661</v>
      </c>
      <c r="BB46">
        <v>0.89</v>
      </c>
      <c r="BC46"/>
      <c r="BD46" s="150"/>
      <c r="BE46">
        <v>190</v>
      </c>
      <c r="BF46">
        <v>433</v>
      </c>
      <c r="BG46">
        <v>7</v>
      </c>
      <c r="BH46">
        <v>84</v>
      </c>
      <c r="BI46">
        <v>700</v>
      </c>
      <c r="BJ46">
        <v>457</v>
      </c>
      <c r="BK46">
        <v>243</v>
      </c>
      <c r="BL46">
        <v>0.65</v>
      </c>
      <c r="BM46"/>
      <c r="BN46">
        <v>748</v>
      </c>
      <c r="BO46" t="s">
        <v>2655</v>
      </c>
      <c r="BP46" t="s">
        <v>2655</v>
      </c>
      <c r="BQ46">
        <v>-333</v>
      </c>
      <c r="BR46">
        <v>415</v>
      </c>
      <c r="BS46" t="s">
        <v>2655</v>
      </c>
      <c r="BT46">
        <v>415</v>
      </c>
      <c r="BU46" t="s">
        <v>2655</v>
      </c>
      <c r="BV46" s="150"/>
      <c r="BW46" s="150">
        <v>1472</v>
      </c>
      <c r="BX46" s="150">
        <v>6931</v>
      </c>
      <c r="BY46" s="150">
        <v>1336</v>
      </c>
      <c r="BZ46" t="s">
        <v>2655</v>
      </c>
      <c r="CA46" s="150">
        <v>7067</v>
      </c>
      <c r="CB46" s="150">
        <v>5748</v>
      </c>
      <c r="CC46" s="150">
        <v>1319</v>
      </c>
      <c r="CD46">
        <v>0.81</v>
      </c>
      <c r="CE46" s="150"/>
      <c r="CG46" t="s">
        <v>2655</v>
      </c>
      <c r="CH46" t="s">
        <v>2655</v>
      </c>
      <c r="CJ46" t="s">
        <v>2655</v>
      </c>
      <c r="CK46" t="s">
        <v>2655</v>
      </c>
      <c r="CL46" t="s">
        <v>2655</v>
      </c>
      <c r="CM46" t="s">
        <v>2655</v>
      </c>
      <c r="CN46" s="150"/>
      <c r="CO46">
        <v>367</v>
      </c>
      <c r="CP46" s="150">
        <v>2912</v>
      </c>
      <c r="CQ46" t="s">
        <v>2655</v>
      </c>
      <c r="CR46">
        <v>179</v>
      </c>
      <c r="CS46" s="150">
        <v>3458</v>
      </c>
      <c r="CT46" s="150">
        <v>3067</v>
      </c>
      <c r="CU46">
        <v>391</v>
      </c>
      <c r="CV46">
        <v>0.89</v>
      </c>
      <c r="CW46" s="150"/>
      <c r="CX46">
        <v>365</v>
      </c>
      <c r="CY46" t="s">
        <v>2655</v>
      </c>
      <c r="CZ46" t="s">
        <v>2655</v>
      </c>
      <c r="DA46">
        <v>-179</v>
      </c>
      <c r="DB46">
        <v>186</v>
      </c>
      <c r="DC46" t="s">
        <v>2655</v>
      </c>
      <c r="DD46">
        <v>186</v>
      </c>
      <c r="DE46" t="s">
        <v>2655</v>
      </c>
      <c r="DF46" s="151"/>
      <c r="DG46">
        <v>732</v>
      </c>
      <c r="DH46" s="150">
        <v>2912</v>
      </c>
      <c r="DI46" t="s">
        <v>2655</v>
      </c>
      <c r="DJ46" t="s">
        <v>2655</v>
      </c>
      <c r="DK46" s="150">
        <v>3644</v>
      </c>
      <c r="DL46" s="150">
        <v>3067</v>
      </c>
      <c r="DM46">
        <v>577</v>
      </c>
      <c r="DN46">
        <v>0.84</v>
      </c>
      <c r="DO46" s="150"/>
      <c r="DS46" s="150"/>
      <c r="DW46" t="str">
        <f t="shared" si="0"/>
        <v>בית אל</v>
      </c>
      <c r="DX46" s="150">
        <f t="shared" si="1"/>
        <v>5291</v>
      </c>
      <c r="DY46" s="150">
        <f t="shared" si="2"/>
        <v>457</v>
      </c>
      <c r="DZ46" s="150"/>
      <c r="EC46" t="s">
        <v>2776</v>
      </c>
      <c r="ED46" s="150" t="str">
        <f t="shared" si="3"/>
        <v>בית אל</v>
      </c>
      <c r="EL46" s="150"/>
      <c r="EM46" s="152"/>
      <c r="EN46" s="150"/>
      <c r="EO46" s="150"/>
      <c r="EP46" s="150"/>
      <c r="ER46" s="150"/>
      <c r="ES46" s="150"/>
      <c r="EV46" s="150"/>
      <c r="EW46" s="150"/>
      <c r="EX46" s="150"/>
      <c r="EY46" s="151"/>
      <c r="EZ46" s="150"/>
      <c r="FA46" s="150"/>
      <c r="FG46" s="150"/>
      <c r="FH46" s="150"/>
      <c r="FI46" s="150"/>
      <c r="FJ46" s="150"/>
      <c r="FK46" s="151"/>
      <c r="FL46" s="150"/>
      <c r="FM46" s="150"/>
      <c r="FN46" s="150"/>
      <c r="FO46" s="150"/>
      <c r="FP46" s="150"/>
      <c r="FQ46" s="152"/>
      <c r="FS46" s="150"/>
      <c r="FT46" s="150"/>
      <c r="FV46" s="150"/>
      <c r="FW46" s="150"/>
      <c r="FZ46" s="153"/>
      <c r="GI46" s="154"/>
      <c r="GR46" s="151"/>
      <c r="GS46" s="150"/>
      <c r="GT46" s="150"/>
      <c r="GU46" s="150"/>
      <c r="GW46" s="150"/>
      <c r="GX46" s="150"/>
      <c r="GY46" s="150"/>
      <c r="HA46" s="152"/>
      <c r="HJ46" s="128"/>
      <c r="HL46" s="150"/>
      <c r="HO46" s="150"/>
      <c r="HP46" s="150"/>
      <c r="HS46" s="151"/>
      <c r="IB46" s="151"/>
      <c r="ID46" s="150"/>
      <c r="IG46" s="150"/>
      <c r="IH46" s="150"/>
    </row>
    <row r="47" spans="1:243">
      <c r="A47" s="149">
        <v>34</v>
      </c>
      <c r="B47" s="238" t="s">
        <v>2661</v>
      </c>
      <c r="C47" t="s">
        <v>900</v>
      </c>
      <c r="D47" s="238"/>
      <c r="E47" s="238"/>
      <c r="F47" s="238"/>
      <c r="G47" s="150">
        <v>17634</v>
      </c>
      <c r="H47" s="150">
        <v>9988</v>
      </c>
      <c r="I47" s="150">
        <v>1576</v>
      </c>
      <c r="J47">
        <v>801</v>
      </c>
      <c r="K47" s="150">
        <v>7578</v>
      </c>
      <c r="L47" s="150">
        <v>37577</v>
      </c>
      <c r="M47"/>
      <c r="N47" s="150">
        <v>-3672</v>
      </c>
      <c r="O47" s="150"/>
      <c r="P47" s="151"/>
      <c r="Q47" s="150">
        <v>6144</v>
      </c>
      <c r="R47">
        <v>810</v>
      </c>
      <c r="S47" s="150">
        <v>3168</v>
      </c>
      <c r="T47" s="150">
        <v>7418</v>
      </c>
      <c r="U47" s="150">
        <v>9988</v>
      </c>
      <c r="V47" s="150">
        <v>1576</v>
      </c>
      <c r="W47">
        <v>801</v>
      </c>
      <c r="X47" s="150">
        <v>6761</v>
      </c>
      <c r="Y47">
        <v>815</v>
      </c>
      <c r="AA47" t="s">
        <v>2655</v>
      </c>
      <c r="AB47">
        <v>2</v>
      </c>
      <c r="AC47">
        <v>94</v>
      </c>
      <c r="AD47" s="150">
        <v>37577</v>
      </c>
      <c r="AE47" t="s">
        <v>2655</v>
      </c>
      <c r="AF47" s="150">
        <v>37577</v>
      </c>
      <c r="AG47" s="151"/>
      <c r="AH47" s="150">
        <v>18621</v>
      </c>
      <c r="AI47" s="150">
        <v>3208</v>
      </c>
      <c r="AJ47">
        <v>442</v>
      </c>
      <c r="AL47" t="s">
        <v>2655</v>
      </c>
      <c r="AM47" t="s">
        <v>2655</v>
      </c>
      <c r="AP47" s="150">
        <v>3764</v>
      </c>
      <c r="AQ47" t="s">
        <v>2655</v>
      </c>
      <c r="AR47" s="150">
        <v>22385</v>
      </c>
      <c r="AS47" s="150">
        <v>2750</v>
      </c>
      <c r="AT47"/>
      <c r="AU47" s="150">
        <v>1974</v>
      </c>
      <c r="AV47" s="150">
        <v>6684</v>
      </c>
      <c r="AW47">
        <v>756</v>
      </c>
      <c r="AX47">
        <v>-41</v>
      </c>
      <c r="AY47" s="150">
        <v>7861</v>
      </c>
      <c r="AZ47" s="150">
        <v>5803</v>
      </c>
      <c r="BA47" s="150">
        <v>2058</v>
      </c>
      <c r="BB47">
        <v>0.74</v>
      </c>
      <c r="BC47"/>
      <c r="BE47">
        <v>952</v>
      </c>
      <c r="BF47">
        <v>538.41999999999996</v>
      </c>
      <c r="BG47">
        <v>55</v>
      </c>
      <c r="BI47" s="150">
        <v>1435.42</v>
      </c>
      <c r="BJ47">
        <v>341</v>
      </c>
      <c r="BK47" s="150">
        <v>1094.42</v>
      </c>
      <c r="BL47">
        <v>0.24</v>
      </c>
      <c r="BM47"/>
      <c r="BN47">
        <v>507.6</v>
      </c>
      <c r="BO47" t="s">
        <v>2655</v>
      </c>
      <c r="BP47" t="s">
        <v>2655</v>
      </c>
      <c r="BQ47">
        <v>41</v>
      </c>
      <c r="BR47">
        <v>548.6</v>
      </c>
      <c r="BS47" t="s">
        <v>2655</v>
      </c>
      <c r="BT47">
        <v>548.6</v>
      </c>
      <c r="BU47" t="s">
        <v>2655</v>
      </c>
      <c r="BV47"/>
      <c r="BW47" s="150">
        <v>3433.6</v>
      </c>
      <c r="BX47" s="150">
        <v>7222.42</v>
      </c>
      <c r="BY47">
        <v>811</v>
      </c>
      <c r="BZ47" t="s">
        <v>2655</v>
      </c>
      <c r="CA47" s="150">
        <v>9845.02</v>
      </c>
      <c r="CB47" s="150">
        <v>6144</v>
      </c>
      <c r="CC47" s="150">
        <v>3701.02</v>
      </c>
      <c r="CD47">
        <v>0.62</v>
      </c>
      <c r="CE47" s="150"/>
      <c r="CG47" t="s">
        <v>2655</v>
      </c>
      <c r="CH47" t="s">
        <v>2655</v>
      </c>
      <c r="CJ47" t="s">
        <v>2655</v>
      </c>
      <c r="CK47" t="s">
        <v>2655</v>
      </c>
      <c r="CL47" t="s">
        <v>2655</v>
      </c>
      <c r="CM47" t="s">
        <v>2655</v>
      </c>
      <c r="CN47" s="150"/>
      <c r="CO47" s="150">
        <v>1503</v>
      </c>
      <c r="CP47" s="150">
        <v>3072</v>
      </c>
      <c r="CQ47" t="s">
        <v>2655</v>
      </c>
      <c r="CR47">
        <v>-18</v>
      </c>
      <c r="CS47" s="150">
        <v>4557</v>
      </c>
      <c r="CT47" s="150">
        <v>3168</v>
      </c>
      <c r="CU47" s="150">
        <v>1389</v>
      </c>
      <c r="CV47">
        <v>0.7</v>
      </c>
      <c r="CW47" s="150"/>
      <c r="CX47">
        <v>79</v>
      </c>
      <c r="CY47" t="s">
        <v>2655</v>
      </c>
      <c r="CZ47" t="s">
        <v>2655</v>
      </c>
      <c r="DA47">
        <v>18</v>
      </c>
      <c r="DB47">
        <v>97</v>
      </c>
      <c r="DC47" t="s">
        <v>2655</v>
      </c>
      <c r="DD47">
        <v>97</v>
      </c>
      <c r="DE47" t="s">
        <v>2655</v>
      </c>
      <c r="DF47" s="151"/>
      <c r="DG47" s="150">
        <v>1582</v>
      </c>
      <c r="DH47" s="150">
        <v>3072</v>
      </c>
      <c r="DI47" t="s">
        <v>2655</v>
      </c>
      <c r="DJ47" t="s">
        <v>2655</v>
      </c>
      <c r="DK47" s="150">
        <v>4654</v>
      </c>
      <c r="DL47" s="150">
        <v>3168</v>
      </c>
      <c r="DM47" s="150">
        <v>1486</v>
      </c>
      <c r="DN47">
        <v>0.68</v>
      </c>
      <c r="DO47" s="150"/>
      <c r="DQ47" s="150"/>
      <c r="DS47" s="150"/>
      <c r="DV47" s="150"/>
      <c r="DW47" t="str">
        <f t="shared" si="0"/>
        <v>בית אריה</v>
      </c>
      <c r="DX47" s="150">
        <f t="shared" si="1"/>
        <v>5803</v>
      </c>
      <c r="DY47" s="150">
        <f t="shared" si="2"/>
        <v>341</v>
      </c>
      <c r="DZ47" s="150"/>
      <c r="EC47" t="s">
        <v>2777</v>
      </c>
      <c r="ED47" s="150" t="str">
        <f t="shared" si="3"/>
        <v>בית אריה</v>
      </c>
      <c r="EL47" s="150"/>
      <c r="EM47" s="152"/>
      <c r="EN47" s="150"/>
      <c r="EO47" s="150"/>
      <c r="EV47" s="150"/>
      <c r="EX47" s="150"/>
      <c r="EY47" s="151"/>
      <c r="EZ47" s="150"/>
      <c r="FA47" s="150"/>
      <c r="FG47" s="150"/>
      <c r="FI47" s="150"/>
      <c r="FK47" s="151"/>
      <c r="FL47" s="150"/>
      <c r="FM47" s="150"/>
      <c r="FO47" s="150"/>
      <c r="FP47" s="150"/>
      <c r="FQ47" s="152"/>
      <c r="FR47" s="150"/>
      <c r="FS47" s="150"/>
      <c r="FV47" s="150"/>
      <c r="FW47" s="150"/>
      <c r="FX47" s="150"/>
      <c r="FZ47" s="153"/>
      <c r="GE47" s="150"/>
      <c r="GG47" s="150"/>
      <c r="GI47" s="154"/>
      <c r="GR47" s="151"/>
      <c r="GS47" s="150"/>
      <c r="GT47" s="150"/>
      <c r="GW47" s="150"/>
      <c r="GX47" s="150"/>
      <c r="GY47" s="150"/>
      <c r="HA47" s="152"/>
      <c r="HJ47" s="128"/>
      <c r="HK47" s="150"/>
      <c r="HL47" s="150"/>
      <c r="HO47" s="150"/>
      <c r="HP47" s="150"/>
      <c r="HQ47" s="150"/>
      <c r="HS47" s="151"/>
      <c r="IB47" s="151"/>
      <c r="IC47" s="150"/>
      <c r="ID47" s="150"/>
      <c r="IG47" s="150"/>
      <c r="IH47" s="150"/>
      <c r="II47" s="150"/>
    </row>
    <row r="48" spans="1:243">
      <c r="A48" s="149">
        <v>35</v>
      </c>
      <c r="B48" s="238" t="s">
        <v>2661</v>
      </c>
      <c r="C48" t="s">
        <v>1684</v>
      </c>
      <c r="D48" s="238"/>
      <c r="E48" s="238"/>
      <c r="F48" s="238"/>
      <c r="G48" s="150">
        <v>18254</v>
      </c>
      <c r="H48" s="150">
        <v>27791</v>
      </c>
      <c r="I48" s="150">
        <v>3749</v>
      </c>
      <c r="J48" s="150">
        <v>1432</v>
      </c>
      <c r="K48" s="150">
        <v>21381</v>
      </c>
      <c r="L48" s="150">
        <v>72607</v>
      </c>
      <c r="M48" s="150"/>
      <c r="N48">
        <v>70</v>
      </c>
      <c r="O48" s="150"/>
      <c r="P48" s="151"/>
      <c r="Q48" s="150">
        <v>8694</v>
      </c>
      <c r="R48" s="150">
        <v>2855</v>
      </c>
      <c r="S48">
        <v>160</v>
      </c>
      <c r="T48" s="150">
        <v>2044</v>
      </c>
      <c r="U48" s="150">
        <v>27791</v>
      </c>
      <c r="V48" s="150">
        <v>3749</v>
      </c>
      <c r="W48" s="150">
        <v>1432</v>
      </c>
      <c r="X48" s="150">
        <v>13063</v>
      </c>
      <c r="Y48" s="150">
        <v>1569</v>
      </c>
      <c r="AA48" t="s">
        <v>2655</v>
      </c>
      <c r="AB48" t="s">
        <v>2655</v>
      </c>
      <c r="AC48" s="150">
        <v>4501</v>
      </c>
      <c r="AD48" s="150">
        <v>65858</v>
      </c>
      <c r="AE48" s="150">
        <v>6749</v>
      </c>
      <c r="AF48" s="150">
        <v>72607</v>
      </c>
      <c r="AG48" s="151"/>
      <c r="AH48" s="150">
        <v>25626</v>
      </c>
      <c r="AI48" s="150">
        <v>5404</v>
      </c>
      <c r="AJ48" s="150">
        <v>1760</v>
      </c>
      <c r="AL48">
        <v>337</v>
      </c>
      <c r="AM48" s="150">
        <v>5837</v>
      </c>
      <c r="AN48">
        <v>18</v>
      </c>
      <c r="AP48" s="150">
        <v>13356</v>
      </c>
      <c r="AQ48" t="s">
        <v>2655</v>
      </c>
      <c r="AR48" s="150">
        <v>38982</v>
      </c>
      <c r="AS48" t="s">
        <v>2655</v>
      </c>
      <c r="AT48"/>
      <c r="AU48" s="150">
        <v>4979</v>
      </c>
      <c r="AV48" s="150">
        <v>10921.9</v>
      </c>
      <c r="AW48" s="150">
        <v>2796</v>
      </c>
      <c r="AX48" s="150">
        <v>-1287</v>
      </c>
      <c r="AY48" s="150">
        <v>11817.9</v>
      </c>
      <c r="AZ48" s="150">
        <v>6282</v>
      </c>
      <c r="BA48" s="150">
        <v>5535.9</v>
      </c>
      <c r="BB48">
        <v>0.53</v>
      </c>
      <c r="BC48"/>
      <c r="BD48" s="150"/>
      <c r="BE48" s="150">
        <v>1146</v>
      </c>
      <c r="BF48" s="150">
        <v>2949.1</v>
      </c>
      <c r="BG48">
        <v>59</v>
      </c>
      <c r="BH48">
        <v>40</v>
      </c>
      <c r="BI48" s="150">
        <v>4076.1</v>
      </c>
      <c r="BJ48" s="150">
        <v>2412</v>
      </c>
      <c r="BK48" s="150">
        <v>1664.1</v>
      </c>
      <c r="BL48">
        <v>0.59</v>
      </c>
      <c r="BM48"/>
      <c r="BN48" s="150">
        <v>7852</v>
      </c>
      <c r="BO48" t="s">
        <v>2655</v>
      </c>
      <c r="BP48" t="s">
        <v>2655</v>
      </c>
      <c r="BQ48" s="150">
        <v>1247</v>
      </c>
      <c r="BR48" s="150">
        <v>9099</v>
      </c>
      <c r="BS48" t="s">
        <v>2655</v>
      </c>
      <c r="BT48" s="150">
        <v>9099</v>
      </c>
      <c r="BU48" t="s">
        <v>2655</v>
      </c>
      <c r="BV48" s="150"/>
      <c r="BW48" s="150">
        <v>13977</v>
      </c>
      <c r="BX48" s="150">
        <v>13871</v>
      </c>
      <c r="BY48" s="150">
        <v>2855</v>
      </c>
      <c r="BZ48" t="s">
        <v>2655</v>
      </c>
      <c r="CA48" s="150">
        <v>24993</v>
      </c>
      <c r="CB48" s="150">
        <v>8694</v>
      </c>
      <c r="CC48" s="150">
        <v>16299</v>
      </c>
      <c r="CD48">
        <v>0.35</v>
      </c>
      <c r="CE48" s="150"/>
      <c r="CG48" t="s">
        <v>2655</v>
      </c>
      <c r="CH48" t="s">
        <v>2655</v>
      </c>
      <c r="CJ48" t="s">
        <v>2655</v>
      </c>
      <c r="CK48" t="s">
        <v>2655</v>
      </c>
      <c r="CL48" t="s">
        <v>2655</v>
      </c>
      <c r="CM48" t="s">
        <v>2655</v>
      </c>
      <c r="CN48" s="150"/>
      <c r="CO48" s="150">
        <v>3780</v>
      </c>
      <c r="CP48">
        <v>506</v>
      </c>
      <c r="CQ48" t="s">
        <v>2655</v>
      </c>
      <c r="CR48" s="150">
        <v>-1279</v>
      </c>
      <c r="CS48" s="150">
        <v>3007</v>
      </c>
      <c r="CT48">
        <v>152</v>
      </c>
      <c r="CU48" s="150">
        <v>2855</v>
      </c>
      <c r="CV48">
        <v>0.05</v>
      </c>
      <c r="CW48" s="150"/>
      <c r="CX48" s="150">
        <v>4330</v>
      </c>
      <c r="CY48" t="s">
        <v>2655</v>
      </c>
      <c r="CZ48" t="s">
        <v>2655</v>
      </c>
      <c r="DA48" s="150">
        <v>1279</v>
      </c>
      <c r="DB48" s="150">
        <v>5609</v>
      </c>
      <c r="DC48" t="s">
        <v>2655</v>
      </c>
      <c r="DD48" s="150">
        <v>5609</v>
      </c>
      <c r="DE48" t="s">
        <v>2655</v>
      </c>
      <c r="DF48" s="151"/>
      <c r="DG48" s="150">
        <v>8110</v>
      </c>
      <c r="DH48">
        <v>506</v>
      </c>
      <c r="DI48" t="s">
        <v>2655</v>
      </c>
      <c r="DJ48" t="s">
        <v>2655</v>
      </c>
      <c r="DK48" s="150">
        <v>8616</v>
      </c>
      <c r="DL48">
        <v>152</v>
      </c>
      <c r="DM48" s="150">
        <v>8464</v>
      </c>
      <c r="DN48">
        <v>0.02</v>
      </c>
      <c r="DO48" s="150"/>
      <c r="DP48" s="150"/>
      <c r="DS48" s="150"/>
      <c r="DV48" s="150"/>
      <c r="DW48" t="str">
        <f t="shared" si="0"/>
        <v>בית ג'ן</v>
      </c>
      <c r="DX48" s="150">
        <f t="shared" si="1"/>
        <v>6282</v>
      </c>
      <c r="DY48" s="150">
        <f t="shared" si="2"/>
        <v>2412</v>
      </c>
      <c r="DZ48" s="150"/>
      <c r="EC48" t="s">
        <v>2778</v>
      </c>
      <c r="ED48" s="150" t="str">
        <f t="shared" si="3"/>
        <v>בית ג'ן</v>
      </c>
      <c r="EE48" s="150"/>
      <c r="EL48" s="150"/>
      <c r="EM48" s="152"/>
      <c r="EN48" s="150"/>
      <c r="EO48" s="150"/>
      <c r="EP48" s="150"/>
      <c r="ES48" s="150"/>
      <c r="EV48" s="150"/>
      <c r="EX48" s="150"/>
      <c r="EY48" s="151"/>
      <c r="EZ48" s="150"/>
      <c r="FA48" s="150"/>
      <c r="FC48" s="150"/>
      <c r="FG48" s="150"/>
      <c r="FI48" s="150"/>
      <c r="FK48" s="151"/>
      <c r="FO48" s="150"/>
      <c r="FQ48" s="152"/>
      <c r="FR48" s="150"/>
      <c r="FS48" s="150"/>
      <c r="FT48" s="150"/>
      <c r="FU48" s="150"/>
      <c r="FV48" s="150"/>
      <c r="FW48" s="150"/>
      <c r="FX48" s="150"/>
      <c r="FZ48" s="153"/>
      <c r="GA48" s="150"/>
      <c r="GB48" s="150"/>
      <c r="GE48" s="150"/>
      <c r="GF48" s="150"/>
      <c r="GG48" s="150"/>
      <c r="GI48" s="154"/>
      <c r="GJ48" s="150"/>
      <c r="GM48" s="150"/>
      <c r="GN48" s="150"/>
      <c r="GP48" s="150"/>
      <c r="GR48" s="151"/>
      <c r="GS48" s="150"/>
      <c r="GT48" s="150"/>
      <c r="GU48" s="150"/>
      <c r="GW48" s="150"/>
      <c r="GX48" s="150"/>
      <c r="GY48" s="150"/>
      <c r="HA48" s="152"/>
      <c r="HJ48" s="128"/>
      <c r="HK48" s="150"/>
      <c r="HN48" s="150"/>
      <c r="HO48" s="150"/>
      <c r="HQ48" s="150"/>
      <c r="HS48" s="151"/>
      <c r="HT48" s="150"/>
      <c r="HW48" s="150"/>
      <c r="HX48" s="150"/>
      <c r="HZ48" s="150"/>
      <c r="IB48" s="151"/>
      <c r="IC48" s="150"/>
      <c r="IG48" s="150"/>
      <c r="II48" s="150"/>
    </row>
    <row r="49" spans="1:243">
      <c r="A49" s="149">
        <v>36</v>
      </c>
      <c r="B49" s="238" t="s">
        <v>2657</v>
      </c>
      <c r="C49" t="s">
        <v>1153</v>
      </c>
      <c r="D49" s="238"/>
      <c r="E49" s="238"/>
      <c r="F49" s="238"/>
      <c r="G49" s="150">
        <v>22925</v>
      </c>
      <c r="H49" s="150">
        <v>5471</v>
      </c>
      <c r="I49" s="150">
        <v>3057</v>
      </c>
      <c r="J49">
        <v>156</v>
      </c>
      <c r="K49" s="150">
        <v>1996</v>
      </c>
      <c r="L49" s="150">
        <v>33605</v>
      </c>
      <c r="M49"/>
      <c r="N49">
        <v>-367</v>
      </c>
      <c r="O49" s="150"/>
      <c r="P49" s="151"/>
      <c r="Q49" s="150">
        <v>18326</v>
      </c>
      <c r="R49" s="150">
        <v>1501</v>
      </c>
      <c r="S49">
        <v>23</v>
      </c>
      <c r="T49">
        <v>788</v>
      </c>
      <c r="U49" s="150">
        <v>5471</v>
      </c>
      <c r="V49" s="150">
        <v>3057</v>
      </c>
      <c r="W49">
        <v>156</v>
      </c>
      <c r="X49" s="150">
        <v>1810</v>
      </c>
      <c r="Y49">
        <v>186</v>
      </c>
      <c r="AA49" t="s">
        <v>2655</v>
      </c>
      <c r="AB49" t="s">
        <v>2655</v>
      </c>
      <c r="AC49" s="150">
        <v>2287</v>
      </c>
      <c r="AD49" s="150">
        <v>33605</v>
      </c>
      <c r="AE49" t="s">
        <v>2655</v>
      </c>
      <c r="AF49" s="150">
        <v>33605</v>
      </c>
      <c r="AG49" s="151"/>
      <c r="AH49" s="150">
        <v>16771</v>
      </c>
      <c r="AI49">
        <v>898</v>
      </c>
      <c r="AJ49">
        <v>914</v>
      </c>
      <c r="AL49" s="150">
        <v>2168</v>
      </c>
      <c r="AM49" t="s">
        <v>2655</v>
      </c>
      <c r="AP49" s="150">
        <v>3980</v>
      </c>
      <c r="AQ49" s="150">
        <v>7120</v>
      </c>
      <c r="AR49" s="150">
        <v>13631</v>
      </c>
      <c r="AS49" t="s">
        <v>2655</v>
      </c>
      <c r="AT49"/>
      <c r="AU49" s="150">
        <v>1649</v>
      </c>
      <c r="AV49" s="150">
        <v>9967</v>
      </c>
      <c r="AW49" s="150">
        <v>1389</v>
      </c>
      <c r="AX49">
        <v>-400</v>
      </c>
      <c r="AY49" s="150">
        <v>9827</v>
      </c>
      <c r="AZ49" s="150">
        <v>8253</v>
      </c>
      <c r="BA49" s="150">
        <v>1574</v>
      </c>
      <c r="BB49">
        <v>0.84</v>
      </c>
      <c r="BC49"/>
      <c r="BD49" s="150"/>
      <c r="BE49" s="150">
        <v>1453</v>
      </c>
      <c r="BF49" s="150">
        <v>10760</v>
      </c>
      <c r="BG49">
        <v>112</v>
      </c>
      <c r="BH49">
        <v>-352</v>
      </c>
      <c r="BI49" s="150">
        <v>11749</v>
      </c>
      <c r="BJ49" s="150">
        <v>10073</v>
      </c>
      <c r="BK49" s="150">
        <v>1676</v>
      </c>
      <c r="BL49">
        <v>0.86</v>
      </c>
      <c r="BM49"/>
      <c r="BN49" s="150">
        <v>9994</v>
      </c>
      <c r="BO49">
        <v>707</v>
      </c>
      <c r="BP49" t="s">
        <v>2655</v>
      </c>
      <c r="BQ49">
        <v>752</v>
      </c>
      <c r="BR49" s="150">
        <v>11453</v>
      </c>
      <c r="BS49" t="s">
        <v>2655</v>
      </c>
      <c r="BT49" s="150">
        <v>11453</v>
      </c>
      <c r="BU49" t="s">
        <v>2655</v>
      </c>
      <c r="BV49" s="150"/>
      <c r="BW49" s="150">
        <v>13096</v>
      </c>
      <c r="BX49" s="150">
        <v>21434</v>
      </c>
      <c r="BY49" s="150">
        <v>1501</v>
      </c>
      <c r="BZ49" t="s">
        <v>2655</v>
      </c>
      <c r="CA49" s="150">
        <v>33029</v>
      </c>
      <c r="CB49" s="150">
        <v>18326</v>
      </c>
      <c r="CC49" s="150">
        <v>14703</v>
      </c>
      <c r="CD49">
        <v>0.55000000000000004</v>
      </c>
      <c r="CE49" s="150"/>
      <c r="CG49" t="s">
        <v>2655</v>
      </c>
      <c r="CH49" t="s">
        <v>2655</v>
      </c>
      <c r="CJ49" t="s">
        <v>2655</v>
      </c>
      <c r="CK49" t="s">
        <v>2655</v>
      </c>
      <c r="CL49" t="s">
        <v>2655</v>
      </c>
      <c r="CM49" t="s">
        <v>2655</v>
      </c>
      <c r="CN49" s="150"/>
      <c r="CO49">
        <v>206</v>
      </c>
      <c r="CP49">
        <v>19</v>
      </c>
      <c r="CQ49" t="s">
        <v>2655</v>
      </c>
      <c r="CS49">
        <v>225</v>
      </c>
      <c r="CT49">
        <v>23</v>
      </c>
      <c r="CU49">
        <v>202</v>
      </c>
      <c r="CV49">
        <v>0.1</v>
      </c>
      <c r="CW49" s="150"/>
      <c r="CX49" s="150">
        <v>3919</v>
      </c>
      <c r="CY49">
        <v>352</v>
      </c>
      <c r="CZ49" t="s">
        <v>2655</v>
      </c>
      <c r="DB49" s="150">
        <v>4271</v>
      </c>
      <c r="DC49" t="s">
        <v>2655</v>
      </c>
      <c r="DD49" s="150">
        <v>4271</v>
      </c>
      <c r="DE49" t="s">
        <v>2655</v>
      </c>
      <c r="DF49" s="151"/>
      <c r="DG49" s="150">
        <v>4125</v>
      </c>
      <c r="DH49">
        <v>371</v>
      </c>
      <c r="DI49" t="s">
        <v>2655</v>
      </c>
      <c r="DJ49" t="s">
        <v>2655</v>
      </c>
      <c r="DK49" s="150">
        <v>4496</v>
      </c>
      <c r="DL49">
        <v>23</v>
      </c>
      <c r="DM49" s="150">
        <v>4473</v>
      </c>
      <c r="DN49">
        <v>0.01</v>
      </c>
      <c r="DO49" s="150"/>
      <c r="DS49" s="150"/>
      <c r="DW49" t="str">
        <f t="shared" si="0"/>
        <v>בית דגן</v>
      </c>
      <c r="DX49" s="150">
        <f t="shared" si="1"/>
        <v>8253</v>
      </c>
      <c r="DY49" s="150">
        <f t="shared" si="2"/>
        <v>10073</v>
      </c>
      <c r="DZ49" s="150"/>
      <c r="EB49" s="150"/>
      <c r="EC49" t="s">
        <v>2779</v>
      </c>
      <c r="ED49" s="150" t="str">
        <f t="shared" si="3"/>
        <v>בית דגן</v>
      </c>
      <c r="EL49" s="150"/>
      <c r="EM49" s="152"/>
      <c r="EN49" s="150"/>
      <c r="ER49" s="150"/>
      <c r="EV49" s="150"/>
      <c r="EW49" s="150"/>
      <c r="EX49" s="150"/>
      <c r="EY49" s="151"/>
      <c r="EZ49" s="150"/>
      <c r="FA49" s="150"/>
      <c r="FG49" s="150"/>
      <c r="FH49" s="150"/>
      <c r="FI49" s="150"/>
      <c r="FK49" s="151"/>
      <c r="FL49" s="150"/>
      <c r="FM49" s="150"/>
      <c r="FO49" s="150"/>
      <c r="FP49" s="150"/>
      <c r="FQ49" s="152"/>
      <c r="FR49" s="150"/>
      <c r="FS49" s="150"/>
      <c r="FT49" s="150"/>
      <c r="FV49" s="150"/>
      <c r="FW49" s="150"/>
      <c r="FX49" s="150"/>
      <c r="FZ49" s="153"/>
      <c r="GA49" s="150"/>
      <c r="GB49" s="150"/>
      <c r="GE49" s="150"/>
      <c r="GF49" s="150"/>
      <c r="GG49" s="150"/>
      <c r="GI49" s="154"/>
      <c r="GJ49" s="150"/>
      <c r="GN49" s="150"/>
      <c r="GP49" s="150"/>
      <c r="GR49" s="151"/>
      <c r="GS49" s="150"/>
      <c r="GT49" s="150"/>
      <c r="GU49" s="150"/>
      <c r="GW49" s="150"/>
      <c r="GX49" s="150"/>
      <c r="GY49" s="150"/>
      <c r="HA49" s="152"/>
      <c r="HJ49" s="128"/>
      <c r="HS49" s="151"/>
      <c r="HT49" s="150"/>
      <c r="HX49" s="150"/>
      <c r="HZ49" s="150"/>
      <c r="IB49" s="151"/>
      <c r="IC49" s="150"/>
      <c r="IG49" s="150"/>
      <c r="II49" s="150"/>
    </row>
    <row r="50" spans="1:243">
      <c r="A50" s="149">
        <v>37</v>
      </c>
      <c r="B50" s="238" t="s">
        <v>2658</v>
      </c>
      <c r="C50" t="s">
        <v>1694</v>
      </c>
      <c r="D50" s="238"/>
      <c r="E50" s="238"/>
      <c r="F50" s="238"/>
      <c r="G50" s="150">
        <v>64534</v>
      </c>
      <c r="H50" s="150">
        <v>18314</v>
      </c>
      <c r="I50" s="150">
        <v>17708</v>
      </c>
      <c r="J50">
        <v>524</v>
      </c>
      <c r="K50" s="150">
        <v>29889</v>
      </c>
      <c r="L50" s="150">
        <v>130969</v>
      </c>
      <c r="M50" s="150"/>
      <c r="N50" s="150">
        <v>-27104</v>
      </c>
      <c r="O50" s="150"/>
      <c r="P50" s="151"/>
      <c r="Q50" s="150">
        <v>33109</v>
      </c>
      <c r="R50" s="150">
        <v>7590</v>
      </c>
      <c r="S50" s="150">
        <v>11665</v>
      </c>
      <c r="T50" s="150">
        <v>10452</v>
      </c>
      <c r="U50" s="150">
        <v>18314</v>
      </c>
      <c r="V50" s="150">
        <v>17708</v>
      </c>
      <c r="W50">
        <v>524</v>
      </c>
      <c r="X50" s="150">
        <v>24568</v>
      </c>
      <c r="Y50" s="150">
        <v>1387</v>
      </c>
      <c r="AA50" t="s">
        <v>2655</v>
      </c>
      <c r="AB50" t="s">
        <v>2655</v>
      </c>
      <c r="AC50" s="150">
        <v>1718</v>
      </c>
      <c r="AD50" s="150">
        <v>127035</v>
      </c>
      <c r="AE50" s="150">
        <v>3934</v>
      </c>
      <c r="AF50" s="150">
        <v>130969</v>
      </c>
      <c r="AG50" s="151"/>
      <c r="AH50" s="150">
        <v>65469</v>
      </c>
      <c r="AI50" s="150">
        <v>17841</v>
      </c>
      <c r="AJ50" s="150">
        <v>3806</v>
      </c>
      <c r="AL50">
        <v>247</v>
      </c>
      <c r="AM50" s="150">
        <v>7889</v>
      </c>
      <c r="AN50">
        <v>13</v>
      </c>
      <c r="AP50" s="150">
        <v>29796</v>
      </c>
      <c r="AQ50" s="150">
        <v>31672</v>
      </c>
      <c r="AR50" s="150">
        <v>63593</v>
      </c>
      <c r="AS50" t="s">
        <v>2655</v>
      </c>
      <c r="AT50"/>
      <c r="AU50" s="150">
        <v>14813</v>
      </c>
      <c r="AV50" s="150">
        <v>18985</v>
      </c>
      <c r="AW50" s="150">
        <v>7590</v>
      </c>
      <c r="AY50" s="150">
        <v>26208</v>
      </c>
      <c r="AZ50" s="150">
        <v>19865.400000000001</v>
      </c>
      <c r="BA50" s="150">
        <v>6342.6</v>
      </c>
      <c r="BB50">
        <v>0.76</v>
      </c>
      <c r="BC50"/>
      <c r="BD50" s="150"/>
      <c r="BE50" s="150">
        <v>13812</v>
      </c>
      <c r="BF50" s="150">
        <v>21657.08</v>
      </c>
      <c r="BG50" t="s">
        <v>2655</v>
      </c>
      <c r="BI50" s="150">
        <v>35469.08</v>
      </c>
      <c r="BJ50" s="150">
        <v>13243.6</v>
      </c>
      <c r="BK50" s="150">
        <v>22225.48</v>
      </c>
      <c r="BL50">
        <v>0.37</v>
      </c>
      <c r="BM50"/>
      <c r="BN50" s="150">
        <v>25000</v>
      </c>
      <c r="BO50" t="s">
        <v>2655</v>
      </c>
      <c r="BP50" t="s">
        <v>2655</v>
      </c>
      <c r="BR50" s="150">
        <v>25000</v>
      </c>
      <c r="BS50" t="s">
        <v>2655</v>
      </c>
      <c r="BT50" s="150">
        <v>25000</v>
      </c>
      <c r="BU50" t="s">
        <v>2655</v>
      </c>
      <c r="BV50" s="150"/>
      <c r="BW50" s="150">
        <v>53625</v>
      </c>
      <c r="BX50" s="150">
        <v>40642.080000000002</v>
      </c>
      <c r="BY50" s="150">
        <v>7590</v>
      </c>
      <c r="BZ50" t="s">
        <v>2655</v>
      </c>
      <c r="CA50" s="150">
        <v>86677.08</v>
      </c>
      <c r="CB50" s="150">
        <v>33109</v>
      </c>
      <c r="CC50" s="150">
        <v>53568.08</v>
      </c>
      <c r="CD50">
        <v>0.38</v>
      </c>
      <c r="CE50" s="150"/>
      <c r="CG50" t="s">
        <v>2655</v>
      </c>
      <c r="CH50" t="s">
        <v>2655</v>
      </c>
      <c r="CJ50" t="s">
        <v>2655</v>
      </c>
      <c r="CK50" t="s">
        <v>2655</v>
      </c>
      <c r="CL50" t="s">
        <v>2655</v>
      </c>
      <c r="CM50" t="s">
        <v>2655</v>
      </c>
      <c r="CN50" s="150"/>
      <c r="CO50" s="150">
        <v>23538</v>
      </c>
      <c r="CP50" s="150">
        <v>11765</v>
      </c>
      <c r="CQ50" t="s">
        <v>2655</v>
      </c>
      <c r="CS50" s="150">
        <v>35303</v>
      </c>
      <c r="CT50" s="150">
        <v>11666</v>
      </c>
      <c r="CU50" s="150">
        <v>23637</v>
      </c>
      <c r="CV50">
        <v>0.33</v>
      </c>
      <c r="CW50" s="150"/>
      <c r="CY50" t="s">
        <v>2655</v>
      </c>
      <c r="CZ50" t="s">
        <v>2655</v>
      </c>
      <c r="DB50" t="s">
        <v>2655</v>
      </c>
      <c r="DC50" t="s">
        <v>2655</v>
      </c>
      <c r="DD50" t="s">
        <v>2655</v>
      </c>
      <c r="DE50" t="s">
        <v>2655</v>
      </c>
      <c r="DF50" s="151"/>
      <c r="DG50" s="150">
        <v>23538</v>
      </c>
      <c r="DH50" s="150">
        <v>11765</v>
      </c>
      <c r="DI50" t="s">
        <v>2655</v>
      </c>
      <c r="DJ50" t="s">
        <v>2655</v>
      </c>
      <c r="DK50" s="150">
        <v>35303</v>
      </c>
      <c r="DL50" s="150">
        <v>11666</v>
      </c>
      <c r="DM50" s="150">
        <v>23637</v>
      </c>
      <c r="DN50">
        <v>0.33</v>
      </c>
      <c r="DO50" s="150"/>
      <c r="DP50" s="150"/>
      <c r="DQ50" s="150"/>
      <c r="DS50" s="150"/>
      <c r="DV50" s="150"/>
      <c r="DW50" t="str">
        <f t="shared" si="0"/>
        <v>בית שאן</v>
      </c>
      <c r="DX50" s="150">
        <f t="shared" si="1"/>
        <v>19865.400000000001</v>
      </c>
      <c r="DY50" s="150">
        <f t="shared" si="2"/>
        <v>13243.6</v>
      </c>
      <c r="DZ50" s="150"/>
      <c r="EB50" s="150"/>
      <c r="EC50" t="s">
        <v>2780</v>
      </c>
      <c r="ED50" s="150" t="str">
        <f t="shared" si="3"/>
        <v>בית שאן</v>
      </c>
      <c r="EE50" s="150"/>
      <c r="EL50" s="150"/>
      <c r="EM50" s="152"/>
      <c r="EN50" s="150"/>
      <c r="EO50" s="150"/>
      <c r="EP50" s="150"/>
      <c r="ES50" s="150"/>
      <c r="EV50" s="150"/>
      <c r="EW50" s="150"/>
      <c r="EX50" s="150"/>
      <c r="EY50" s="151"/>
      <c r="EZ50" s="150"/>
      <c r="FA50" s="150"/>
      <c r="FB50" s="150"/>
      <c r="FC50" s="150"/>
      <c r="FG50" s="150"/>
      <c r="FH50" s="150"/>
      <c r="FI50" s="150"/>
      <c r="FK50" s="151"/>
      <c r="FL50" s="150"/>
      <c r="FM50" s="150"/>
      <c r="FO50" s="150"/>
      <c r="FP50" s="150"/>
      <c r="FQ50" s="152"/>
      <c r="FR50" s="150"/>
      <c r="FS50" s="150"/>
      <c r="FT50" s="150"/>
      <c r="FV50" s="150"/>
      <c r="FW50" s="150"/>
      <c r="FX50" s="150"/>
      <c r="FZ50" s="153"/>
      <c r="GA50" s="150"/>
      <c r="GB50" s="150"/>
      <c r="GE50" s="150"/>
      <c r="GF50" s="150"/>
      <c r="GG50" s="150"/>
      <c r="GI50" s="154"/>
      <c r="GJ50" s="150"/>
      <c r="GN50" s="150"/>
      <c r="GP50" s="150"/>
      <c r="GR50" s="151"/>
      <c r="GS50" s="150"/>
      <c r="GT50" s="150"/>
      <c r="GU50" s="150"/>
      <c r="GW50" s="150"/>
      <c r="GX50" s="150"/>
      <c r="GY50" s="150"/>
      <c r="HA50" s="152"/>
      <c r="HJ50" s="128"/>
      <c r="HK50" s="150"/>
      <c r="HL50" s="150"/>
      <c r="HO50" s="150"/>
      <c r="HP50" s="150"/>
      <c r="HQ50" s="150"/>
      <c r="HS50" s="151"/>
      <c r="IB50" s="151"/>
      <c r="IC50" s="150"/>
      <c r="ID50" s="150"/>
      <c r="IG50" s="150"/>
      <c r="IH50" s="150"/>
      <c r="II50" s="150"/>
    </row>
    <row r="51" spans="1:243">
      <c r="A51" s="149">
        <v>38</v>
      </c>
      <c r="B51" s="238" t="s">
        <v>2657</v>
      </c>
      <c r="C51" t="s">
        <v>1067</v>
      </c>
      <c r="D51" s="238"/>
      <c r="E51" s="238"/>
      <c r="F51" s="238"/>
      <c r="G51" s="150">
        <v>185618</v>
      </c>
      <c r="H51" s="150">
        <v>63723</v>
      </c>
      <c r="I51" s="150">
        <v>48920</v>
      </c>
      <c r="J51" s="150">
        <v>9680</v>
      </c>
      <c r="K51" s="150">
        <v>46859</v>
      </c>
      <c r="L51" s="150">
        <v>354800</v>
      </c>
      <c r="M51" s="150"/>
      <c r="N51" s="150">
        <v>-20671</v>
      </c>
      <c r="O51" s="150"/>
      <c r="P51" s="151"/>
      <c r="Q51" s="150">
        <v>124812</v>
      </c>
      <c r="R51" s="150">
        <v>30812</v>
      </c>
      <c r="S51">
        <v>315</v>
      </c>
      <c r="T51" s="150">
        <v>26532</v>
      </c>
      <c r="U51" s="150">
        <v>63723</v>
      </c>
      <c r="V51" s="150">
        <v>48920</v>
      </c>
      <c r="W51" s="150">
        <v>9680</v>
      </c>
      <c r="X51" s="150">
        <v>42284</v>
      </c>
      <c r="Y51" s="150">
        <v>4468</v>
      </c>
      <c r="AA51" t="s">
        <v>2655</v>
      </c>
      <c r="AB51">
        <v>107</v>
      </c>
      <c r="AC51" s="150">
        <v>3147</v>
      </c>
      <c r="AD51" s="150">
        <v>354800</v>
      </c>
      <c r="AE51" t="s">
        <v>2655</v>
      </c>
      <c r="AF51" s="150">
        <v>354800</v>
      </c>
      <c r="AG51" s="151"/>
      <c r="AH51" s="150">
        <v>243586</v>
      </c>
      <c r="AI51" s="150">
        <v>24374</v>
      </c>
      <c r="AJ51" s="150">
        <v>10048</v>
      </c>
      <c r="AL51" s="150">
        <v>9342</v>
      </c>
      <c r="AM51" t="s">
        <v>2655</v>
      </c>
      <c r="AP51" s="150">
        <v>43764</v>
      </c>
      <c r="AQ51" s="150">
        <v>23525</v>
      </c>
      <c r="AR51" s="150">
        <v>263825</v>
      </c>
      <c r="AS51" t="s">
        <v>2655</v>
      </c>
      <c r="AT51"/>
      <c r="AU51" s="150">
        <v>40787</v>
      </c>
      <c r="AV51" s="150">
        <v>93532</v>
      </c>
      <c r="AW51" s="150">
        <v>24136</v>
      </c>
      <c r="AX51" s="150">
        <v>-2956</v>
      </c>
      <c r="AY51" s="150">
        <v>107227</v>
      </c>
      <c r="AZ51" s="150">
        <v>60449</v>
      </c>
      <c r="BA51" s="150">
        <v>46778</v>
      </c>
      <c r="BB51">
        <v>0.56000000000000005</v>
      </c>
      <c r="BC51"/>
      <c r="BD51" s="150"/>
      <c r="BE51" s="150">
        <v>27550</v>
      </c>
      <c r="BF51" s="150">
        <v>65962</v>
      </c>
      <c r="BG51" s="150">
        <v>6694</v>
      </c>
      <c r="BH51" s="150">
        <v>-1759</v>
      </c>
      <c r="BI51" s="150">
        <v>85059</v>
      </c>
      <c r="BJ51" s="150">
        <v>63777</v>
      </c>
      <c r="BK51" s="150">
        <v>21282</v>
      </c>
      <c r="BL51">
        <v>0.75</v>
      </c>
      <c r="BM51"/>
      <c r="BN51" s="150">
        <v>66876</v>
      </c>
      <c r="BO51" s="150">
        <v>5776</v>
      </c>
      <c r="BP51" s="150">
        <v>2209</v>
      </c>
      <c r="BQ51" s="150">
        <v>4715</v>
      </c>
      <c r="BR51" s="150">
        <v>75158</v>
      </c>
      <c r="BS51" t="s">
        <v>2655</v>
      </c>
      <c r="BT51" s="150">
        <v>75158</v>
      </c>
      <c r="BU51" t="s">
        <v>2655</v>
      </c>
      <c r="BV51" s="150"/>
      <c r="BW51" s="150">
        <v>135213</v>
      </c>
      <c r="BX51" s="150">
        <v>165270</v>
      </c>
      <c r="BY51" s="150">
        <v>33039</v>
      </c>
      <c r="BZ51" t="s">
        <v>2655</v>
      </c>
      <c r="CA51" s="150">
        <v>267444</v>
      </c>
      <c r="CB51" s="150">
        <v>124226</v>
      </c>
      <c r="CC51" s="150">
        <v>143218</v>
      </c>
      <c r="CD51">
        <v>0.46</v>
      </c>
      <c r="CE51" s="150"/>
      <c r="CG51" t="s">
        <v>2655</v>
      </c>
      <c r="CH51" t="s">
        <v>2655</v>
      </c>
      <c r="CJ51" t="s">
        <v>2655</v>
      </c>
      <c r="CK51" t="s">
        <v>2655</v>
      </c>
      <c r="CL51" t="s">
        <v>2655</v>
      </c>
      <c r="CM51" t="s">
        <v>2655</v>
      </c>
      <c r="CN51" s="150"/>
      <c r="CO51" s="150">
        <v>10782</v>
      </c>
      <c r="CP51">
        <v>669</v>
      </c>
      <c r="CQ51" t="s">
        <v>2655</v>
      </c>
      <c r="CR51" s="150">
        <v>-1532</v>
      </c>
      <c r="CS51" s="150">
        <v>9919</v>
      </c>
      <c r="CT51">
        <v>314</v>
      </c>
      <c r="CU51" s="150">
        <v>9605</v>
      </c>
      <c r="CV51">
        <v>0.03</v>
      </c>
      <c r="CW51" s="150"/>
      <c r="CX51" s="150">
        <v>19251</v>
      </c>
      <c r="CY51" s="150">
        <v>2225</v>
      </c>
      <c r="CZ51" t="s">
        <v>2655</v>
      </c>
      <c r="DA51" s="150">
        <v>1532</v>
      </c>
      <c r="DB51" s="150">
        <v>23008</v>
      </c>
      <c r="DC51" t="s">
        <v>2655</v>
      </c>
      <c r="DD51" s="150">
        <v>23008</v>
      </c>
      <c r="DE51" t="s">
        <v>2655</v>
      </c>
      <c r="DF51" s="151"/>
      <c r="DG51" s="150">
        <v>30033</v>
      </c>
      <c r="DH51" s="150">
        <v>2894</v>
      </c>
      <c r="DI51" t="s">
        <v>2655</v>
      </c>
      <c r="DJ51" t="s">
        <v>2655</v>
      </c>
      <c r="DK51" s="150">
        <v>32927</v>
      </c>
      <c r="DL51">
        <v>314</v>
      </c>
      <c r="DM51" s="150">
        <v>32613</v>
      </c>
      <c r="DN51">
        <v>0.01</v>
      </c>
      <c r="DO51" s="150"/>
      <c r="DQ51" s="150"/>
      <c r="DS51" s="150"/>
      <c r="DV51" s="150"/>
      <c r="DW51" t="str">
        <f t="shared" si="0"/>
        <v>בית שמש</v>
      </c>
      <c r="DX51" s="150">
        <f t="shared" si="1"/>
        <v>60449</v>
      </c>
      <c r="DY51" s="150">
        <f t="shared" si="2"/>
        <v>63777</v>
      </c>
      <c r="DZ51" s="150"/>
      <c r="EB51" s="150"/>
      <c r="EC51" t="s">
        <v>2781</v>
      </c>
      <c r="ED51" s="150" t="str">
        <f t="shared" si="3"/>
        <v>בית שמש</v>
      </c>
      <c r="EE51" s="150"/>
      <c r="EL51" s="150"/>
      <c r="EM51" s="152"/>
      <c r="EN51" s="150"/>
      <c r="EO51" s="150"/>
      <c r="EP51" s="150"/>
      <c r="ER51" s="150"/>
      <c r="EV51" s="150"/>
      <c r="EW51" s="150"/>
      <c r="EX51" s="150"/>
      <c r="EY51" s="151"/>
      <c r="EZ51" s="150"/>
      <c r="FA51" s="150"/>
      <c r="FG51" s="150"/>
      <c r="FH51" s="150"/>
      <c r="FI51" s="150"/>
      <c r="FJ51" s="150"/>
      <c r="FK51" s="151"/>
      <c r="FL51" s="150"/>
      <c r="FM51" s="150"/>
      <c r="FN51" s="150"/>
      <c r="FO51" s="150"/>
      <c r="FP51" s="150"/>
      <c r="FQ51" s="152"/>
      <c r="FR51" s="150"/>
      <c r="FS51" s="150"/>
      <c r="FT51" s="150"/>
      <c r="FU51" s="150"/>
      <c r="FV51" s="150"/>
      <c r="FW51" s="150"/>
      <c r="FX51" s="150"/>
      <c r="FZ51" s="153"/>
      <c r="GA51" s="150"/>
      <c r="GB51" s="150"/>
      <c r="GC51" s="150"/>
      <c r="GD51" s="150"/>
      <c r="GE51" s="150"/>
      <c r="GF51" s="150"/>
      <c r="GG51" s="150"/>
      <c r="GI51" s="154"/>
      <c r="GJ51" s="150"/>
      <c r="GK51" s="150"/>
      <c r="GL51" s="150"/>
      <c r="GM51" s="150"/>
      <c r="GN51" s="150"/>
      <c r="GP51" s="150"/>
      <c r="GR51" s="151"/>
      <c r="GS51" s="150"/>
      <c r="GT51" s="150"/>
      <c r="GU51" s="150"/>
      <c r="GW51" s="150"/>
      <c r="GX51" s="150"/>
      <c r="GY51" s="150"/>
      <c r="HA51" s="152"/>
      <c r="HJ51" s="128"/>
      <c r="HK51" s="150"/>
      <c r="HN51" s="150"/>
      <c r="HO51" s="150"/>
      <c r="HQ51" s="150"/>
      <c r="HS51" s="151"/>
      <c r="HT51" s="150"/>
      <c r="HU51" s="150"/>
      <c r="HW51" s="150"/>
      <c r="HX51" s="150"/>
      <c r="HZ51" s="150"/>
      <c r="IB51" s="151"/>
      <c r="IC51" s="150"/>
      <c r="ID51" s="150"/>
      <c r="IG51" s="150"/>
      <c r="II51" s="150"/>
    </row>
    <row r="52" spans="1:243">
      <c r="A52" s="149">
        <v>39</v>
      </c>
      <c r="B52" s="238" t="s">
        <v>2656</v>
      </c>
      <c r="C52" t="s">
        <v>910</v>
      </c>
      <c r="D52" s="238"/>
      <c r="E52" s="238"/>
      <c r="F52" s="238"/>
      <c r="G52" s="150">
        <v>67798</v>
      </c>
      <c r="H52" s="150">
        <v>36915</v>
      </c>
      <c r="I52" s="150">
        <v>22664</v>
      </c>
      <c r="J52" s="150">
        <v>3864</v>
      </c>
      <c r="K52" s="150">
        <v>43763</v>
      </c>
      <c r="L52" s="150">
        <v>175004</v>
      </c>
      <c r="M52"/>
      <c r="N52">
        <v>-939.04</v>
      </c>
      <c r="O52" s="150"/>
      <c r="P52" s="151"/>
      <c r="Q52" s="150">
        <v>21314</v>
      </c>
      <c r="R52" s="150">
        <v>15930</v>
      </c>
      <c r="S52" s="150">
        <v>13169</v>
      </c>
      <c r="T52" s="150">
        <v>17303</v>
      </c>
      <c r="U52" s="150">
        <v>36915</v>
      </c>
      <c r="V52" s="150">
        <v>22664</v>
      </c>
      <c r="W52" s="150">
        <v>3864</v>
      </c>
      <c r="X52" s="150">
        <v>29673</v>
      </c>
      <c r="Y52" s="150">
        <v>9066</v>
      </c>
      <c r="AA52" t="s">
        <v>2655</v>
      </c>
      <c r="AB52" s="150">
        <v>4024</v>
      </c>
      <c r="AC52">
        <v>82</v>
      </c>
      <c r="AD52" s="150">
        <v>174004</v>
      </c>
      <c r="AE52" s="150">
        <v>1000</v>
      </c>
      <c r="AF52" s="150">
        <v>175004</v>
      </c>
      <c r="AG52" s="151"/>
      <c r="AH52" s="150">
        <v>115017</v>
      </c>
      <c r="AI52" s="150">
        <v>48252.23</v>
      </c>
      <c r="AJ52" s="150">
        <v>9000.7800000000007</v>
      </c>
      <c r="AL52" s="150">
        <v>9263</v>
      </c>
      <c r="AM52" t="s">
        <v>2655</v>
      </c>
      <c r="AP52" s="150">
        <v>66516.009999999995</v>
      </c>
      <c r="AQ52" s="150">
        <v>36348</v>
      </c>
      <c r="AR52" s="150">
        <v>145185.01</v>
      </c>
      <c r="AS52" s="150">
        <v>12000</v>
      </c>
      <c r="AT52"/>
      <c r="AU52" s="150">
        <v>6594</v>
      </c>
      <c r="AV52" s="150">
        <v>30892.59</v>
      </c>
      <c r="AW52" s="150">
        <v>15439</v>
      </c>
      <c r="AX52" s="150">
        <v>-1117</v>
      </c>
      <c r="AY52" s="150">
        <v>20930.59</v>
      </c>
      <c r="AZ52" s="150">
        <v>15745</v>
      </c>
      <c r="BA52" s="150">
        <v>5185.59</v>
      </c>
      <c r="BB52">
        <v>0.75</v>
      </c>
      <c r="BC52"/>
      <c r="BD52" s="150"/>
      <c r="BE52" s="150">
        <v>5508</v>
      </c>
      <c r="BF52" s="150">
        <v>7049.27</v>
      </c>
      <c r="BG52">
        <v>772</v>
      </c>
      <c r="BH52" s="150">
        <v>-1018</v>
      </c>
      <c r="BI52" s="150">
        <v>10767.27</v>
      </c>
      <c r="BJ52" s="150">
        <v>5696</v>
      </c>
      <c r="BK52" s="150">
        <v>5071.2700000000004</v>
      </c>
      <c r="BL52">
        <v>0.53</v>
      </c>
      <c r="BM52"/>
      <c r="BN52" s="150">
        <v>2080</v>
      </c>
      <c r="BO52">
        <v>152</v>
      </c>
      <c r="BP52" t="s">
        <v>2655</v>
      </c>
      <c r="BQ52" s="150">
        <v>2135</v>
      </c>
      <c r="BR52" s="150">
        <v>4367</v>
      </c>
      <c r="BS52" t="s">
        <v>2655</v>
      </c>
      <c r="BT52" s="150">
        <v>4367</v>
      </c>
      <c r="BU52" t="s">
        <v>2655</v>
      </c>
      <c r="BV52" s="150"/>
      <c r="BW52" s="150">
        <v>14182</v>
      </c>
      <c r="BX52" s="150">
        <v>38093.86</v>
      </c>
      <c r="BY52" s="150">
        <v>16211</v>
      </c>
      <c r="BZ52" t="s">
        <v>2655</v>
      </c>
      <c r="CA52" s="150">
        <v>36064.86</v>
      </c>
      <c r="CB52" s="150">
        <v>21441</v>
      </c>
      <c r="CC52" s="150">
        <v>14623.86</v>
      </c>
      <c r="CD52">
        <v>0.59</v>
      </c>
      <c r="CE52" s="150"/>
      <c r="CG52" t="s">
        <v>2655</v>
      </c>
      <c r="CH52" t="s">
        <v>2655</v>
      </c>
      <c r="CJ52" t="s">
        <v>2655</v>
      </c>
      <c r="CK52" t="s">
        <v>2655</v>
      </c>
      <c r="CL52" t="s">
        <v>2655</v>
      </c>
      <c r="CM52" t="s">
        <v>2655</v>
      </c>
      <c r="CN52" s="150"/>
      <c r="CO52" s="150">
        <v>3648</v>
      </c>
      <c r="CP52" s="150">
        <v>13683</v>
      </c>
      <c r="CQ52" t="s">
        <v>2655</v>
      </c>
      <c r="CR52">
        <v>-552</v>
      </c>
      <c r="CS52" s="150">
        <v>16779</v>
      </c>
      <c r="CT52" s="150">
        <v>13169</v>
      </c>
      <c r="CU52" s="150">
        <v>3610</v>
      </c>
      <c r="CV52">
        <v>0.78</v>
      </c>
      <c r="CW52" s="150"/>
      <c r="CX52">
        <v>352</v>
      </c>
      <c r="CY52">
        <v>26</v>
      </c>
      <c r="CZ52" t="s">
        <v>2655</v>
      </c>
      <c r="DA52">
        <v>552</v>
      </c>
      <c r="DB52">
        <v>930</v>
      </c>
      <c r="DC52" t="s">
        <v>2655</v>
      </c>
      <c r="DD52">
        <v>930</v>
      </c>
      <c r="DE52" t="s">
        <v>2655</v>
      </c>
      <c r="DF52" s="151"/>
      <c r="DG52" s="150">
        <v>4000</v>
      </c>
      <c r="DH52" s="150">
        <v>13709</v>
      </c>
      <c r="DI52" t="s">
        <v>2655</v>
      </c>
      <c r="DJ52" t="s">
        <v>2655</v>
      </c>
      <c r="DK52" s="150">
        <v>17709</v>
      </c>
      <c r="DL52" s="150">
        <v>13169</v>
      </c>
      <c r="DM52" s="150">
        <v>4540</v>
      </c>
      <c r="DN52">
        <v>0.74</v>
      </c>
      <c r="DO52" s="150"/>
      <c r="DP52" s="150"/>
      <c r="DS52" s="150"/>
      <c r="DV52" s="150"/>
      <c r="DW52" t="str">
        <f t="shared" si="0"/>
        <v>ביתר עילית</v>
      </c>
      <c r="DX52" s="150">
        <f t="shared" si="1"/>
        <v>15745</v>
      </c>
      <c r="DY52" s="150">
        <f t="shared" si="2"/>
        <v>5696</v>
      </c>
      <c r="DZ52" s="150"/>
      <c r="EB52" s="150"/>
      <c r="EC52" t="s">
        <v>2782</v>
      </c>
      <c r="ED52" s="150" t="str">
        <f t="shared" si="3"/>
        <v>ביתר עילית</v>
      </c>
      <c r="EL52" s="150"/>
      <c r="EM52" s="152"/>
      <c r="EN52" s="150"/>
      <c r="EO52" s="150"/>
      <c r="EP52" s="150"/>
      <c r="ER52" s="150"/>
      <c r="EV52" s="150"/>
      <c r="EW52" s="150"/>
      <c r="EX52" s="150"/>
      <c r="EY52" s="151"/>
      <c r="EZ52" s="150"/>
      <c r="FA52" s="150"/>
      <c r="FF52" s="150"/>
      <c r="FG52" s="150"/>
      <c r="FH52" s="150"/>
      <c r="FI52" s="150"/>
      <c r="FJ52" s="150"/>
      <c r="FK52" s="151"/>
      <c r="FL52" s="150"/>
      <c r="FM52" s="150"/>
      <c r="FN52" s="150"/>
      <c r="FO52" s="150"/>
      <c r="FP52" s="150"/>
      <c r="FQ52" s="152"/>
      <c r="FR52" s="150"/>
      <c r="FS52" s="150"/>
      <c r="FT52" s="150"/>
      <c r="FU52" s="150"/>
      <c r="FV52" s="150"/>
      <c r="FW52" s="150"/>
      <c r="FX52" s="150"/>
      <c r="FZ52" s="153"/>
      <c r="GA52" s="150"/>
      <c r="GB52" s="150"/>
      <c r="GD52" s="150"/>
      <c r="GE52" s="150"/>
      <c r="GF52" s="150"/>
      <c r="GG52" s="150"/>
      <c r="GI52" s="154"/>
      <c r="GJ52" s="150"/>
      <c r="GM52" s="150"/>
      <c r="GN52" s="150"/>
      <c r="GP52" s="150"/>
      <c r="GR52" s="151"/>
      <c r="GS52" s="150"/>
      <c r="GT52" s="150"/>
      <c r="GU52" s="150"/>
      <c r="GW52" s="150"/>
      <c r="GX52" s="150"/>
      <c r="GY52" s="150"/>
      <c r="HA52" s="152"/>
      <c r="HJ52" s="128"/>
      <c r="HK52" s="150"/>
      <c r="HL52" s="150"/>
      <c r="HO52" s="150"/>
      <c r="HP52" s="150"/>
      <c r="HQ52" s="150"/>
      <c r="HS52" s="151"/>
      <c r="IB52" s="151"/>
      <c r="IC52" s="150"/>
      <c r="ID52" s="150"/>
      <c r="IG52" s="150"/>
      <c r="IH52" s="150"/>
      <c r="II52" s="150"/>
    </row>
    <row r="53" spans="1:243">
      <c r="A53" s="149">
        <v>40</v>
      </c>
      <c r="B53" s="238" t="s">
        <v>2661</v>
      </c>
      <c r="C53" t="s">
        <v>2461</v>
      </c>
      <c r="D53" s="238"/>
      <c r="E53" s="238"/>
      <c r="F53" s="238"/>
      <c r="G53" s="150">
        <v>534276</v>
      </c>
      <c r="H53" s="150">
        <v>255039</v>
      </c>
      <c r="I53" s="150">
        <v>105523</v>
      </c>
      <c r="J53" s="150">
        <v>26004</v>
      </c>
      <c r="K53" s="150">
        <v>160992</v>
      </c>
      <c r="L53" s="150">
        <v>1081834</v>
      </c>
      <c r="M53" s="150"/>
      <c r="N53">
        <v>-799</v>
      </c>
      <c r="O53" s="150"/>
      <c r="P53" s="151"/>
      <c r="Q53" s="150">
        <v>305043</v>
      </c>
      <c r="R53" s="150">
        <v>124050</v>
      </c>
      <c r="S53">
        <v>329</v>
      </c>
      <c r="T53" s="150">
        <v>81427</v>
      </c>
      <c r="U53" s="150">
        <v>255039</v>
      </c>
      <c r="V53" s="150">
        <v>105523</v>
      </c>
      <c r="W53" s="150">
        <v>26004</v>
      </c>
      <c r="X53" s="150">
        <v>63845</v>
      </c>
      <c r="Y53" s="150">
        <v>7650</v>
      </c>
      <c r="AA53" s="150">
        <v>89486</v>
      </c>
      <c r="AB53">
        <v>11</v>
      </c>
      <c r="AC53" s="150">
        <v>23427</v>
      </c>
      <c r="AD53" s="150">
        <v>1081834</v>
      </c>
      <c r="AE53" t="s">
        <v>2655</v>
      </c>
      <c r="AF53" s="150">
        <v>1081834</v>
      </c>
      <c r="AG53" s="151"/>
      <c r="AH53" s="150">
        <v>303742</v>
      </c>
      <c r="AI53" s="150">
        <v>25324</v>
      </c>
      <c r="AJ53" s="150">
        <v>13508</v>
      </c>
      <c r="AL53" s="150">
        <v>41600</v>
      </c>
      <c r="AM53" s="150">
        <v>89486</v>
      </c>
      <c r="AP53" s="150">
        <v>169918</v>
      </c>
      <c r="AQ53" s="150">
        <v>189989</v>
      </c>
      <c r="AR53" s="150">
        <v>283671</v>
      </c>
      <c r="AS53" t="s">
        <v>2655</v>
      </c>
      <c r="AT53"/>
      <c r="AU53" s="150">
        <v>146862</v>
      </c>
      <c r="AV53" s="150">
        <v>203105</v>
      </c>
      <c r="AW53" s="150">
        <v>106838</v>
      </c>
      <c r="AX53" s="150">
        <v>-5970</v>
      </c>
      <c r="AY53" s="150">
        <v>237159</v>
      </c>
      <c r="AZ53" s="150">
        <v>95809</v>
      </c>
      <c r="BA53" s="150">
        <v>141350</v>
      </c>
      <c r="BB53">
        <v>0.4</v>
      </c>
      <c r="BC53"/>
      <c r="BD53" s="150"/>
      <c r="BE53" s="150">
        <v>95261</v>
      </c>
      <c r="BF53" s="150">
        <v>248868</v>
      </c>
      <c r="BG53" s="150">
        <v>20193</v>
      </c>
      <c r="BH53" s="150">
        <v>-29918</v>
      </c>
      <c r="BI53" s="150">
        <v>294018</v>
      </c>
      <c r="BJ53" s="150">
        <v>209067</v>
      </c>
      <c r="BK53" s="150">
        <v>84951</v>
      </c>
      <c r="BL53">
        <v>0.71</v>
      </c>
      <c r="BM53"/>
      <c r="BN53" s="150">
        <v>508504</v>
      </c>
      <c r="BO53" s="150">
        <v>16239</v>
      </c>
      <c r="BP53" t="s">
        <v>2655</v>
      </c>
      <c r="BQ53" s="150">
        <v>35888</v>
      </c>
      <c r="BR53" s="150">
        <v>560631</v>
      </c>
      <c r="BS53" t="s">
        <v>2655</v>
      </c>
      <c r="BT53" s="150">
        <v>560631</v>
      </c>
      <c r="BU53" t="s">
        <v>2655</v>
      </c>
      <c r="BV53" s="150"/>
      <c r="BW53" s="150">
        <v>750627</v>
      </c>
      <c r="BX53" s="150">
        <v>468212</v>
      </c>
      <c r="BY53" s="150">
        <v>127031</v>
      </c>
      <c r="BZ53" t="s">
        <v>2655</v>
      </c>
      <c r="CA53" s="150">
        <v>1091808</v>
      </c>
      <c r="CB53" s="150">
        <v>304876</v>
      </c>
      <c r="CC53" s="150">
        <v>786932</v>
      </c>
      <c r="CD53">
        <v>0.28000000000000003</v>
      </c>
      <c r="CE53" s="150"/>
      <c r="CG53" t="s">
        <v>2655</v>
      </c>
      <c r="CH53" t="s">
        <v>2655</v>
      </c>
      <c r="CJ53" t="s">
        <v>2655</v>
      </c>
      <c r="CK53" t="s">
        <v>2655</v>
      </c>
      <c r="CL53" t="s">
        <v>2655</v>
      </c>
      <c r="CM53" t="s">
        <v>2655</v>
      </c>
      <c r="CN53" s="150"/>
      <c r="CO53" s="150">
        <v>61060</v>
      </c>
      <c r="CP53" s="150">
        <v>5467</v>
      </c>
      <c r="CQ53" s="150">
        <v>2974</v>
      </c>
      <c r="CR53" s="150">
        <v>-6000</v>
      </c>
      <c r="CS53" s="150">
        <v>57553</v>
      </c>
      <c r="CT53">
        <v>329</v>
      </c>
      <c r="CU53" s="150">
        <v>57224</v>
      </c>
      <c r="CV53">
        <v>0.01</v>
      </c>
      <c r="CW53" s="150"/>
      <c r="CX53" s="150">
        <v>53203</v>
      </c>
      <c r="CY53" s="150">
        <v>2120</v>
      </c>
      <c r="CZ53" t="s">
        <v>2655</v>
      </c>
      <c r="DA53" s="150">
        <v>6000</v>
      </c>
      <c r="DB53" s="150">
        <v>61323</v>
      </c>
      <c r="DC53" t="s">
        <v>2655</v>
      </c>
      <c r="DD53" s="150">
        <v>61323</v>
      </c>
      <c r="DE53" t="s">
        <v>2655</v>
      </c>
      <c r="DF53" s="151"/>
      <c r="DG53" s="150">
        <v>114263</v>
      </c>
      <c r="DH53" s="150">
        <v>7587</v>
      </c>
      <c r="DI53" s="150">
        <v>2974</v>
      </c>
      <c r="DJ53" t="s">
        <v>2655</v>
      </c>
      <c r="DK53" s="150">
        <v>118876</v>
      </c>
      <c r="DL53">
        <v>329</v>
      </c>
      <c r="DM53" s="150">
        <v>118547</v>
      </c>
      <c r="DN53" t="s">
        <v>2655</v>
      </c>
      <c r="DO53" s="150"/>
      <c r="DS53" s="150"/>
      <c r="DW53" t="str">
        <f t="shared" si="0"/>
        <v>בני ברק</v>
      </c>
      <c r="DX53" s="150">
        <f t="shared" si="1"/>
        <v>95809</v>
      </c>
      <c r="DY53" s="150">
        <f t="shared" si="2"/>
        <v>209067</v>
      </c>
      <c r="DZ53" s="150"/>
      <c r="EB53" s="150"/>
      <c r="EC53" t="s">
        <v>2783</v>
      </c>
      <c r="ED53" s="150" t="str">
        <f t="shared" si="3"/>
        <v>בני ברק</v>
      </c>
      <c r="EE53" s="150"/>
      <c r="EL53" s="150"/>
      <c r="EM53" s="152"/>
      <c r="EN53" s="150"/>
      <c r="EO53" s="150"/>
      <c r="EP53" s="150"/>
      <c r="ER53" s="150"/>
      <c r="ES53" s="150"/>
      <c r="EV53" s="150"/>
      <c r="EW53" s="150"/>
      <c r="EX53" s="150"/>
      <c r="EY53" s="151"/>
      <c r="EZ53" s="150"/>
      <c r="FA53" s="150"/>
      <c r="FB53" s="150"/>
      <c r="FC53" s="150"/>
      <c r="FD53" s="150"/>
      <c r="FG53" s="150"/>
      <c r="FH53" s="150"/>
      <c r="FI53" s="150"/>
      <c r="FJ53" s="150"/>
      <c r="FK53" s="151"/>
      <c r="FL53" s="150"/>
      <c r="FM53" s="150"/>
      <c r="FN53" s="150"/>
      <c r="FO53" s="150"/>
      <c r="FP53" s="150"/>
      <c r="FQ53" s="152"/>
      <c r="FR53" s="150"/>
      <c r="FS53" s="150"/>
      <c r="FT53" s="150"/>
      <c r="FU53" s="150"/>
      <c r="FV53" s="150"/>
      <c r="FW53" s="150"/>
      <c r="FX53" s="150"/>
      <c r="FZ53" s="153"/>
      <c r="GA53" s="150"/>
      <c r="GB53" s="150"/>
      <c r="GC53" s="150"/>
      <c r="GD53" s="150"/>
      <c r="GE53" s="150"/>
      <c r="GF53" s="150"/>
      <c r="GG53" s="150"/>
      <c r="GI53" s="154"/>
      <c r="GJ53" s="150"/>
      <c r="GK53" s="150"/>
      <c r="GM53" s="150"/>
      <c r="GN53" s="150"/>
      <c r="GP53" s="150"/>
      <c r="GR53" s="151"/>
      <c r="GS53" s="150"/>
      <c r="GT53" s="150"/>
      <c r="GU53" s="150"/>
      <c r="GW53" s="150"/>
      <c r="GX53" s="150"/>
      <c r="GY53" s="150"/>
      <c r="HA53" s="152"/>
      <c r="HJ53" s="128"/>
      <c r="HK53" s="150"/>
      <c r="HL53" s="150"/>
      <c r="HM53" s="150"/>
      <c r="HN53" s="150"/>
      <c r="HO53" s="150"/>
      <c r="HQ53" s="150"/>
      <c r="HS53" s="151"/>
      <c r="HT53" s="150"/>
      <c r="HU53" s="150"/>
      <c r="HW53" s="150"/>
      <c r="HX53" s="150"/>
      <c r="HZ53" s="150"/>
      <c r="IB53" s="151"/>
      <c r="IC53" s="150"/>
      <c r="ID53" s="150"/>
      <c r="IE53" s="150"/>
      <c r="IG53" s="150"/>
      <c r="II53" s="150"/>
    </row>
    <row r="54" spans="1:243">
      <c r="A54" s="149">
        <v>41</v>
      </c>
      <c r="B54" s="238" t="s">
        <v>2660</v>
      </c>
      <c r="C54" t="s">
        <v>1163</v>
      </c>
      <c r="D54" s="238"/>
      <c r="E54" s="238"/>
      <c r="F54" s="238"/>
      <c r="G54" s="150">
        <v>12647</v>
      </c>
      <c r="H54" s="150">
        <v>4489</v>
      </c>
      <c r="I54" s="150">
        <v>4511</v>
      </c>
      <c r="J54">
        <v>235</v>
      </c>
      <c r="K54" s="150">
        <v>9925</v>
      </c>
      <c r="L54" s="150">
        <v>31807</v>
      </c>
      <c r="M54"/>
      <c r="N54">
        <v>106</v>
      </c>
      <c r="O54" s="150"/>
      <c r="P54" s="151"/>
      <c r="Q54" s="150">
        <v>5895</v>
      </c>
      <c r="R54" s="150">
        <v>2127</v>
      </c>
      <c r="S54" s="150">
        <v>2398</v>
      </c>
      <c r="T54" s="150">
        <v>2142</v>
      </c>
      <c r="U54" s="150">
        <v>4489</v>
      </c>
      <c r="V54" s="150">
        <v>4511</v>
      </c>
      <c r="W54">
        <v>235</v>
      </c>
      <c r="X54" s="150">
        <v>9013</v>
      </c>
      <c r="Y54">
        <v>369</v>
      </c>
      <c r="AA54" t="s">
        <v>2655</v>
      </c>
      <c r="AB54">
        <v>543</v>
      </c>
      <c r="AC54">
        <v>85</v>
      </c>
      <c r="AD54" s="150">
        <v>31807</v>
      </c>
      <c r="AE54" t="s">
        <v>2655</v>
      </c>
      <c r="AF54" s="150">
        <v>31807</v>
      </c>
      <c r="AG54" s="151"/>
      <c r="AH54" s="150">
        <v>8568</v>
      </c>
      <c r="AI54" s="150">
        <v>1612</v>
      </c>
      <c r="AJ54" s="150">
        <v>1151</v>
      </c>
      <c r="AL54">
        <v>180</v>
      </c>
      <c r="AM54" t="s">
        <v>2655</v>
      </c>
      <c r="AN54">
        <v>8</v>
      </c>
      <c r="AP54" s="150">
        <v>2951</v>
      </c>
      <c r="AQ54" s="150">
        <v>1958</v>
      </c>
      <c r="AR54" s="150">
        <v>9561</v>
      </c>
      <c r="AS54" s="150">
        <v>2225</v>
      </c>
      <c r="AT54"/>
      <c r="AU54" s="150">
        <v>1348</v>
      </c>
      <c r="AV54" s="150">
        <v>7716</v>
      </c>
      <c r="AW54" s="150">
        <v>2059</v>
      </c>
      <c r="AX54">
        <v>-203</v>
      </c>
      <c r="AY54" s="150">
        <v>6802</v>
      </c>
      <c r="AZ54" s="150">
        <v>5556</v>
      </c>
      <c r="BA54" s="150">
        <v>1246</v>
      </c>
      <c r="BB54">
        <v>0.82</v>
      </c>
      <c r="BC54"/>
      <c r="BD54" s="150"/>
      <c r="BE54">
        <v>816</v>
      </c>
      <c r="BF54">
        <v>640</v>
      </c>
      <c r="BG54">
        <v>68</v>
      </c>
      <c r="BI54" s="150">
        <v>1388</v>
      </c>
      <c r="BJ54">
        <v>338</v>
      </c>
      <c r="BK54" s="150">
        <v>1050</v>
      </c>
      <c r="BL54">
        <v>0.24</v>
      </c>
      <c r="BM54"/>
      <c r="BN54" s="150">
        <v>1332</v>
      </c>
      <c r="BO54">
        <v>59</v>
      </c>
      <c r="BP54" t="s">
        <v>2655</v>
      </c>
      <c r="BQ54">
        <v>203</v>
      </c>
      <c r="BR54" s="150">
        <v>1594</v>
      </c>
      <c r="BS54" t="s">
        <v>2655</v>
      </c>
      <c r="BT54" s="150">
        <v>1594</v>
      </c>
      <c r="BU54" t="s">
        <v>2655</v>
      </c>
      <c r="BV54" s="150"/>
      <c r="BW54" s="150">
        <v>3496</v>
      </c>
      <c r="BX54" s="150">
        <v>8415</v>
      </c>
      <c r="BY54" s="150">
        <v>2127</v>
      </c>
      <c r="BZ54" t="s">
        <v>2655</v>
      </c>
      <c r="CA54" s="150">
        <v>9784</v>
      </c>
      <c r="CB54" s="150">
        <v>5894</v>
      </c>
      <c r="CC54" s="150">
        <v>3890</v>
      </c>
      <c r="CD54">
        <v>0.6</v>
      </c>
      <c r="CE54" s="150"/>
      <c r="CG54" t="s">
        <v>2655</v>
      </c>
      <c r="CH54" t="s">
        <v>2655</v>
      </c>
      <c r="CJ54" t="s">
        <v>2655</v>
      </c>
      <c r="CK54" t="s">
        <v>2655</v>
      </c>
      <c r="CL54" t="s">
        <v>2655</v>
      </c>
      <c r="CM54" t="s">
        <v>2655</v>
      </c>
      <c r="CN54" s="150"/>
      <c r="CO54">
        <v>701</v>
      </c>
      <c r="CP54" s="150">
        <v>2448</v>
      </c>
      <c r="CQ54" t="s">
        <v>2655</v>
      </c>
      <c r="CS54" s="150">
        <v>3149</v>
      </c>
      <c r="CT54" s="150">
        <v>2398</v>
      </c>
      <c r="CU54">
        <v>751</v>
      </c>
      <c r="CV54">
        <v>0.76</v>
      </c>
      <c r="CW54" s="150"/>
      <c r="CX54" s="150">
        <v>1155</v>
      </c>
      <c r="CY54">
        <v>42</v>
      </c>
      <c r="CZ54" t="s">
        <v>2655</v>
      </c>
      <c r="DB54" s="150">
        <v>1197</v>
      </c>
      <c r="DC54" t="s">
        <v>2655</v>
      </c>
      <c r="DD54" s="150">
        <v>1197</v>
      </c>
      <c r="DE54" t="s">
        <v>2655</v>
      </c>
      <c r="DF54" s="151"/>
      <c r="DG54" s="150">
        <v>1856</v>
      </c>
      <c r="DH54" s="150">
        <v>2490</v>
      </c>
      <c r="DI54" t="s">
        <v>2655</v>
      </c>
      <c r="DJ54" t="s">
        <v>2655</v>
      </c>
      <c r="DK54" s="150">
        <v>4346</v>
      </c>
      <c r="DL54" s="150">
        <v>2398</v>
      </c>
      <c r="DM54" s="150">
        <v>1948</v>
      </c>
      <c r="DN54">
        <v>0.55000000000000004</v>
      </c>
      <c r="DO54" s="150"/>
      <c r="DS54" s="150"/>
      <c r="DW54" t="str">
        <f t="shared" si="0"/>
        <v>בני עי"ש</v>
      </c>
      <c r="DX54" s="150">
        <f t="shared" si="1"/>
        <v>5556</v>
      </c>
      <c r="DY54" s="150">
        <f t="shared" si="2"/>
        <v>338</v>
      </c>
      <c r="DZ54" s="150"/>
      <c r="EC54" t="s">
        <v>2784</v>
      </c>
      <c r="ED54" s="150" t="str">
        <f t="shared" si="3"/>
        <v>בני עי"ש</v>
      </c>
      <c r="EL54" s="150"/>
      <c r="EM54" s="152"/>
      <c r="EN54" s="150"/>
      <c r="EO54" s="150"/>
      <c r="EP54" s="150"/>
      <c r="EV54" s="150"/>
      <c r="EW54" s="150"/>
      <c r="EX54" s="150"/>
      <c r="EY54" s="151"/>
      <c r="EZ54" s="150"/>
      <c r="FA54" s="150"/>
      <c r="FG54" s="150"/>
      <c r="FH54" s="150"/>
      <c r="FI54" s="150"/>
      <c r="FK54" s="151"/>
      <c r="FO54" s="150"/>
      <c r="FQ54" s="152"/>
      <c r="FR54" s="150"/>
      <c r="FS54" s="150"/>
      <c r="FT54" s="150"/>
      <c r="FV54" s="150"/>
      <c r="FW54" s="150"/>
      <c r="FX54" s="150"/>
      <c r="FZ54" s="153"/>
      <c r="GE54" s="150"/>
      <c r="GG54" s="150"/>
      <c r="GI54" s="154"/>
      <c r="GJ54" s="150"/>
      <c r="GN54" s="150"/>
      <c r="GP54" s="150"/>
      <c r="GR54" s="151"/>
      <c r="GS54" s="150"/>
      <c r="GT54" s="150"/>
      <c r="GU54" s="150"/>
      <c r="GW54" s="150"/>
      <c r="GX54" s="150"/>
      <c r="GY54" s="150"/>
      <c r="HA54" s="152"/>
      <c r="HJ54" s="128"/>
      <c r="HL54" s="150"/>
      <c r="HO54" s="150"/>
      <c r="HP54" s="150"/>
      <c r="HS54" s="151"/>
      <c r="HT54" s="150"/>
      <c r="HX54" s="150"/>
      <c r="HZ54" s="150"/>
      <c r="IB54" s="151"/>
      <c r="IC54" s="150"/>
      <c r="ID54" s="150"/>
      <c r="IG54" s="150"/>
      <c r="IH54" s="150"/>
      <c r="II54" s="150"/>
    </row>
    <row r="55" spans="1:243">
      <c r="A55" s="149">
        <v>42</v>
      </c>
      <c r="B55" s="238" t="s">
        <v>2658</v>
      </c>
      <c r="C55" t="s">
        <v>234</v>
      </c>
      <c r="D55" s="238"/>
      <c r="E55" s="238"/>
      <c r="F55" s="238"/>
      <c r="G55" s="150">
        <v>121515</v>
      </c>
      <c r="H55" s="150">
        <v>31681</v>
      </c>
      <c r="I55" s="150">
        <v>4855</v>
      </c>
      <c r="J55" s="150">
        <v>4506</v>
      </c>
      <c r="K55">
        <v>549</v>
      </c>
      <c r="L55" s="150">
        <v>163106</v>
      </c>
      <c r="M55"/>
      <c r="N55">
        <v>227</v>
      </c>
      <c r="O55" s="150"/>
      <c r="P55" s="151"/>
      <c r="Q55" s="150">
        <v>31407</v>
      </c>
      <c r="R55" s="150">
        <v>1565</v>
      </c>
      <c r="S55" t="s">
        <v>2655</v>
      </c>
      <c r="T55" s="150">
        <v>88419</v>
      </c>
      <c r="U55" s="150">
        <v>31681</v>
      </c>
      <c r="V55" s="150">
        <v>4855</v>
      </c>
      <c r="W55" s="150">
        <v>4506</v>
      </c>
      <c r="X55" t="s">
        <v>2655</v>
      </c>
      <c r="Y55">
        <v>549</v>
      </c>
      <c r="AA55" t="s">
        <v>2655</v>
      </c>
      <c r="AB55" t="s">
        <v>2655</v>
      </c>
      <c r="AC55">
        <v>124</v>
      </c>
      <c r="AD55" s="150">
        <v>163106</v>
      </c>
      <c r="AE55" t="s">
        <v>2655</v>
      </c>
      <c r="AF55" s="150">
        <v>163106</v>
      </c>
      <c r="AG55" s="151"/>
      <c r="AH55" s="150">
        <v>340903</v>
      </c>
      <c r="AI55" s="150">
        <v>10211</v>
      </c>
      <c r="AJ55" s="150">
        <v>5640</v>
      </c>
      <c r="AK55" s="150">
        <v>5031</v>
      </c>
      <c r="AL55" s="150">
        <v>23177</v>
      </c>
      <c r="AM55" s="150">
        <v>2963</v>
      </c>
      <c r="AN55">
        <v>43</v>
      </c>
      <c r="AP55" s="150">
        <v>47065</v>
      </c>
      <c r="AQ55" s="150">
        <v>18203</v>
      </c>
      <c r="AR55" s="150">
        <v>369765</v>
      </c>
      <c r="AS55" t="s">
        <v>2655</v>
      </c>
      <c r="AT55"/>
      <c r="AU55">
        <v>545</v>
      </c>
      <c r="AV55" s="150">
        <v>10525</v>
      </c>
      <c r="AW55" s="150">
        <v>1285</v>
      </c>
      <c r="AX55">
        <v>-72</v>
      </c>
      <c r="AY55" s="150">
        <v>9713</v>
      </c>
      <c r="AZ55" s="150">
        <v>8781</v>
      </c>
      <c r="BA55">
        <v>932</v>
      </c>
      <c r="BB55">
        <v>0.9</v>
      </c>
      <c r="BC55"/>
      <c r="BD55" s="150"/>
      <c r="BE55">
        <v>336</v>
      </c>
      <c r="BF55" s="150">
        <v>22764</v>
      </c>
      <c r="BG55">
        <v>280</v>
      </c>
      <c r="BH55">
        <v>-36</v>
      </c>
      <c r="BI55" s="150">
        <v>22784</v>
      </c>
      <c r="BJ55" s="150">
        <v>22626</v>
      </c>
      <c r="BK55">
        <v>158</v>
      </c>
      <c r="BL55">
        <v>0.99</v>
      </c>
      <c r="BM55"/>
      <c r="BN55" s="150">
        <v>2170</v>
      </c>
      <c r="BO55" t="s">
        <v>2655</v>
      </c>
      <c r="BP55" t="s">
        <v>2655</v>
      </c>
      <c r="BQ55">
        <v>108</v>
      </c>
      <c r="BR55" s="150">
        <v>2278</v>
      </c>
      <c r="BS55" t="s">
        <v>2655</v>
      </c>
      <c r="BT55" s="150">
        <v>2278</v>
      </c>
      <c r="BU55" t="s">
        <v>2655</v>
      </c>
      <c r="BV55" s="150"/>
      <c r="BW55" s="150">
        <v>3051</v>
      </c>
      <c r="BX55" s="150">
        <v>33289</v>
      </c>
      <c r="BY55" s="150">
        <v>1565</v>
      </c>
      <c r="BZ55" t="s">
        <v>2655</v>
      </c>
      <c r="CA55" s="150">
        <v>34775</v>
      </c>
      <c r="CB55" s="150">
        <v>31407</v>
      </c>
      <c r="CC55" s="150">
        <v>3368</v>
      </c>
      <c r="CD55">
        <v>0.9</v>
      </c>
      <c r="CE55" s="150"/>
      <c r="CG55" t="s">
        <v>2655</v>
      </c>
      <c r="CH55" t="s">
        <v>2655</v>
      </c>
      <c r="CJ55" t="s">
        <v>2655</v>
      </c>
      <c r="CK55" t="s">
        <v>2655</v>
      </c>
      <c r="CL55" t="s">
        <v>2655</v>
      </c>
      <c r="CM55" t="s">
        <v>2655</v>
      </c>
      <c r="CN55" s="150"/>
      <c r="CP55" t="s">
        <v>2655</v>
      </c>
      <c r="CQ55" t="s">
        <v>2655</v>
      </c>
      <c r="CS55" t="s">
        <v>2655</v>
      </c>
      <c r="CT55" t="s">
        <v>2655</v>
      </c>
      <c r="CU55" t="s">
        <v>2655</v>
      </c>
      <c r="CV55" t="s">
        <v>2655</v>
      </c>
      <c r="CW55" s="150"/>
      <c r="CY55" t="s">
        <v>2655</v>
      </c>
      <c r="CZ55" t="s">
        <v>2655</v>
      </c>
      <c r="DB55" t="s">
        <v>2655</v>
      </c>
      <c r="DC55" t="s">
        <v>2655</v>
      </c>
      <c r="DD55" t="s">
        <v>2655</v>
      </c>
      <c r="DE55" t="s">
        <v>2655</v>
      </c>
      <c r="DF55" s="151"/>
      <c r="DG55" t="s">
        <v>2655</v>
      </c>
      <c r="DH55" t="s">
        <v>2655</v>
      </c>
      <c r="DI55" t="s">
        <v>2655</v>
      </c>
      <c r="DJ55" t="s">
        <v>2655</v>
      </c>
      <c r="DK55" t="s">
        <v>2655</v>
      </c>
      <c r="DL55" t="s">
        <v>2655</v>
      </c>
      <c r="DM55" t="s">
        <v>2655</v>
      </c>
      <c r="DN55" t="s">
        <v>2655</v>
      </c>
      <c r="DO55"/>
      <c r="DW55" t="str">
        <f t="shared" si="0"/>
        <v>בני שמעון</v>
      </c>
      <c r="DX55" s="150">
        <f t="shared" si="1"/>
        <v>8781</v>
      </c>
      <c r="DY55" s="150">
        <f t="shared" si="2"/>
        <v>22626</v>
      </c>
      <c r="DZ55" s="150"/>
      <c r="EB55" s="150"/>
      <c r="EC55" t="s">
        <v>2785</v>
      </c>
      <c r="ED55" s="150" t="str">
        <f t="shared" si="3"/>
        <v>בני שמעון</v>
      </c>
      <c r="EF55" s="150"/>
      <c r="EJ55" s="150"/>
      <c r="EL55" s="150"/>
      <c r="EM55" s="152"/>
      <c r="EN55" s="150"/>
      <c r="EO55" s="150"/>
      <c r="EP55" s="150"/>
      <c r="EQ55" s="150"/>
      <c r="ER55" s="150"/>
      <c r="ES55" s="150"/>
      <c r="EV55" s="150"/>
      <c r="EW55" s="150"/>
      <c r="EX55" s="150"/>
      <c r="EY55" s="151"/>
      <c r="EZ55" s="150"/>
      <c r="FA55" s="150"/>
      <c r="FB55" s="150"/>
      <c r="FD55" s="150"/>
      <c r="FG55" s="150"/>
      <c r="FH55" s="150"/>
      <c r="FI55" s="150"/>
      <c r="FJ55" s="150"/>
      <c r="FK55" s="151"/>
      <c r="FL55" s="150"/>
      <c r="FM55" s="150"/>
      <c r="FN55" s="150"/>
      <c r="FO55" s="150"/>
      <c r="FP55" s="150"/>
      <c r="FQ55" s="152"/>
      <c r="FS55" s="150"/>
      <c r="FT55" s="150"/>
      <c r="FV55" s="150"/>
      <c r="FW55" s="150"/>
      <c r="FZ55" s="153"/>
      <c r="GB55" s="150"/>
      <c r="GE55" s="150"/>
      <c r="GF55" s="150"/>
      <c r="GI55" s="154"/>
      <c r="GJ55" s="150"/>
      <c r="GN55" s="150"/>
      <c r="GP55" s="150"/>
      <c r="GR55" s="151"/>
      <c r="GS55" s="150"/>
      <c r="GT55" s="150"/>
      <c r="GU55" s="150"/>
      <c r="GW55" s="150"/>
      <c r="GX55" s="150"/>
      <c r="GY55" s="150"/>
      <c r="HA55" s="152"/>
      <c r="HJ55" s="128"/>
      <c r="HS55" s="151"/>
      <c r="IB55" s="151"/>
    </row>
    <row r="56" spans="1:243">
      <c r="A56" s="149">
        <v>43</v>
      </c>
      <c r="B56" s="238" t="s">
        <v>2654</v>
      </c>
      <c r="C56" s="124" t="s">
        <v>571</v>
      </c>
      <c r="D56" s="238"/>
      <c r="E56" s="238"/>
      <c r="F56" s="238"/>
      <c r="G56" s="150">
        <v>57633</v>
      </c>
      <c r="H56" s="150">
        <v>13902</v>
      </c>
      <c r="I56" s="150">
        <v>4961</v>
      </c>
      <c r="J56">
        <v>387</v>
      </c>
      <c r="K56" s="150">
        <v>4107</v>
      </c>
      <c r="L56" s="150">
        <v>80990</v>
      </c>
      <c r="M56"/>
      <c r="N56">
        <v>-741</v>
      </c>
      <c r="O56" s="150"/>
      <c r="P56" s="151"/>
      <c r="Q56" s="150">
        <v>28997</v>
      </c>
      <c r="R56" s="150">
        <v>3617</v>
      </c>
      <c r="S56" s="150">
        <v>11413</v>
      </c>
      <c r="T56" s="150">
        <v>12996</v>
      </c>
      <c r="U56" s="150">
        <v>13902</v>
      </c>
      <c r="V56" s="150">
        <v>4961</v>
      </c>
      <c r="W56">
        <v>387</v>
      </c>
      <c r="X56" s="150">
        <v>4087</v>
      </c>
      <c r="Y56">
        <v>20</v>
      </c>
      <c r="AA56" t="s">
        <v>2655</v>
      </c>
      <c r="AB56" t="s">
        <v>2655</v>
      </c>
      <c r="AC56">
        <v>610</v>
      </c>
      <c r="AD56" s="150">
        <v>80990</v>
      </c>
      <c r="AE56" t="s">
        <v>2655</v>
      </c>
      <c r="AF56" s="150">
        <v>80990</v>
      </c>
      <c r="AG56" s="151"/>
      <c r="AH56" s="150">
        <v>89153</v>
      </c>
      <c r="AI56" s="150">
        <v>3867</v>
      </c>
      <c r="AJ56" s="150">
        <v>3713</v>
      </c>
      <c r="AK56" s="150">
        <v>1129</v>
      </c>
      <c r="AL56" s="150">
        <v>9947</v>
      </c>
      <c r="AM56" s="150">
        <v>1900</v>
      </c>
      <c r="AP56" s="150">
        <v>20556</v>
      </c>
      <c r="AQ56">
        <v>490</v>
      </c>
      <c r="AR56" s="150">
        <v>109219</v>
      </c>
      <c r="AS56" s="150">
        <v>5719</v>
      </c>
      <c r="AT56"/>
      <c r="AU56" s="150">
        <v>2391</v>
      </c>
      <c r="AV56" s="150">
        <v>25806</v>
      </c>
      <c r="AW56" s="150">
        <v>2684</v>
      </c>
      <c r="AY56" s="150">
        <v>25513</v>
      </c>
      <c r="AZ56" s="150">
        <v>21491</v>
      </c>
      <c r="BA56" s="150">
        <v>4022</v>
      </c>
      <c r="BB56">
        <v>0.84</v>
      </c>
      <c r="BC56"/>
      <c r="BD56" s="150"/>
      <c r="BE56" s="150">
        <v>1324</v>
      </c>
      <c r="BF56" s="150">
        <v>9013</v>
      </c>
      <c r="BG56">
        <v>933</v>
      </c>
      <c r="BI56" s="150">
        <v>9404</v>
      </c>
      <c r="BJ56" s="150">
        <v>7506</v>
      </c>
      <c r="BK56" s="150">
        <v>1898</v>
      </c>
      <c r="BL56">
        <v>0.8</v>
      </c>
      <c r="BM56"/>
      <c r="BN56" s="150">
        <v>3620</v>
      </c>
      <c r="BO56">
        <v>275</v>
      </c>
      <c r="BP56" t="s">
        <v>2655</v>
      </c>
      <c r="BR56" s="150">
        <v>3895</v>
      </c>
      <c r="BS56" t="s">
        <v>2655</v>
      </c>
      <c r="BT56" s="150">
        <v>3895</v>
      </c>
      <c r="BU56" t="s">
        <v>2655</v>
      </c>
      <c r="BV56" s="150"/>
      <c r="BW56" s="150">
        <v>7335</v>
      </c>
      <c r="BX56" s="150">
        <v>35094</v>
      </c>
      <c r="BY56" s="150">
        <v>3617</v>
      </c>
      <c r="BZ56" t="s">
        <v>2655</v>
      </c>
      <c r="CA56" s="150">
        <v>38812</v>
      </c>
      <c r="CB56" s="150">
        <v>28997</v>
      </c>
      <c r="CC56" s="150">
        <v>9815</v>
      </c>
      <c r="CD56">
        <v>0.75</v>
      </c>
      <c r="CE56" s="150"/>
      <c r="CG56" t="s">
        <v>2655</v>
      </c>
      <c r="CH56" t="s">
        <v>2655</v>
      </c>
      <c r="CJ56" t="s">
        <v>2655</v>
      </c>
      <c r="CK56" t="s">
        <v>2655</v>
      </c>
      <c r="CL56" t="s">
        <v>2655</v>
      </c>
      <c r="CM56" t="s">
        <v>2655</v>
      </c>
      <c r="CN56" s="150"/>
      <c r="CO56" s="150">
        <v>1383</v>
      </c>
      <c r="CP56" s="150">
        <v>11211</v>
      </c>
      <c r="CQ56" t="s">
        <v>2655</v>
      </c>
      <c r="CS56" s="150">
        <v>12594</v>
      </c>
      <c r="CT56" s="150">
        <v>11413</v>
      </c>
      <c r="CU56" s="150">
        <v>1181</v>
      </c>
      <c r="CV56">
        <v>0.91</v>
      </c>
      <c r="CW56" s="150"/>
      <c r="CX56" s="150">
        <v>2065</v>
      </c>
      <c r="CY56">
        <v>152</v>
      </c>
      <c r="CZ56" t="s">
        <v>2655</v>
      </c>
      <c r="DB56" s="150">
        <v>2217</v>
      </c>
      <c r="DC56" t="s">
        <v>2655</v>
      </c>
      <c r="DD56" s="150">
        <v>2217</v>
      </c>
      <c r="DE56" t="s">
        <v>2655</v>
      </c>
      <c r="DF56" s="151"/>
      <c r="DG56" s="150">
        <v>3448</v>
      </c>
      <c r="DH56" s="150">
        <v>11363</v>
      </c>
      <c r="DI56" t="s">
        <v>2655</v>
      </c>
      <c r="DJ56" t="s">
        <v>2655</v>
      </c>
      <c r="DK56" s="150">
        <v>14811</v>
      </c>
      <c r="DL56" s="150">
        <v>11413</v>
      </c>
      <c r="DM56" s="150">
        <v>3398</v>
      </c>
      <c r="DN56">
        <v>0.77</v>
      </c>
      <c r="DO56" s="150"/>
      <c r="DS56" s="150"/>
      <c r="DV56" s="150"/>
      <c r="DW56" t="str">
        <f t="shared" si="0"/>
        <v>בנימינה גבעת עדה</v>
      </c>
      <c r="DX56" s="150">
        <f t="shared" si="1"/>
        <v>21491</v>
      </c>
      <c r="DY56" s="150">
        <f t="shared" si="2"/>
        <v>7506</v>
      </c>
      <c r="DZ56" s="150"/>
      <c r="EB56" s="150"/>
      <c r="EC56" t="s">
        <v>2786</v>
      </c>
      <c r="ED56" s="150" t="str">
        <f t="shared" si="3"/>
        <v>בנימינה-גבעת עדה</v>
      </c>
      <c r="EL56" s="150"/>
      <c r="EM56" s="152"/>
      <c r="EN56" s="150"/>
      <c r="EO56" s="150"/>
      <c r="EP56" s="150"/>
      <c r="EQ56" s="150"/>
      <c r="ER56" s="150"/>
      <c r="ES56" s="150"/>
      <c r="EV56" s="150"/>
      <c r="EX56" s="150"/>
      <c r="EY56" s="151"/>
      <c r="EZ56" s="150"/>
      <c r="FA56" s="150"/>
      <c r="FG56" s="150"/>
      <c r="FI56" s="150"/>
      <c r="FJ56" s="150"/>
      <c r="FK56" s="151"/>
      <c r="FL56" s="150"/>
      <c r="FM56" s="150"/>
      <c r="FN56" s="150"/>
      <c r="FO56" s="150"/>
      <c r="FP56" s="150"/>
      <c r="FQ56" s="152"/>
      <c r="FR56" s="150"/>
      <c r="FS56" s="150"/>
      <c r="FT56" s="150"/>
      <c r="FV56" s="150"/>
      <c r="FW56" s="150"/>
      <c r="FX56" s="150"/>
      <c r="FZ56" s="153"/>
      <c r="GA56" s="150"/>
      <c r="GB56" s="150"/>
      <c r="GE56" s="150"/>
      <c r="GF56" s="150"/>
      <c r="GG56" s="150"/>
      <c r="GI56" s="154"/>
      <c r="GJ56" s="150"/>
      <c r="GN56" s="150"/>
      <c r="GP56" s="150"/>
      <c r="GR56" s="151"/>
      <c r="GS56" s="150"/>
      <c r="GT56" s="150"/>
      <c r="GU56" s="150"/>
      <c r="GW56" s="150"/>
      <c r="GX56" s="150"/>
      <c r="GY56" s="150"/>
      <c r="HA56" s="152"/>
      <c r="HJ56" s="128"/>
      <c r="HK56" s="150"/>
      <c r="HL56" s="150"/>
      <c r="HO56" s="150"/>
      <c r="HP56" s="150"/>
      <c r="HQ56" s="150"/>
      <c r="HS56" s="151"/>
      <c r="HT56" s="150"/>
      <c r="HX56" s="150"/>
      <c r="HZ56" s="150"/>
      <c r="IB56" s="151"/>
      <c r="IC56" s="150"/>
      <c r="ID56" s="150"/>
      <c r="IG56" s="150"/>
      <c r="IH56" s="150"/>
      <c r="II56" s="150"/>
    </row>
    <row r="57" spans="1:243">
      <c r="A57" s="149">
        <v>44</v>
      </c>
      <c r="B57" s="238" t="s">
        <v>2659</v>
      </c>
      <c r="C57" t="s">
        <v>580</v>
      </c>
      <c r="D57" s="238"/>
      <c r="E57" s="238"/>
      <c r="F57" s="238"/>
      <c r="G57" s="150">
        <v>8414</v>
      </c>
      <c r="H57" s="150">
        <v>14264</v>
      </c>
      <c r="I57" s="150">
        <v>2212</v>
      </c>
      <c r="J57">
        <v>755</v>
      </c>
      <c r="K57" s="150">
        <v>9985</v>
      </c>
      <c r="L57" s="150">
        <v>35630</v>
      </c>
      <c r="M57"/>
      <c r="N57">
        <v>-240</v>
      </c>
      <c r="O57" s="150"/>
      <c r="P57" s="151"/>
      <c r="Q57" s="150">
        <v>4172</v>
      </c>
      <c r="R57" s="150">
        <v>3131</v>
      </c>
      <c r="S57" t="s">
        <v>2655</v>
      </c>
      <c r="T57" s="150">
        <v>1111</v>
      </c>
      <c r="U57" s="150">
        <v>14264</v>
      </c>
      <c r="V57" s="150">
        <v>2212</v>
      </c>
      <c r="W57">
        <v>755</v>
      </c>
      <c r="X57" s="150">
        <v>8432</v>
      </c>
      <c r="Y57" s="150">
        <v>1194</v>
      </c>
      <c r="AA57" t="s">
        <v>2655</v>
      </c>
      <c r="AB57" t="s">
        <v>2655</v>
      </c>
      <c r="AC57" t="s">
        <v>2655</v>
      </c>
      <c r="AD57" s="150">
        <v>35271</v>
      </c>
      <c r="AE57">
        <v>359</v>
      </c>
      <c r="AF57" s="150">
        <v>35630</v>
      </c>
      <c r="AG57" s="151"/>
      <c r="AH57" s="150">
        <v>5594</v>
      </c>
      <c r="AI57" s="150">
        <v>1001</v>
      </c>
      <c r="AJ57">
        <v>304</v>
      </c>
      <c r="AL57">
        <v>150</v>
      </c>
      <c r="AM57" t="s">
        <v>2655</v>
      </c>
      <c r="AO57">
        <v>58</v>
      </c>
      <c r="AP57" s="150">
        <v>1513</v>
      </c>
      <c r="AQ57" s="150">
        <v>1300</v>
      </c>
      <c r="AR57" s="150">
        <v>5807</v>
      </c>
      <c r="AS57" t="s">
        <v>2655</v>
      </c>
      <c r="AT57"/>
      <c r="AU57" s="150">
        <v>3871</v>
      </c>
      <c r="AV57" s="150">
        <v>6892.54</v>
      </c>
      <c r="AW57" s="150">
        <v>3131</v>
      </c>
      <c r="AX57">
        <v>-560</v>
      </c>
      <c r="AY57" s="150">
        <v>7072.54</v>
      </c>
      <c r="AZ57" s="150">
        <v>3668</v>
      </c>
      <c r="BA57" s="150">
        <v>3404.54</v>
      </c>
      <c r="BB57">
        <v>0.52</v>
      </c>
      <c r="BC57"/>
      <c r="BD57" s="150"/>
      <c r="BE57">
        <v>373</v>
      </c>
      <c r="BF57">
        <v>350.5</v>
      </c>
      <c r="BG57" t="s">
        <v>2655</v>
      </c>
      <c r="BH57">
        <v>380</v>
      </c>
      <c r="BI57" s="150">
        <v>1103.49</v>
      </c>
      <c r="BJ57">
        <v>504</v>
      </c>
      <c r="BK57">
        <v>599.5</v>
      </c>
      <c r="BL57">
        <v>0.46</v>
      </c>
      <c r="BM57"/>
      <c r="BN57" s="150">
        <v>1145</v>
      </c>
      <c r="BO57">
        <v>85</v>
      </c>
      <c r="BP57" t="s">
        <v>2655</v>
      </c>
      <c r="BQ57">
        <v>180</v>
      </c>
      <c r="BR57" s="150">
        <v>1410</v>
      </c>
      <c r="BS57" t="s">
        <v>2655</v>
      </c>
      <c r="BT57" s="150">
        <v>1410</v>
      </c>
      <c r="BU57" t="s">
        <v>2655</v>
      </c>
      <c r="BV57" s="150"/>
      <c r="BW57" s="150">
        <v>5389</v>
      </c>
      <c r="BX57" s="150">
        <v>7328.03</v>
      </c>
      <c r="BY57" s="150">
        <v>3131</v>
      </c>
      <c r="BZ57" t="s">
        <v>2655</v>
      </c>
      <c r="CA57" s="150">
        <v>9586.0300000000007</v>
      </c>
      <c r="CB57" s="150">
        <v>4172</v>
      </c>
      <c r="CC57" s="150">
        <v>5414.03</v>
      </c>
      <c r="CD57">
        <v>0.44</v>
      </c>
      <c r="CE57" s="150"/>
      <c r="CG57" t="s">
        <v>2655</v>
      </c>
      <c r="CH57" t="s">
        <v>2655</v>
      </c>
      <c r="CJ57" t="s">
        <v>2655</v>
      </c>
      <c r="CK57" t="s">
        <v>2655</v>
      </c>
      <c r="CL57" t="s">
        <v>2655</v>
      </c>
      <c r="CM57" t="s">
        <v>2655</v>
      </c>
      <c r="CN57" s="150"/>
      <c r="CP57" t="s">
        <v>2655</v>
      </c>
      <c r="CQ57" t="s">
        <v>2655</v>
      </c>
      <c r="CS57" t="s">
        <v>2655</v>
      </c>
      <c r="CT57" t="s">
        <v>2655</v>
      </c>
      <c r="CU57" t="s">
        <v>2655</v>
      </c>
      <c r="CV57" t="s">
        <v>2655</v>
      </c>
      <c r="CW57" s="150"/>
      <c r="CY57" t="s">
        <v>2655</v>
      </c>
      <c r="CZ57" t="s">
        <v>2655</v>
      </c>
      <c r="DB57" t="s">
        <v>2655</v>
      </c>
      <c r="DC57" t="s">
        <v>2655</v>
      </c>
      <c r="DD57" t="s">
        <v>2655</v>
      </c>
      <c r="DE57" t="s">
        <v>2655</v>
      </c>
      <c r="DF57" s="151"/>
      <c r="DG57" t="s">
        <v>2655</v>
      </c>
      <c r="DH57" t="s">
        <v>2655</v>
      </c>
      <c r="DI57" t="s">
        <v>2655</v>
      </c>
      <c r="DJ57" t="s">
        <v>2655</v>
      </c>
      <c r="DK57" t="s">
        <v>2655</v>
      </c>
      <c r="DL57" t="s">
        <v>2655</v>
      </c>
      <c r="DM57" t="s">
        <v>2655</v>
      </c>
      <c r="DN57" t="s">
        <v>2655</v>
      </c>
      <c r="DO57" s="150"/>
      <c r="DS57" s="150"/>
      <c r="DV57" s="150"/>
      <c r="DW57" t="str">
        <f t="shared" si="0"/>
        <v>בסמ"ה</v>
      </c>
      <c r="DX57" s="150">
        <f t="shared" si="1"/>
        <v>3668</v>
      </c>
      <c r="DY57" s="150">
        <f t="shared" si="2"/>
        <v>504</v>
      </c>
      <c r="DZ57" s="150"/>
      <c r="EC57" t="s">
        <v>2787</v>
      </c>
      <c r="ED57" s="150" t="str">
        <f t="shared" si="3"/>
        <v>בסמ"ה</v>
      </c>
      <c r="EL57" s="150"/>
      <c r="EM57" s="152"/>
      <c r="EN57" s="150"/>
      <c r="EO57" s="150"/>
      <c r="EV57" s="150"/>
      <c r="EW57" s="150"/>
      <c r="EX57" s="150"/>
      <c r="EY57" s="151"/>
      <c r="EZ57" s="150"/>
      <c r="FA57" s="150"/>
      <c r="FG57" s="150"/>
      <c r="FH57" s="150"/>
      <c r="FI57" s="150"/>
      <c r="FJ57" s="150"/>
      <c r="FK57" s="151"/>
      <c r="FM57" s="150"/>
      <c r="FO57" s="150"/>
      <c r="FP57" s="150"/>
      <c r="FQ57" s="152"/>
      <c r="FR57" s="150"/>
      <c r="FS57" s="150"/>
      <c r="FT57" s="150"/>
      <c r="FV57" s="150"/>
      <c r="FW57" s="150"/>
      <c r="FX57" s="150"/>
      <c r="FZ57" s="153"/>
      <c r="GE57" s="150"/>
      <c r="GI57" s="154"/>
      <c r="GJ57" s="150"/>
      <c r="GN57" s="150"/>
      <c r="GP57" s="150"/>
      <c r="GR57" s="151"/>
      <c r="GS57" s="150"/>
      <c r="GT57" s="150"/>
      <c r="GU57" s="150"/>
      <c r="GW57" s="150"/>
      <c r="GX57" s="150"/>
      <c r="GY57" s="150"/>
      <c r="HA57" s="152"/>
      <c r="HJ57" s="128"/>
      <c r="HS57" s="151"/>
      <c r="IB57" s="151"/>
    </row>
    <row r="58" spans="1:243">
      <c r="A58" s="149">
        <v>45</v>
      </c>
      <c r="B58" s="238" t="s">
        <v>2659</v>
      </c>
      <c r="C58" t="s">
        <v>1704</v>
      </c>
      <c r="D58" s="238"/>
      <c r="E58" s="238"/>
      <c r="F58" s="238"/>
      <c r="G58" s="150">
        <v>8886</v>
      </c>
      <c r="H58" s="150">
        <v>9837</v>
      </c>
      <c r="I58" s="150">
        <v>2645</v>
      </c>
      <c r="J58" s="150">
        <v>6339</v>
      </c>
      <c r="K58" s="150">
        <v>11387</v>
      </c>
      <c r="L58" s="150">
        <v>39094</v>
      </c>
      <c r="M58"/>
      <c r="N58">
        <v>-235</v>
      </c>
      <c r="O58" s="150"/>
      <c r="P58" s="151"/>
      <c r="Q58" s="150">
        <v>4566</v>
      </c>
      <c r="R58" s="150">
        <v>1849</v>
      </c>
      <c r="S58">
        <v>38</v>
      </c>
      <c r="T58" s="150">
        <v>1621</v>
      </c>
      <c r="U58" s="150">
        <v>9837</v>
      </c>
      <c r="V58" s="150">
        <v>2645</v>
      </c>
      <c r="W58" s="150">
        <v>6339</v>
      </c>
      <c r="X58" s="150">
        <v>8170</v>
      </c>
      <c r="Y58" s="150">
        <v>1283</v>
      </c>
      <c r="AA58" t="s">
        <v>2655</v>
      </c>
      <c r="AB58">
        <v>270</v>
      </c>
      <c r="AC58">
        <v>812</v>
      </c>
      <c r="AD58" s="150">
        <v>37430</v>
      </c>
      <c r="AE58" s="150">
        <v>1664</v>
      </c>
      <c r="AF58" s="150">
        <v>39094</v>
      </c>
      <c r="AG58" s="151"/>
      <c r="AH58" s="150">
        <v>5851</v>
      </c>
      <c r="AI58" s="150">
        <v>1863</v>
      </c>
      <c r="AL58" t="s">
        <v>2655</v>
      </c>
      <c r="AM58" s="150">
        <v>2460</v>
      </c>
      <c r="AP58" s="150">
        <v>4323</v>
      </c>
      <c r="AQ58" s="150">
        <v>2460</v>
      </c>
      <c r="AR58" s="150">
        <v>7714</v>
      </c>
      <c r="AS58" t="s">
        <v>2655</v>
      </c>
      <c r="AT58"/>
      <c r="AU58" s="150">
        <v>4190</v>
      </c>
      <c r="AV58" s="150">
        <v>6782</v>
      </c>
      <c r="AW58" s="150">
        <v>1748</v>
      </c>
      <c r="AX58">
        <v>-698</v>
      </c>
      <c r="AY58" s="150">
        <v>8526</v>
      </c>
      <c r="AZ58" s="150">
        <v>3309</v>
      </c>
      <c r="BA58" s="150">
        <v>5217</v>
      </c>
      <c r="BB58">
        <v>0.39</v>
      </c>
      <c r="BC58"/>
      <c r="BD58" s="150"/>
      <c r="BE58" s="150">
        <v>1064</v>
      </c>
      <c r="BF58">
        <v>611</v>
      </c>
      <c r="BG58">
        <v>101</v>
      </c>
      <c r="BH58">
        <v>-37</v>
      </c>
      <c r="BI58" s="150">
        <v>1537</v>
      </c>
      <c r="BJ58" s="150">
        <v>1256</v>
      </c>
      <c r="BK58">
        <v>281</v>
      </c>
      <c r="BL58">
        <v>0.82</v>
      </c>
      <c r="BM58"/>
      <c r="BN58" s="150">
        <v>15761</v>
      </c>
      <c r="BO58" t="s">
        <v>2655</v>
      </c>
      <c r="BP58" t="s">
        <v>2655</v>
      </c>
      <c r="BQ58">
        <v>735</v>
      </c>
      <c r="BR58" s="150">
        <v>16496</v>
      </c>
      <c r="BS58" t="s">
        <v>2655</v>
      </c>
      <c r="BT58" s="150">
        <v>16496</v>
      </c>
      <c r="BU58" t="s">
        <v>2655</v>
      </c>
      <c r="BV58" s="150"/>
      <c r="BW58" s="150">
        <v>21015</v>
      </c>
      <c r="BX58" s="150">
        <v>7393</v>
      </c>
      <c r="BY58" s="150">
        <v>1849</v>
      </c>
      <c r="BZ58" t="s">
        <v>2655</v>
      </c>
      <c r="CA58" s="150">
        <v>26559</v>
      </c>
      <c r="CB58" s="150">
        <v>4565</v>
      </c>
      <c r="CC58" s="150">
        <v>21994</v>
      </c>
      <c r="CD58">
        <v>0.17</v>
      </c>
      <c r="CE58" s="150"/>
      <c r="CG58" t="s">
        <v>2655</v>
      </c>
      <c r="CH58" t="s">
        <v>2655</v>
      </c>
      <c r="CJ58" t="s">
        <v>2655</v>
      </c>
      <c r="CK58" t="s">
        <v>2655</v>
      </c>
      <c r="CL58" t="s">
        <v>2655</v>
      </c>
      <c r="CM58" t="s">
        <v>2655</v>
      </c>
      <c r="CN58" s="150"/>
      <c r="CO58">
        <v>638</v>
      </c>
      <c r="CP58">
        <v>126</v>
      </c>
      <c r="CQ58" t="s">
        <v>2655</v>
      </c>
      <c r="CR58">
        <v>-66</v>
      </c>
      <c r="CS58">
        <v>698</v>
      </c>
      <c r="CT58">
        <v>38</v>
      </c>
      <c r="CU58">
        <v>660</v>
      </c>
      <c r="CV58">
        <v>0.05</v>
      </c>
      <c r="CW58" s="150"/>
      <c r="CX58" s="150">
        <v>1914</v>
      </c>
      <c r="CY58" t="s">
        <v>2655</v>
      </c>
      <c r="CZ58" t="s">
        <v>2655</v>
      </c>
      <c r="DA58">
        <v>66</v>
      </c>
      <c r="DB58" s="150">
        <v>1980</v>
      </c>
      <c r="DC58" t="s">
        <v>2655</v>
      </c>
      <c r="DD58" s="150">
        <v>1980</v>
      </c>
      <c r="DE58" t="s">
        <v>2655</v>
      </c>
      <c r="DF58" s="151"/>
      <c r="DG58" s="150">
        <v>2552</v>
      </c>
      <c r="DH58">
        <v>126</v>
      </c>
      <c r="DI58" t="s">
        <v>2655</v>
      </c>
      <c r="DJ58" t="s">
        <v>2655</v>
      </c>
      <c r="DK58" s="150">
        <v>2678</v>
      </c>
      <c r="DL58">
        <v>38</v>
      </c>
      <c r="DM58" s="150">
        <v>2640</v>
      </c>
      <c r="DN58">
        <v>0.01</v>
      </c>
      <c r="DO58"/>
      <c r="DV58" s="150"/>
      <c r="DW58" t="str">
        <f t="shared" si="0"/>
        <v>בסמת טבעון</v>
      </c>
      <c r="DX58" s="150">
        <f t="shared" si="1"/>
        <v>3309</v>
      </c>
      <c r="DY58" s="150">
        <f t="shared" si="2"/>
        <v>1256</v>
      </c>
      <c r="DZ58" s="150"/>
      <c r="EC58" t="s">
        <v>2788</v>
      </c>
      <c r="ED58" s="150" t="str">
        <f t="shared" si="3"/>
        <v>בסמת טבעון</v>
      </c>
      <c r="EF58" s="150"/>
      <c r="EG58" s="150"/>
      <c r="EJ58" s="150"/>
      <c r="EL58" s="150"/>
      <c r="EM58" s="152"/>
      <c r="EN58" s="150"/>
      <c r="EO58" s="150"/>
      <c r="ES58" s="150"/>
      <c r="EV58" s="150"/>
      <c r="EW58" s="150"/>
      <c r="EX58" s="150"/>
      <c r="EY58" s="151"/>
      <c r="EZ58" s="150"/>
      <c r="FA58" s="150"/>
      <c r="FC58" s="150"/>
      <c r="FG58" s="150"/>
      <c r="FH58" s="150"/>
      <c r="FI58" s="150"/>
      <c r="FK58" s="151"/>
      <c r="FL58" s="150"/>
      <c r="FM58" s="150"/>
      <c r="FO58" s="150"/>
      <c r="FP58" s="150"/>
      <c r="FQ58" s="152"/>
      <c r="FR58" s="150"/>
      <c r="FS58" s="150"/>
      <c r="FT58" s="150"/>
      <c r="FV58" s="150"/>
      <c r="FW58" s="150"/>
      <c r="FX58" s="150"/>
      <c r="FZ58" s="153"/>
      <c r="GA58" s="150"/>
      <c r="GE58" s="150"/>
      <c r="GF58" s="150"/>
      <c r="GI58" s="154"/>
      <c r="GJ58" s="150"/>
      <c r="GN58" s="150"/>
      <c r="GP58" s="150"/>
      <c r="GR58" s="151"/>
      <c r="GS58" s="150"/>
      <c r="GT58" s="150"/>
      <c r="GU58" s="150"/>
      <c r="GW58" s="150"/>
      <c r="GX58" s="150"/>
      <c r="GY58" s="150"/>
      <c r="HA58" s="152"/>
      <c r="HJ58" s="128"/>
      <c r="HS58" s="151"/>
      <c r="HT58" s="150"/>
      <c r="HX58" s="150"/>
      <c r="HZ58" s="150"/>
      <c r="IB58" s="151"/>
      <c r="IC58" s="150"/>
      <c r="IG58" s="150"/>
      <c r="II58" s="150"/>
    </row>
    <row r="59" spans="1:243">
      <c r="A59" s="149">
        <v>46</v>
      </c>
      <c r="B59" s="238" t="s">
        <v>2657</v>
      </c>
      <c r="C59" t="s">
        <v>2667</v>
      </c>
      <c r="D59" s="238"/>
      <c r="E59" s="238"/>
      <c r="F59" s="238"/>
      <c r="G59" s="150">
        <v>10436</v>
      </c>
      <c r="H59" s="150">
        <v>5780</v>
      </c>
      <c r="I59" s="150">
        <v>4613</v>
      </c>
      <c r="J59">
        <v>325</v>
      </c>
      <c r="K59" s="150">
        <v>10830</v>
      </c>
      <c r="L59" s="150">
        <v>31984</v>
      </c>
      <c r="M59"/>
      <c r="N59">
        <v>78</v>
      </c>
      <c r="O59" s="150"/>
      <c r="P59" s="151"/>
      <c r="Q59" s="150">
        <v>5424</v>
      </c>
      <c r="R59" s="150">
        <v>2948</v>
      </c>
      <c r="S59">
        <v>86</v>
      </c>
      <c r="T59" s="150">
        <v>1901</v>
      </c>
      <c r="U59" s="150">
        <v>5780</v>
      </c>
      <c r="V59" s="150">
        <v>4613</v>
      </c>
      <c r="W59">
        <v>325</v>
      </c>
      <c r="X59" s="150">
        <v>8469</v>
      </c>
      <c r="Y59" s="150">
        <v>1571</v>
      </c>
      <c r="AA59" t="s">
        <v>2655</v>
      </c>
      <c r="AB59" t="s">
        <v>2655</v>
      </c>
      <c r="AC59">
        <v>77</v>
      </c>
      <c r="AD59" s="150">
        <v>31194</v>
      </c>
      <c r="AE59">
        <v>790</v>
      </c>
      <c r="AF59" s="150">
        <v>31984</v>
      </c>
      <c r="AG59" s="151"/>
      <c r="AH59" s="150">
        <v>12340</v>
      </c>
      <c r="AI59" s="150">
        <v>1740</v>
      </c>
      <c r="AL59">
        <v>841</v>
      </c>
      <c r="AM59" t="s">
        <v>2655</v>
      </c>
      <c r="AP59" s="150">
        <v>2581</v>
      </c>
      <c r="AQ59" s="150">
        <v>5134</v>
      </c>
      <c r="AR59" s="150">
        <v>9787</v>
      </c>
      <c r="AS59" t="s">
        <v>2655</v>
      </c>
      <c r="AT59"/>
      <c r="AU59" s="150">
        <v>32073</v>
      </c>
      <c r="AV59" s="150">
        <v>8974</v>
      </c>
      <c r="AW59" s="150">
        <v>2945</v>
      </c>
      <c r="AY59" s="150">
        <v>38102</v>
      </c>
      <c r="AZ59" s="150">
        <v>3180</v>
      </c>
      <c r="BA59" s="150">
        <v>34922</v>
      </c>
      <c r="BB59">
        <v>0.08</v>
      </c>
      <c r="BC59"/>
      <c r="BD59" s="150"/>
      <c r="BE59" s="150">
        <v>21448</v>
      </c>
      <c r="BF59" s="150">
        <v>3876</v>
      </c>
      <c r="BG59">
        <v>3</v>
      </c>
      <c r="BI59" s="150">
        <v>25321</v>
      </c>
      <c r="BJ59" s="150">
        <v>2244</v>
      </c>
      <c r="BK59" s="150">
        <v>23077</v>
      </c>
      <c r="BL59">
        <v>0.09</v>
      </c>
      <c r="BM59"/>
      <c r="BN59" s="150">
        <v>6882</v>
      </c>
      <c r="BO59">
        <v>487</v>
      </c>
      <c r="BP59" t="s">
        <v>2655</v>
      </c>
      <c r="BR59" s="150">
        <v>7369</v>
      </c>
      <c r="BS59" t="s">
        <v>2655</v>
      </c>
      <c r="BT59" s="150">
        <v>7369</v>
      </c>
      <c r="BU59" t="s">
        <v>2655</v>
      </c>
      <c r="BV59" s="150"/>
      <c r="BW59" s="150">
        <v>60403</v>
      </c>
      <c r="BX59" s="150">
        <v>13337</v>
      </c>
      <c r="BY59" s="150">
        <v>2948</v>
      </c>
      <c r="BZ59" t="s">
        <v>2655</v>
      </c>
      <c r="CA59" s="150">
        <v>70792</v>
      </c>
      <c r="CB59" s="150">
        <v>5424</v>
      </c>
      <c r="CC59" s="150">
        <v>65368</v>
      </c>
      <c r="CD59">
        <v>0.08</v>
      </c>
      <c r="CE59" s="150"/>
      <c r="CG59" t="s">
        <v>2655</v>
      </c>
      <c r="CH59" t="s">
        <v>2655</v>
      </c>
      <c r="CJ59" t="s">
        <v>2655</v>
      </c>
      <c r="CK59" t="s">
        <v>2655</v>
      </c>
      <c r="CL59" t="s">
        <v>2655</v>
      </c>
      <c r="CM59" t="s">
        <v>2655</v>
      </c>
      <c r="CN59" s="150"/>
      <c r="CO59" s="150">
        <v>10048</v>
      </c>
      <c r="CP59">
        <v>687</v>
      </c>
      <c r="CQ59" t="s">
        <v>2655</v>
      </c>
      <c r="CS59" s="150">
        <v>10735</v>
      </c>
      <c r="CT59">
        <v>86</v>
      </c>
      <c r="CU59" s="150">
        <v>10649</v>
      </c>
      <c r="CV59">
        <v>0.01</v>
      </c>
      <c r="CW59" s="150"/>
      <c r="CX59" s="150">
        <v>2550</v>
      </c>
      <c r="CY59">
        <v>180</v>
      </c>
      <c r="CZ59" t="s">
        <v>2655</v>
      </c>
      <c r="DB59" s="150">
        <v>2730</v>
      </c>
      <c r="DC59" t="s">
        <v>2655</v>
      </c>
      <c r="DD59" s="150">
        <v>2730</v>
      </c>
      <c r="DE59" t="s">
        <v>2655</v>
      </c>
      <c r="DF59" s="151"/>
      <c r="DG59" s="150">
        <v>12598</v>
      </c>
      <c r="DH59">
        <v>867</v>
      </c>
      <c r="DI59" t="s">
        <v>2655</v>
      </c>
      <c r="DJ59" t="s">
        <v>2655</v>
      </c>
      <c r="DK59" s="150">
        <v>13465</v>
      </c>
      <c r="DL59">
        <v>86</v>
      </c>
      <c r="DM59" s="150">
        <v>13379</v>
      </c>
      <c r="DN59">
        <v>0.01</v>
      </c>
      <c r="DO59" s="150"/>
      <c r="DS59" s="150"/>
      <c r="DW59" t="str">
        <f t="shared" si="0"/>
        <v>בענה</v>
      </c>
      <c r="DX59" s="150">
        <f t="shared" si="1"/>
        <v>3180</v>
      </c>
      <c r="DY59" s="150">
        <f t="shared" si="2"/>
        <v>2244</v>
      </c>
      <c r="DZ59" s="150"/>
      <c r="EB59" s="150"/>
      <c r="EC59" t="s">
        <v>2789</v>
      </c>
      <c r="ED59" s="150" t="str">
        <f t="shared" si="3"/>
        <v>בענה</v>
      </c>
      <c r="EL59" s="150"/>
      <c r="EM59" s="152"/>
      <c r="EN59" s="150"/>
      <c r="EO59" s="150"/>
      <c r="EV59" s="150"/>
      <c r="EW59" s="150"/>
      <c r="EX59" s="150"/>
      <c r="EY59" s="151"/>
      <c r="EZ59" s="150"/>
      <c r="FA59" s="150"/>
      <c r="FG59" s="150"/>
      <c r="FH59" s="150"/>
      <c r="FI59" s="150"/>
      <c r="FJ59" s="150"/>
      <c r="FK59" s="151"/>
      <c r="FM59" s="150"/>
      <c r="FO59" s="150"/>
      <c r="FP59" s="150"/>
      <c r="FQ59" s="152"/>
      <c r="FR59" s="150"/>
      <c r="FS59" s="150"/>
      <c r="FT59" s="150"/>
      <c r="FV59" s="150"/>
      <c r="FW59" s="150"/>
      <c r="FX59" s="150"/>
      <c r="FZ59" s="153"/>
      <c r="GA59" s="150"/>
      <c r="GB59" s="150"/>
      <c r="GE59" s="150"/>
      <c r="GF59" s="150"/>
      <c r="GG59" s="150"/>
      <c r="GI59" s="154"/>
      <c r="GJ59" s="150"/>
      <c r="GN59" s="150"/>
      <c r="GP59" s="150"/>
      <c r="GR59" s="151"/>
      <c r="GS59" s="150"/>
      <c r="GT59" s="150"/>
      <c r="GU59" s="150"/>
      <c r="GW59" s="150"/>
      <c r="GX59" s="150"/>
      <c r="GY59" s="150"/>
      <c r="HA59" s="152"/>
      <c r="HJ59" s="128"/>
      <c r="HK59" s="150"/>
      <c r="HO59" s="150"/>
      <c r="HQ59" s="150"/>
      <c r="HS59" s="151"/>
      <c r="HT59" s="150"/>
      <c r="HX59" s="150"/>
      <c r="HZ59" s="150"/>
      <c r="IB59" s="151"/>
      <c r="IC59" s="150"/>
      <c r="IG59" s="150"/>
      <c r="II59" s="150"/>
    </row>
    <row r="60" spans="1:243">
      <c r="A60" s="149">
        <v>47</v>
      </c>
      <c r="B60" s="238" t="s">
        <v>2657</v>
      </c>
      <c r="C60" t="s">
        <v>2982</v>
      </c>
      <c r="D60" s="238"/>
      <c r="E60" s="238"/>
      <c r="F60" s="238"/>
      <c r="G60" s="150">
        <v>19742</v>
      </c>
      <c r="H60" s="150">
        <v>18293</v>
      </c>
      <c r="I60" s="150">
        <v>1633</v>
      </c>
      <c r="J60" s="150">
        <v>4284</v>
      </c>
      <c r="K60" s="150">
        <v>20830</v>
      </c>
      <c r="L60" s="150">
        <v>64782</v>
      </c>
      <c r="M60"/>
      <c r="N60">
        <v>47</v>
      </c>
      <c r="O60" s="150"/>
      <c r="P60" s="151"/>
      <c r="Q60" s="150">
        <v>10356</v>
      </c>
      <c r="R60">
        <v>667</v>
      </c>
      <c r="S60" t="s">
        <v>2655</v>
      </c>
      <c r="T60" s="150">
        <v>6794</v>
      </c>
      <c r="U60" s="150">
        <v>18293</v>
      </c>
      <c r="V60" s="150">
        <v>1633</v>
      </c>
      <c r="W60" s="150">
        <v>4284</v>
      </c>
      <c r="X60" s="150">
        <v>13225</v>
      </c>
      <c r="Y60" s="150">
        <v>7605</v>
      </c>
      <c r="AA60" t="s">
        <v>2655</v>
      </c>
      <c r="AB60" t="s">
        <v>2655</v>
      </c>
      <c r="AC60" s="150">
        <v>1925</v>
      </c>
      <c r="AD60" s="150">
        <v>64782</v>
      </c>
      <c r="AE60" t="s">
        <v>2655</v>
      </c>
      <c r="AF60" s="150">
        <v>64782</v>
      </c>
      <c r="AG60" s="151"/>
      <c r="AH60" s="150">
        <v>26014</v>
      </c>
      <c r="AI60" s="150">
        <v>11675</v>
      </c>
      <c r="AJ60" s="150">
        <v>2233</v>
      </c>
      <c r="AK60">
        <v>72</v>
      </c>
      <c r="AL60" s="150">
        <v>2806</v>
      </c>
      <c r="AM60" t="s">
        <v>2655</v>
      </c>
      <c r="AP60" s="150">
        <v>16786</v>
      </c>
      <c r="AQ60" s="150">
        <v>8527</v>
      </c>
      <c r="AR60" s="150">
        <v>34273</v>
      </c>
      <c r="AS60" t="s">
        <v>2655</v>
      </c>
      <c r="AT60"/>
      <c r="AU60" s="150">
        <v>1916</v>
      </c>
      <c r="AV60" s="150">
        <v>7018</v>
      </c>
      <c r="AW60">
        <v>667</v>
      </c>
      <c r="AY60" s="150">
        <v>8267</v>
      </c>
      <c r="AZ60" s="150">
        <v>5484</v>
      </c>
      <c r="BA60" s="150">
        <v>2783</v>
      </c>
      <c r="BB60">
        <v>0.66</v>
      </c>
      <c r="BC60"/>
      <c r="BE60">
        <v>766</v>
      </c>
      <c r="BF60" s="150">
        <v>4190</v>
      </c>
      <c r="BG60" t="s">
        <v>2655</v>
      </c>
      <c r="BH60">
        <v>58</v>
      </c>
      <c r="BI60" s="150">
        <v>5014</v>
      </c>
      <c r="BJ60" s="150">
        <v>4872</v>
      </c>
      <c r="BK60">
        <v>142</v>
      </c>
      <c r="BL60">
        <v>0.97</v>
      </c>
      <c r="BM60"/>
      <c r="BN60">
        <v>541</v>
      </c>
      <c r="BO60" t="s">
        <v>2655</v>
      </c>
      <c r="BP60" t="s">
        <v>2655</v>
      </c>
      <c r="BQ60">
        <v>-58</v>
      </c>
      <c r="BR60">
        <v>483</v>
      </c>
      <c r="BS60" t="s">
        <v>2655</v>
      </c>
      <c r="BT60">
        <v>483</v>
      </c>
      <c r="BU60" t="s">
        <v>2655</v>
      </c>
      <c r="BV60"/>
      <c r="BW60" s="150">
        <v>3223</v>
      </c>
      <c r="BX60" s="150">
        <v>11208</v>
      </c>
      <c r="BY60">
        <v>667</v>
      </c>
      <c r="BZ60" t="s">
        <v>2655</v>
      </c>
      <c r="CA60" s="150">
        <v>13764</v>
      </c>
      <c r="CB60" s="150">
        <v>10356</v>
      </c>
      <c r="CC60" s="150">
        <v>3408</v>
      </c>
      <c r="CD60">
        <v>0.75</v>
      </c>
      <c r="CE60" s="150"/>
      <c r="CG60" t="s">
        <v>2655</v>
      </c>
      <c r="CH60" t="s">
        <v>2655</v>
      </c>
      <c r="CJ60" t="s">
        <v>2655</v>
      </c>
      <c r="CK60" t="s">
        <v>2655</v>
      </c>
      <c r="CL60" t="s">
        <v>2655</v>
      </c>
      <c r="CM60" t="s">
        <v>2655</v>
      </c>
      <c r="CN60" s="150"/>
      <c r="CP60" t="s">
        <v>2655</v>
      </c>
      <c r="CQ60" t="s">
        <v>2655</v>
      </c>
      <c r="CS60" t="s">
        <v>2655</v>
      </c>
      <c r="CT60" t="s">
        <v>2655</v>
      </c>
      <c r="CU60" t="s">
        <v>2655</v>
      </c>
      <c r="CV60" t="s">
        <v>2655</v>
      </c>
      <c r="CW60" s="150"/>
      <c r="CY60" t="s">
        <v>2655</v>
      </c>
      <c r="CZ60" t="s">
        <v>2655</v>
      </c>
      <c r="DB60" t="s">
        <v>2655</v>
      </c>
      <c r="DC60" t="s">
        <v>2655</v>
      </c>
      <c r="DD60" t="s">
        <v>2655</v>
      </c>
      <c r="DE60" t="s">
        <v>2655</v>
      </c>
      <c r="DF60" s="151"/>
      <c r="DG60" t="s">
        <v>2655</v>
      </c>
      <c r="DH60" t="s">
        <v>2655</v>
      </c>
      <c r="DI60" t="s">
        <v>2655</v>
      </c>
      <c r="DJ60" t="s">
        <v>2655</v>
      </c>
      <c r="DK60" t="s">
        <v>2655</v>
      </c>
      <c r="DL60" t="s">
        <v>2655</v>
      </c>
      <c r="DM60" t="s">
        <v>2655</v>
      </c>
      <c r="DN60" t="s">
        <v>2655</v>
      </c>
      <c r="DO60"/>
      <c r="DW60" t="str">
        <f t="shared" si="0"/>
        <v>בקעת הירדן</v>
      </c>
      <c r="DX60" s="150">
        <f t="shared" si="1"/>
        <v>5484</v>
      </c>
      <c r="DY60" s="150">
        <f t="shared" si="2"/>
        <v>4872</v>
      </c>
      <c r="DZ60" s="150"/>
      <c r="EB60" s="150"/>
      <c r="EC60" t="s">
        <v>2790</v>
      </c>
      <c r="ED60" s="150" t="str">
        <f t="shared" si="3"/>
        <v>בקעת הירדן</v>
      </c>
      <c r="EL60" s="150"/>
      <c r="EM60" s="152"/>
      <c r="EN60" s="150"/>
      <c r="EO60" s="150"/>
      <c r="EP60" s="150"/>
      <c r="ER60" s="150"/>
      <c r="EV60" s="150"/>
      <c r="EW60" s="150"/>
      <c r="EX60" s="150"/>
      <c r="EY60" s="151"/>
      <c r="EZ60" s="150"/>
      <c r="FA60" s="150"/>
      <c r="FG60" s="150"/>
      <c r="FH60" s="150"/>
      <c r="FI60" s="150"/>
      <c r="FK60" s="151"/>
      <c r="FL60" s="150"/>
      <c r="FM60" s="150"/>
      <c r="FO60" s="150"/>
      <c r="FP60" s="150"/>
      <c r="FQ60" s="152"/>
      <c r="FR60" s="150"/>
      <c r="FS60" s="150"/>
      <c r="FV60" s="150"/>
      <c r="FW60" s="150"/>
      <c r="FX60" s="150"/>
      <c r="FZ60" s="153"/>
      <c r="GB60" s="150"/>
      <c r="GE60" s="150"/>
      <c r="GF60" s="150"/>
      <c r="GI60" s="154"/>
      <c r="GR60" s="151"/>
      <c r="GS60" s="150"/>
      <c r="GT60" s="150"/>
      <c r="GW60" s="150"/>
      <c r="GX60" s="150"/>
      <c r="GY60" s="150"/>
      <c r="HA60" s="152"/>
      <c r="HJ60" s="128"/>
      <c r="HS60" s="151"/>
      <c r="IB60" s="151"/>
    </row>
    <row r="61" spans="1:243">
      <c r="A61" s="149">
        <v>48</v>
      </c>
      <c r="B61" s="238" t="s">
        <v>2661</v>
      </c>
      <c r="C61" t="s">
        <v>1173</v>
      </c>
      <c r="D61" s="238"/>
      <c r="E61" s="238"/>
      <c r="F61" s="238"/>
      <c r="G61" s="150">
        <v>50086</v>
      </c>
      <c r="H61" s="150">
        <v>31727</v>
      </c>
      <c r="I61" s="150">
        <v>1967</v>
      </c>
      <c r="J61">
        <v>601</v>
      </c>
      <c r="K61" s="150">
        <v>11135</v>
      </c>
      <c r="L61" s="150">
        <v>95516</v>
      </c>
      <c r="M61"/>
      <c r="N61">
        <v>13</v>
      </c>
      <c r="O61" s="150"/>
      <c r="P61" s="151"/>
      <c r="Q61" s="150">
        <v>35009</v>
      </c>
      <c r="R61" s="150">
        <v>1170</v>
      </c>
      <c r="S61">
        <v>83</v>
      </c>
      <c r="T61" s="150">
        <v>13723</v>
      </c>
      <c r="U61" s="150">
        <v>31727</v>
      </c>
      <c r="V61" s="150">
        <v>1967</v>
      </c>
      <c r="W61">
        <v>601</v>
      </c>
      <c r="X61" t="s">
        <v>2655</v>
      </c>
      <c r="Y61">
        <v>48</v>
      </c>
      <c r="AA61" s="150">
        <v>10605</v>
      </c>
      <c r="AB61">
        <v>482</v>
      </c>
      <c r="AC61">
        <v>101</v>
      </c>
      <c r="AD61" s="150">
        <v>95516</v>
      </c>
      <c r="AE61" t="s">
        <v>2655</v>
      </c>
      <c r="AF61" s="150">
        <v>95516</v>
      </c>
      <c r="AG61" s="151"/>
      <c r="AH61" s="150">
        <v>46184</v>
      </c>
      <c r="AI61">
        <v>758</v>
      </c>
      <c r="AJ61">
        <v>588</v>
      </c>
      <c r="AL61" s="150">
        <v>8915</v>
      </c>
      <c r="AM61" s="150">
        <v>11610</v>
      </c>
      <c r="AP61" s="150">
        <v>21871</v>
      </c>
      <c r="AQ61" s="150">
        <v>11335</v>
      </c>
      <c r="AR61" s="150">
        <v>56720</v>
      </c>
      <c r="AS61">
        <v>80</v>
      </c>
      <c r="AT61"/>
      <c r="AU61">
        <v>296</v>
      </c>
      <c r="AV61" s="150">
        <v>10820</v>
      </c>
      <c r="AW61" s="150">
        <v>1052</v>
      </c>
      <c r="AX61">
        <v>-100</v>
      </c>
      <c r="AY61" s="150">
        <v>9964</v>
      </c>
      <c r="AZ61" s="150">
        <v>9929</v>
      </c>
      <c r="BA61">
        <v>35</v>
      </c>
      <c r="BB61">
        <v>1</v>
      </c>
      <c r="BC61"/>
      <c r="BD61" s="150"/>
      <c r="BE61" s="150">
        <v>2164</v>
      </c>
      <c r="BF61" s="150">
        <v>26129</v>
      </c>
      <c r="BG61">
        <v>119</v>
      </c>
      <c r="BH61">
        <v>-160</v>
      </c>
      <c r="BI61" s="150">
        <v>28014</v>
      </c>
      <c r="BJ61" s="150">
        <v>25081</v>
      </c>
      <c r="BK61" s="150">
        <v>2933</v>
      </c>
      <c r="BL61">
        <v>0.9</v>
      </c>
      <c r="BM61"/>
      <c r="BN61">
        <v>908</v>
      </c>
      <c r="BO61" t="s">
        <v>2655</v>
      </c>
      <c r="BP61" t="s">
        <v>2655</v>
      </c>
      <c r="BQ61">
        <v>260</v>
      </c>
      <c r="BR61" s="150">
        <v>1168</v>
      </c>
      <c r="BS61" t="s">
        <v>2655</v>
      </c>
      <c r="BT61" s="150">
        <v>1168</v>
      </c>
      <c r="BU61" t="s">
        <v>2655</v>
      </c>
      <c r="BV61" s="150"/>
      <c r="BW61" s="150">
        <v>3368</v>
      </c>
      <c r="BX61" s="150">
        <v>36949</v>
      </c>
      <c r="BY61" s="150">
        <v>1171</v>
      </c>
      <c r="BZ61" t="s">
        <v>2655</v>
      </c>
      <c r="CA61" s="150">
        <v>39146</v>
      </c>
      <c r="CB61" s="150">
        <v>35010</v>
      </c>
      <c r="CC61" s="150">
        <v>4136</v>
      </c>
      <c r="CD61">
        <v>0.89</v>
      </c>
      <c r="CE61" s="150"/>
      <c r="CG61" t="s">
        <v>2655</v>
      </c>
      <c r="CH61" t="s">
        <v>2655</v>
      </c>
      <c r="CJ61" t="s">
        <v>2655</v>
      </c>
      <c r="CK61" t="s">
        <v>2655</v>
      </c>
      <c r="CL61" t="s">
        <v>2655</v>
      </c>
      <c r="CM61" t="s">
        <v>2655</v>
      </c>
      <c r="CN61" s="150"/>
      <c r="CO61">
        <v>11</v>
      </c>
      <c r="CP61">
        <v>66</v>
      </c>
      <c r="CQ61" t="s">
        <v>2655</v>
      </c>
      <c r="CS61">
        <v>77</v>
      </c>
      <c r="CT61">
        <v>59</v>
      </c>
      <c r="CU61">
        <v>18</v>
      </c>
      <c r="CV61">
        <v>0.77</v>
      </c>
      <c r="CW61" s="150"/>
      <c r="CY61" t="s">
        <v>2655</v>
      </c>
      <c r="CZ61" t="s">
        <v>2655</v>
      </c>
      <c r="DB61" t="s">
        <v>2655</v>
      </c>
      <c r="DC61" t="s">
        <v>2655</v>
      </c>
      <c r="DD61" t="s">
        <v>2655</v>
      </c>
      <c r="DE61" t="s">
        <v>2655</v>
      </c>
      <c r="DF61" s="151"/>
      <c r="DG61">
        <v>11</v>
      </c>
      <c r="DH61">
        <v>66</v>
      </c>
      <c r="DI61" t="s">
        <v>2655</v>
      </c>
      <c r="DJ61" t="s">
        <v>2655</v>
      </c>
      <c r="DK61">
        <v>77</v>
      </c>
      <c r="DL61">
        <v>59</v>
      </c>
      <c r="DM61">
        <v>18</v>
      </c>
      <c r="DN61">
        <v>0.77</v>
      </c>
      <c r="DO61"/>
      <c r="DW61" t="str">
        <f t="shared" si="0"/>
        <v>ברנר</v>
      </c>
      <c r="DX61" s="150">
        <f t="shared" si="1"/>
        <v>9929</v>
      </c>
      <c r="DY61" s="150">
        <f t="shared" si="2"/>
        <v>25081</v>
      </c>
      <c r="DZ61" s="150"/>
      <c r="EB61" s="150"/>
      <c r="EC61" t="s">
        <v>2791</v>
      </c>
      <c r="ED61" s="150" t="str">
        <f t="shared" si="3"/>
        <v>ברנר</v>
      </c>
      <c r="EL61" s="150"/>
      <c r="EM61" s="152"/>
      <c r="EN61" s="150"/>
      <c r="ER61" s="150"/>
      <c r="ES61" s="150"/>
      <c r="EV61" s="150"/>
      <c r="EW61" s="150"/>
      <c r="EX61" s="150"/>
      <c r="EY61" s="151"/>
      <c r="EZ61" s="150"/>
      <c r="FA61" s="150"/>
      <c r="FC61" s="150"/>
      <c r="FD61" s="150"/>
      <c r="FG61" s="150"/>
      <c r="FH61" s="150"/>
      <c r="FI61" s="150"/>
      <c r="FK61" s="151"/>
      <c r="FM61" s="150"/>
      <c r="FO61" s="150"/>
      <c r="FP61" s="150"/>
      <c r="FQ61" s="152"/>
      <c r="FS61" s="150"/>
      <c r="FT61" s="150"/>
      <c r="FV61" s="150"/>
      <c r="FW61" s="150"/>
      <c r="FZ61" s="153"/>
      <c r="GA61" s="150"/>
      <c r="GB61" s="150"/>
      <c r="GE61" s="150"/>
      <c r="GF61" s="150"/>
      <c r="GG61" s="150"/>
      <c r="GI61" s="154"/>
      <c r="GN61" s="150"/>
      <c r="GP61" s="150"/>
      <c r="GR61" s="151"/>
      <c r="GS61" s="150"/>
      <c r="GT61" s="150"/>
      <c r="GU61" s="150"/>
      <c r="GW61" s="150"/>
      <c r="GX61" s="150"/>
      <c r="GY61" s="150"/>
      <c r="HA61" s="152"/>
      <c r="HJ61" s="128"/>
      <c r="HS61" s="151"/>
      <c r="IB61" s="151"/>
    </row>
    <row r="62" spans="1:243">
      <c r="A62" s="149">
        <v>49</v>
      </c>
      <c r="B62" s="238" t="s">
        <v>2658</v>
      </c>
      <c r="C62" t="s">
        <v>2471</v>
      </c>
      <c r="D62" s="238"/>
      <c r="E62" s="238"/>
      <c r="F62" s="238"/>
      <c r="G62" s="150">
        <v>494057</v>
      </c>
      <c r="H62" s="150">
        <v>124175</v>
      </c>
      <c r="I62" s="150">
        <v>94876</v>
      </c>
      <c r="J62">
        <v>983</v>
      </c>
      <c r="K62" s="150">
        <v>43176</v>
      </c>
      <c r="L62" s="150">
        <v>757267</v>
      </c>
      <c r="M62" s="150"/>
      <c r="N62" s="150">
        <v>1090</v>
      </c>
      <c r="O62" s="150"/>
      <c r="P62" s="151"/>
      <c r="Q62" s="150">
        <v>285656</v>
      </c>
      <c r="R62" s="150">
        <v>64922</v>
      </c>
      <c r="S62">
        <v>249</v>
      </c>
      <c r="T62" s="150">
        <v>69786</v>
      </c>
      <c r="U62" s="150">
        <v>124175</v>
      </c>
      <c r="V62" s="150">
        <v>94876</v>
      </c>
      <c r="W62">
        <v>983</v>
      </c>
      <c r="X62" s="150">
        <v>37435</v>
      </c>
      <c r="Y62" s="150">
        <v>5728</v>
      </c>
      <c r="AA62" t="s">
        <v>2655</v>
      </c>
      <c r="AB62">
        <v>13</v>
      </c>
      <c r="AC62" s="150">
        <v>73444</v>
      </c>
      <c r="AD62" s="150">
        <v>757267</v>
      </c>
      <c r="AE62" t="s">
        <v>2655</v>
      </c>
      <c r="AF62" s="150">
        <v>757267</v>
      </c>
      <c r="AG62" s="151"/>
      <c r="AH62" s="150">
        <v>300451</v>
      </c>
      <c r="AI62" s="150">
        <v>18460</v>
      </c>
      <c r="AJ62" s="150">
        <v>16060</v>
      </c>
      <c r="AK62">
        <v>737</v>
      </c>
      <c r="AL62" s="150">
        <v>40962</v>
      </c>
      <c r="AM62" t="s">
        <v>2655</v>
      </c>
      <c r="AP62" s="150">
        <v>76219</v>
      </c>
      <c r="AQ62" s="150">
        <v>72922</v>
      </c>
      <c r="AR62" s="150">
        <v>303748</v>
      </c>
      <c r="AS62" t="s">
        <v>2655</v>
      </c>
      <c r="AT62"/>
      <c r="AU62" s="150">
        <v>72998</v>
      </c>
      <c r="AV62" s="150">
        <v>225509</v>
      </c>
      <c r="AW62" s="150">
        <v>56187</v>
      </c>
      <c r="AY62" s="150">
        <v>242320</v>
      </c>
      <c r="AZ62" s="150">
        <v>165555</v>
      </c>
      <c r="BA62" s="150">
        <v>76765</v>
      </c>
      <c r="BB62">
        <v>0.68</v>
      </c>
      <c r="BC62"/>
      <c r="BD62" s="150"/>
      <c r="BE62" s="150">
        <v>110172</v>
      </c>
      <c r="BF62" s="150">
        <v>151992</v>
      </c>
      <c r="BG62" s="150">
        <v>8735</v>
      </c>
      <c r="BH62" s="150">
        <v>-23871</v>
      </c>
      <c r="BI62" s="150">
        <v>229558</v>
      </c>
      <c r="BJ62" s="150">
        <v>120101</v>
      </c>
      <c r="BK62" s="150">
        <v>109457</v>
      </c>
      <c r="BL62">
        <v>0.52</v>
      </c>
      <c r="BM62"/>
      <c r="BN62" s="150">
        <v>554230</v>
      </c>
      <c r="BO62" t="s">
        <v>2655</v>
      </c>
      <c r="BP62" s="150">
        <v>108013</v>
      </c>
      <c r="BQ62" s="150">
        <v>23871</v>
      </c>
      <c r="BR62" s="150">
        <v>470088</v>
      </c>
      <c r="BS62" t="s">
        <v>2655</v>
      </c>
      <c r="BT62" s="150">
        <v>470088</v>
      </c>
      <c r="BU62" t="s">
        <v>2655</v>
      </c>
      <c r="BV62" s="150"/>
      <c r="BW62" s="150">
        <v>737400</v>
      </c>
      <c r="BX62" s="150">
        <v>377501</v>
      </c>
      <c r="BY62" s="150">
        <v>172935</v>
      </c>
      <c r="BZ62" t="s">
        <v>2655</v>
      </c>
      <c r="CA62" s="150">
        <v>941966</v>
      </c>
      <c r="CB62" s="150">
        <v>285656</v>
      </c>
      <c r="CC62" s="150">
        <v>656310</v>
      </c>
      <c r="CD62">
        <v>0.3</v>
      </c>
      <c r="CE62" s="150"/>
      <c r="CG62" t="s">
        <v>2655</v>
      </c>
      <c r="CH62" t="s">
        <v>2655</v>
      </c>
      <c r="CJ62" t="s">
        <v>2655</v>
      </c>
      <c r="CK62" t="s">
        <v>2655</v>
      </c>
      <c r="CL62" t="s">
        <v>2655</v>
      </c>
      <c r="CM62" t="s">
        <v>2655</v>
      </c>
      <c r="CN62" s="150"/>
      <c r="CO62" s="150">
        <v>8612</v>
      </c>
      <c r="CP62">
        <v>717</v>
      </c>
      <c r="CQ62" t="s">
        <v>2655</v>
      </c>
      <c r="CR62" s="150">
        <v>-2052</v>
      </c>
      <c r="CS62" s="150">
        <v>7277</v>
      </c>
      <c r="CT62">
        <v>249</v>
      </c>
      <c r="CU62" s="150">
        <v>7028</v>
      </c>
      <c r="CV62">
        <v>0.03</v>
      </c>
      <c r="CW62" s="150"/>
      <c r="CX62" s="150">
        <v>42583</v>
      </c>
      <c r="CY62" t="s">
        <v>2655</v>
      </c>
      <c r="CZ62" s="150">
        <v>6994</v>
      </c>
      <c r="DA62" s="150">
        <v>2052</v>
      </c>
      <c r="DB62" s="150">
        <v>37641</v>
      </c>
      <c r="DC62" t="s">
        <v>2655</v>
      </c>
      <c r="DD62" s="150">
        <v>37641</v>
      </c>
      <c r="DE62" t="s">
        <v>2655</v>
      </c>
      <c r="DF62" s="151"/>
      <c r="DG62" s="150">
        <v>51195</v>
      </c>
      <c r="DH62">
        <v>717</v>
      </c>
      <c r="DI62" s="150">
        <v>6994</v>
      </c>
      <c r="DJ62" t="s">
        <v>2655</v>
      </c>
      <c r="DK62" s="150">
        <v>44918</v>
      </c>
      <c r="DL62">
        <v>249</v>
      </c>
      <c r="DM62" s="150">
        <v>44669</v>
      </c>
      <c r="DN62">
        <v>0.01</v>
      </c>
      <c r="DO62" s="150"/>
      <c r="DQ62" s="150"/>
      <c r="DS62" s="150"/>
      <c r="DW62" t="str">
        <f t="shared" si="0"/>
        <v>בת ים</v>
      </c>
      <c r="DX62" s="150">
        <f t="shared" si="1"/>
        <v>165555</v>
      </c>
      <c r="DY62" s="150">
        <f t="shared" si="2"/>
        <v>120101</v>
      </c>
      <c r="DZ62" s="150"/>
      <c r="EB62" s="150"/>
      <c r="EC62" t="s">
        <v>2792</v>
      </c>
      <c r="ED62" s="150" t="str">
        <f t="shared" si="3"/>
        <v>בת ים</v>
      </c>
      <c r="EE62" s="150"/>
      <c r="EL62" s="150"/>
      <c r="EM62" s="152"/>
      <c r="EN62" s="150"/>
      <c r="EO62" s="150"/>
      <c r="EP62" s="150"/>
      <c r="ER62" s="150"/>
      <c r="EV62" s="150"/>
      <c r="EW62" s="150"/>
      <c r="EX62" s="150"/>
      <c r="EY62" s="151"/>
      <c r="EZ62" s="150"/>
      <c r="FA62" s="150"/>
      <c r="FB62" s="150"/>
      <c r="FD62" s="150"/>
      <c r="FG62" s="150"/>
      <c r="FH62" s="150"/>
      <c r="FI62" s="150"/>
      <c r="FJ62" s="150"/>
      <c r="FK62" s="151"/>
      <c r="FL62" s="150"/>
      <c r="FM62" s="150"/>
      <c r="FN62" s="150"/>
      <c r="FO62" s="150"/>
      <c r="FP62" s="150"/>
      <c r="FQ62" s="152"/>
      <c r="FR62" s="150"/>
      <c r="FS62" s="150"/>
      <c r="FT62" s="150"/>
      <c r="FV62" s="150"/>
      <c r="FW62" s="150"/>
      <c r="FX62" s="150"/>
      <c r="FZ62" s="153"/>
      <c r="GA62" s="150"/>
      <c r="GB62" s="150"/>
      <c r="GC62" s="150"/>
      <c r="GD62" s="150"/>
      <c r="GE62" s="150"/>
      <c r="GF62" s="150"/>
      <c r="GG62" s="150"/>
      <c r="GI62" s="154"/>
      <c r="GJ62" s="150"/>
      <c r="GL62" s="150"/>
      <c r="GM62" s="150"/>
      <c r="GN62" s="150"/>
      <c r="GP62" s="150"/>
      <c r="GR62" s="151"/>
      <c r="GS62" s="150"/>
      <c r="GT62" s="150"/>
      <c r="GU62" s="150"/>
      <c r="GW62" s="150"/>
      <c r="GX62" s="150"/>
      <c r="GY62" s="150"/>
      <c r="HA62" s="152"/>
      <c r="HJ62" s="128"/>
      <c r="HK62" s="150"/>
      <c r="HN62" s="150"/>
      <c r="HO62" s="150"/>
      <c r="HQ62" s="150"/>
      <c r="HS62" s="151"/>
      <c r="HT62" s="150"/>
      <c r="HV62" s="150"/>
      <c r="HW62" s="150"/>
      <c r="HX62" s="150"/>
      <c r="HZ62" s="150"/>
      <c r="IB62" s="151"/>
      <c r="IC62" s="150"/>
      <c r="IE62" s="150"/>
      <c r="IG62" s="150"/>
      <c r="II62" s="150"/>
    </row>
    <row r="63" spans="1:243">
      <c r="A63" s="149">
        <v>50</v>
      </c>
      <c r="B63" s="238" t="s">
        <v>2660</v>
      </c>
      <c r="C63" t="s">
        <v>1182</v>
      </c>
      <c r="D63" s="238"/>
      <c r="E63" s="238"/>
      <c r="F63" s="238"/>
      <c r="G63" s="150">
        <v>8683</v>
      </c>
      <c r="H63" s="150">
        <v>19243</v>
      </c>
      <c r="I63" s="150">
        <v>4612</v>
      </c>
      <c r="J63">
        <v>258</v>
      </c>
      <c r="K63" s="150">
        <v>9003</v>
      </c>
      <c r="L63" s="150">
        <v>41799</v>
      </c>
      <c r="M63"/>
      <c r="N63">
        <v>-647.88</v>
      </c>
      <c r="O63" s="150"/>
      <c r="P63" s="151"/>
      <c r="Q63" s="150">
        <v>4738</v>
      </c>
      <c r="R63" s="150">
        <v>2449</v>
      </c>
      <c r="S63">
        <v>267</v>
      </c>
      <c r="T63">
        <v>970</v>
      </c>
      <c r="U63" s="150">
        <v>19243</v>
      </c>
      <c r="V63" s="150">
        <v>4612</v>
      </c>
      <c r="W63">
        <v>258</v>
      </c>
      <c r="X63" s="150">
        <v>8289</v>
      </c>
      <c r="Y63">
        <v>714</v>
      </c>
      <c r="AA63" t="s">
        <v>2655</v>
      </c>
      <c r="AB63" t="s">
        <v>2655</v>
      </c>
      <c r="AC63">
        <v>259</v>
      </c>
      <c r="AD63" s="150">
        <v>41799</v>
      </c>
      <c r="AE63" t="s">
        <v>2655</v>
      </c>
      <c r="AF63" s="150">
        <v>41799</v>
      </c>
      <c r="AG63" s="151"/>
      <c r="AH63" s="150">
        <v>16067</v>
      </c>
      <c r="AI63" s="150">
        <v>2787</v>
      </c>
      <c r="AL63">
        <v>226</v>
      </c>
      <c r="AM63" t="s">
        <v>2655</v>
      </c>
      <c r="AN63">
        <v>388</v>
      </c>
      <c r="AP63" s="150">
        <v>3401</v>
      </c>
      <c r="AQ63" s="150">
        <v>9961</v>
      </c>
      <c r="AR63" s="150">
        <v>9507</v>
      </c>
      <c r="AS63" t="s">
        <v>2655</v>
      </c>
      <c r="AT63"/>
      <c r="AU63" s="150">
        <v>22803</v>
      </c>
      <c r="AV63" s="150">
        <v>7288.24</v>
      </c>
      <c r="AW63" s="150">
        <v>6205</v>
      </c>
      <c r="AY63" s="150">
        <v>23886.23</v>
      </c>
      <c r="AZ63" s="150">
        <v>3961</v>
      </c>
      <c r="BA63" s="150">
        <v>19925.23</v>
      </c>
      <c r="BB63">
        <v>0.17</v>
      </c>
      <c r="BC63"/>
      <c r="BD63" s="150"/>
      <c r="BE63" s="150">
        <v>2763</v>
      </c>
      <c r="BF63" s="150">
        <v>1032.74</v>
      </c>
      <c r="BG63">
        <v>201</v>
      </c>
      <c r="BI63" s="150">
        <v>3594.74</v>
      </c>
      <c r="BJ63">
        <v>777</v>
      </c>
      <c r="BK63" s="150">
        <v>2817.74</v>
      </c>
      <c r="BL63">
        <v>0.22</v>
      </c>
      <c r="BM63"/>
      <c r="BN63" s="150">
        <v>13085</v>
      </c>
      <c r="BO63">
        <v>655</v>
      </c>
      <c r="BP63">
        <v>608</v>
      </c>
      <c r="BR63" s="150">
        <v>13132</v>
      </c>
      <c r="BS63" t="s">
        <v>2655</v>
      </c>
      <c r="BT63" s="150">
        <v>13132</v>
      </c>
      <c r="BU63" t="s">
        <v>2655</v>
      </c>
      <c r="BV63" s="150"/>
      <c r="BW63" s="150">
        <v>38651</v>
      </c>
      <c r="BX63" s="150">
        <v>8975.9699999999993</v>
      </c>
      <c r="BY63" s="150">
        <v>7014</v>
      </c>
      <c r="BZ63" t="s">
        <v>2655</v>
      </c>
      <c r="CA63" s="150">
        <v>40612.97</v>
      </c>
      <c r="CB63" s="150">
        <v>4738</v>
      </c>
      <c r="CC63" s="150">
        <v>35874.97</v>
      </c>
      <c r="CD63">
        <v>0.12</v>
      </c>
      <c r="CE63" s="150"/>
      <c r="CF63" t="s">
        <v>2655</v>
      </c>
      <c r="CG63" t="s">
        <v>2655</v>
      </c>
      <c r="CH63" t="s">
        <v>2655</v>
      </c>
      <c r="CJ63" t="s">
        <v>2655</v>
      </c>
      <c r="CK63" t="s">
        <v>2655</v>
      </c>
      <c r="CL63" t="s">
        <v>2655</v>
      </c>
      <c r="CM63" t="s">
        <v>2655</v>
      </c>
      <c r="CN63" s="150"/>
      <c r="CO63" s="150">
        <v>7947</v>
      </c>
      <c r="CP63">
        <v>449</v>
      </c>
      <c r="CQ63">
        <v>956</v>
      </c>
      <c r="CS63" s="150">
        <v>7440</v>
      </c>
      <c r="CT63">
        <v>267</v>
      </c>
      <c r="CU63" s="150">
        <v>7173</v>
      </c>
      <c r="CV63">
        <v>0.04</v>
      </c>
      <c r="CW63" s="150"/>
      <c r="CX63" s="150">
        <v>8513</v>
      </c>
      <c r="CY63">
        <v>514</v>
      </c>
      <c r="CZ63" t="s">
        <v>2655</v>
      </c>
      <c r="DB63" s="150">
        <v>9027</v>
      </c>
      <c r="DC63" t="s">
        <v>2655</v>
      </c>
      <c r="DD63" s="150">
        <v>9027</v>
      </c>
      <c r="DE63" t="s">
        <v>2655</v>
      </c>
      <c r="DF63" s="151"/>
      <c r="DG63" s="150">
        <v>16460</v>
      </c>
      <c r="DH63">
        <v>963</v>
      </c>
      <c r="DI63">
        <v>956</v>
      </c>
      <c r="DJ63" t="s">
        <v>2655</v>
      </c>
      <c r="DK63" s="150">
        <v>16467</v>
      </c>
      <c r="DL63">
        <v>267</v>
      </c>
      <c r="DM63" s="150">
        <v>16200</v>
      </c>
      <c r="DN63">
        <v>0.02</v>
      </c>
      <c r="DO63" s="150"/>
      <c r="DS63" s="150"/>
      <c r="DV63" s="150"/>
      <c r="DW63" t="str">
        <f t="shared" si="0"/>
        <v>ג'לג'וליה</v>
      </c>
      <c r="DX63" s="150">
        <f t="shared" si="1"/>
        <v>3961</v>
      </c>
      <c r="DY63" s="150">
        <f t="shared" si="2"/>
        <v>777</v>
      </c>
      <c r="DZ63" s="150"/>
      <c r="EC63" t="s">
        <v>2793</v>
      </c>
      <c r="ED63" s="150" t="str">
        <f t="shared" si="3"/>
        <v>ג'לג'וליה</v>
      </c>
      <c r="EL63" s="150"/>
      <c r="EM63" s="152"/>
      <c r="EN63" s="150"/>
      <c r="EO63" s="150"/>
      <c r="EV63" s="150"/>
      <c r="EW63" s="150"/>
      <c r="EX63" s="150"/>
      <c r="EY63" s="151"/>
      <c r="EZ63" s="150"/>
      <c r="FA63" s="150"/>
      <c r="FG63" s="150"/>
      <c r="FH63" s="150"/>
      <c r="FI63" s="150"/>
      <c r="FK63" s="151"/>
      <c r="FL63" s="150"/>
      <c r="FM63" s="150"/>
      <c r="FO63" s="150"/>
      <c r="FP63" s="150"/>
      <c r="FQ63" s="152"/>
      <c r="FR63" s="150"/>
      <c r="FS63" s="150"/>
      <c r="FT63" s="150"/>
      <c r="FV63" s="150"/>
      <c r="FW63" s="150"/>
      <c r="FX63" s="150"/>
      <c r="FZ63" s="153"/>
      <c r="GA63" s="150"/>
      <c r="GB63" s="150"/>
      <c r="GE63" s="150"/>
      <c r="GG63" s="150"/>
      <c r="GI63" s="154"/>
      <c r="GJ63" s="150"/>
      <c r="GN63" s="150"/>
      <c r="GP63" s="150"/>
      <c r="GR63" s="151"/>
      <c r="GS63" s="150"/>
      <c r="GT63" s="150"/>
      <c r="GU63" s="150"/>
      <c r="GW63" s="150"/>
      <c r="GX63" s="150"/>
      <c r="GY63" s="150"/>
      <c r="HA63" s="152"/>
      <c r="HJ63" s="128"/>
      <c r="HK63" s="150"/>
      <c r="HO63" s="150"/>
      <c r="HQ63" s="150"/>
      <c r="HS63" s="151"/>
      <c r="HT63" s="150"/>
      <c r="HX63" s="150"/>
      <c r="HZ63" s="150"/>
      <c r="IB63" s="151"/>
      <c r="IC63" s="150"/>
      <c r="IG63" s="150"/>
      <c r="II63" s="150"/>
    </row>
    <row r="64" spans="1:243">
      <c r="A64" s="149">
        <v>51</v>
      </c>
      <c r="B64" s="238" t="s">
        <v>2658</v>
      </c>
      <c r="C64" t="s">
        <v>590</v>
      </c>
      <c r="D64" s="238"/>
      <c r="E64" s="238"/>
      <c r="F64" s="238"/>
      <c r="G64" s="150">
        <v>17671</v>
      </c>
      <c r="H64" s="150">
        <v>23908</v>
      </c>
      <c r="I64" s="150">
        <v>10118</v>
      </c>
      <c r="J64">
        <v>407</v>
      </c>
      <c r="K64" s="150">
        <v>15381</v>
      </c>
      <c r="L64" s="150">
        <v>67485</v>
      </c>
      <c r="M64" s="150"/>
      <c r="N64" s="150">
        <v>-9830</v>
      </c>
      <c r="O64" s="150"/>
      <c r="P64" s="151"/>
      <c r="Q64" s="150">
        <v>6129</v>
      </c>
      <c r="R64" s="150">
        <v>3676</v>
      </c>
      <c r="S64" s="150">
        <v>2750</v>
      </c>
      <c r="T64" s="150">
        <v>5116</v>
      </c>
      <c r="U64" s="150">
        <v>23908</v>
      </c>
      <c r="V64" s="150">
        <v>10118</v>
      </c>
      <c r="W64">
        <v>407</v>
      </c>
      <c r="X64" s="150">
        <v>12843</v>
      </c>
      <c r="Y64" s="150">
        <v>1143</v>
      </c>
      <c r="AA64" t="s">
        <v>2655</v>
      </c>
      <c r="AB64" t="s">
        <v>2655</v>
      </c>
      <c r="AC64" t="s">
        <v>2655</v>
      </c>
      <c r="AD64" s="150">
        <v>66090</v>
      </c>
      <c r="AE64" s="150">
        <v>1395</v>
      </c>
      <c r="AF64" s="150">
        <v>67485</v>
      </c>
      <c r="AG64" s="151"/>
      <c r="AH64" s="150">
        <v>15216</v>
      </c>
      <c r="AI64" s="150">
        <v>7461</v>
      </c>
      <c r="AJ64" s="150">
        <v>2053</v>
      </c>
      <c r="AL64">
        <v>800</v>
      </c>
      <c r="AM64" s="150">
        <v>3200</v>
      </c>
      <c r="AN64" s="150">
        <v>-1002</v>
      </c>
      <c r="AP64" s="150">
        <v>12512</v>
      </c>
      <c r="AQ64" s="150">
        <v>9936</v>
      </c>
      <c r="AR64" s="150">
        <v>17792</v>
      </c>
      <c r="AS64" s="150">
        <v>7010</v>
      </c>
      <c r="AT64"/>
      <c r="AU64" s="150">
        <v>7969</v>
      </c>
      <c r="AV64" s="150">
        <v>10477</v>
      </c>
      <c r="AW64" s="150">
        <v>3510</v>
      </c>
      <c r="AX64" s="150">
        <v>-1304</v>
      </c>
      <c r="AY64" s="150">
        <v>13632</v>
      </c>
      <c r="AZ64" s="150">
        <v>5806</v>
      </c>
      <c r="BA64" s="150">
        <v>7826</v>
      </c>
      <c r="BB64">
        <v>0.43</v>
      </c>
      <c r="BC64"/>
      <c r="BD64" s="150"/>
      <c r="BE64" s="150">
        <v>1013</v>
      </c>
      <c r="BF64">
        <v>488</v>
      </c>
      <c r="BG64">
        <v>166</v>
      </c>
      <c r="BI64" s="150">
        <v>1335</v>
      </c>
      <c r="BJ64">
        <v>323</v>
      </c>
      <c r="BK64" s="150">
        <v>1012</v>
      </c>
      <c r="BL64">
        <v>0.24</v>
      </c>
      <c r="BM64"/>
      <c r="BN64" s="150">
        <v>60714</v>
      </c>
      <c r="BO64" s="150">
        <v>3735</v>
      </c>
      <c r="BP64" t="s">
        <v>2655</v>
      </c>
      <c r="BQ64" s="150">
        <v>1304</v>
      </c>
      <c r="BR64" s="150">
        <v>65753</v>
      </c>
      <c r="BS64" t="s">
        <v>2655</v>
      </c>
      <c r="BT64" s="150">
        <v>65753</v>
      </c>
      <c r="BU64" t="s">
        <v>2655</v>
      </c>
      <c r="BV64" s="150"/>
      <c r="BW64" s="150">
        <v>69696</v>
      </c>
      <c r="BX64" s="150">
        <v>14700</v>
      </c>
      <c r="BY64" s="150">
        <v>3676</v>
      </c>
      <c r="BZ64" t="s">
        <v>2655</v>
      </c>
      <c r="CA64" s="150">
        <v>80720</v>
      </c>
      <c r="CB64" s="150">
        <v>6129</v>
      </c>
      <c r="CC64" s="150">
        <v>74591</v>
      </c>
      <c r="CD64">
        <v>0.08</v>
      </c>
      <c r="CE64" s="150"/>
      <c r="CG64" t="s">
        <v>2655</v>
      </c>
      <c r="CH64" t="s">
        <v>2655</v>
      </c>
      <c r="CJ64" t="s">
        <v>2655</v>
      </c>
      <c r="CK64" t="s">
        <v>2655</v>
      </c>
      <c r="CL64" t="s">
        <v>2655</v>
      </c>
      <c r="CM64" t="s">
        <v>2655</v>
      </c>
      <c r="CN64" s="150"/>
      <c r="CO64" s="150">
        <v>11388</v>
      </c>
      <c r="CP64" s="150">
        <v>7216</v>
      </c>
      <c r="CQ64">
        <v>16</v>
      </c>
      <c r="CR64">
        <v>-631</v>
      </c>
      <c r="CS64" s="150">
        <v>17957</v>
      </c>
      <c r="CT64" s="150">
        <v>2745</v>
      </c>
      <c r="CU64" s="150">
        <v>15212</v>
      </c>
      <c r="CV64">
        <v>0.15</v>
      </c>
      <c r="CW64" s="150"/>
      <c r="CX64" s="150">
        <v>39159</v>
      </c>
      <c r="CY64" s="150">
        <v>1522</v>
      </c>
      <c r="CZ64" t="s">
        <v>2655</v>
      </c>
      <c r="DA64">
        <v>631</v>
      </c>
      <c r="DB64" s="150">
        <v>41312</v>
      </c>
      <c r="DC64" t="s">
        <v>2655</v>
      </c>
      <c r="DD64" s="150">
        <v>41312</v>
      </c>
      <c r="DE64" t="s">
        <v>2655</v>
      </c>
      <c r="DF64" s="151"/>
      <c r="DG64" s="150">
        <v>50547</v>
      </c>
      <c r="DH64" s="150">
        <v>8738</v>
      </c>
      <c r="DI64">
        <v>16</v>
      </c>
      <c r="DJ64" t="s">
        <v>2655</v>
      </c>
      <c r="DK64" s="150">
        <v>59269</v>
      </c>
      <c r="DL64" s="150">
        <v>2745</v>
      </c>
      <c r="DM64" s="150">
        <v>56524</v>
      </c>
      <c r="DN64">
        <v>0.05</v>
      </c>
      <c r="DO64" s="150"/>
      <c r="DP64" s="150"/>
      <c r="DQ64" s="150"/>
      <c r="DS64" s="150"/>
      <c r="DV64" s="150"/>
      <c r="DW64" t="str">
        <f t="shared" si="0"/>
        <v>ג'סר א-זרקא</v>
      </c>
      <c r="DX64" s="150">
        <f t="shared" si="1"/>
        <v>5806</v>
      </c>
      <c r="DY64" s="150">
        <f t="shared" si="2"/>
        <v>323</v>
      </c>
      <c r="DZ64" s="150"/>
      <c r="EB64" s="150"/>
      <c r="EC64" t="s">
        <v>2794</v>
      </c>
      <c r="ED64" s="150" t="str">
        <f t="shared" si="3"/>
        <v>ג'סר א-זרקא</v>
      </c>
      <c r="EL64" s="150"/>
      <c r="EM64" s="152"/>
      <c r="EN64" s="150"/>
      <c r="EO64" s="150"/>
      <c r="EP64" s="150"/>
      <c r="ES64" s="150"/>
      <c r="ET64" s="150"/>
      <c r="EV64" s="150"/>
      <c r="EW64" s="150"/>
      <c r="EX64" s="150"/>
      <c r="EY64" s="151"/>
      <c r="EZ64" s="150"/>
      <c r="FA64" s="150"/>
      <c r="FC64" s="150"/>
      <c r="FG64" s="150"/>
      <c r="FH64" s="150"/>
      <c r="FI64" s="150"/>
      <c r="FJ64" s="150"/>
      <c r="FK64" s="151"/>
      <c r="FL64" s="150"/>
      <c r="FM64" s="150"/>
      <c r="FO64" s="150"/>
      <c r="FP64" s="150"/>
      <c r="FQ64" s="152"/>
      <c r="FR64" s="150"/>
      <c r="FS64" s="150"/>
      <c r="FT64" s="150"/>
      <c r="FU64" s="150"/>
      <c r="FV64" s="150"/>
      <c r="FW64" s="150"/>
      <c r="FX64" s="150"/>
      <c r="FZ64" s="153"/>
      <c r="GA64" s="150"/>
      <c r="GE64" s="150"/>
      <c r="GG64" s="150"/>
      <c r="GI64" s="154"/>
      <c r="GJ64" s="150"/>
      <c r="GK64" s="150"/>
      <c r="GM64" s="150"/>
      <c r="GN64" s="150"/>
      <c r="GP64" s="150"/>
      <c r="GR64" s="151"/>
      <c r="GS64" s="150"/>
      <c r="GT64" s="150"/>
      <c r="GU64" s="150"/>
      <c r="GW64" s="150"/>
      <c r="GX64" s="150"/>
      <c r="GY64" s="150"/>
      <c r="HA64" s="152"/>
      <c r="HJ64" s="128"/>
      <c r="HK64" s="150"/>
      <c r="HL64" s="150"/>
      <c r="HO64" s="150"/>
      <c r="HP64" s="150"/>
      <c r="HQ64" s="150"/>
      <c r="HS64" s="151"/>
      <c r="HT64" s="150"/>
      <c r="HU64" s="150"/>
      <c r="HX64" s="150"/>
      <c r="HZ64" s="150"/>
      <c r="IB64" s="151"/>
      <c r="IC64" s="150"/>
      <c r="ID64" s="150"/>
      <c r="IG64" s="150"/>
      <c r="IH64" s="150"/>
      <c r="II64" s="150"/>
    </row>
    <row r="65" spans="1:243">
      <c r="A65" s="149">
        <v>52</v>
      </c>
      <c r="B65" s="238" t="s">
        <v>2659</v>
      </c>
      <c r="C65" t="s">
        <v>2668</v>
      </c>
      <c r="D65" s="238"/>
      <c r="E65" s="238"/>
      <c r="F65" s="238"/>
      <c r="G65" s="150">
        <v>3826</v>
      </c>
      <c r="H65" s="150">
        <v>2055</v>
      </c>
      <c r="I65" s="150">
        <v>1986</v>
      </c>
      <c r="J65">
        <v>534</v>
      </c>
      <c r="K65" s="150">
        <v>6931</v>
      </c>
      <c r="L65" s="150">
        <v>15332</v>
      </c>
      <c r="M65"/>
      <c r="N65">
        <v>-93</v>
      </c>
      <c r="O65" s="150"/>
      <c r="P65" s="151"/>
      <c r="Q65" s="150">
        <v>2356</v>
      </c>
      <c r="R65">
        <v>744</v>
      </c>
      <c r="S65">
        <v>5</v>
      </c>
      <c r="T65">
        <v>721</v>
      </c>
      <c r="U65" s="150">
        <v>2055</v>
      </c>
      <c r="V65" s="150">
        <v>1986</v>
      </c>
      <c r="W65">
        <v>534</v>
      </c>
      <c r="X65" s="150">
        <v>6187</v>
      </c>
      <c r="Y65">
        <v>744</v>
      </c>
      <c r="AA65" t="s">
        <v>2655</v>
      </c>
      <c r="AB65" t="s">
        <v>2655</v>
      </c>
      <c r="AC65" t="s">
        <v>2655</v>
      </c>
      <c r="AD65" s="150">
        <v>15332</v>
      </c>
      <c r="AE65" t="s">
        <v>2655</v>
      </c>
      <c r="AF65" s="150">
        <v>15332</v>
      </c>
      <c r="AG65" s="151"/>
      <c r="AH65" s="150">
        <v>2272</v>
      </c>
      <c r="AI65" s="150">
        <v>4317</v>
      </c>
      <c r="AJ65">
        <v>836</v>
      </c>
      <c r="AL65">
        <v>254</v>
      </c>
      <c r="AM65" t="s">
        <v>2655</v>
      </c>
      <c r="AN65">
        <v>76</v>
      </c>
      <c r="AP65" s="150">
        <v>5483</v>
      </c>
      <c r="AQ65" s="150">
        <v>3880</v>
      </c>
      <c r="AR65" s="150">
        <v>3875</v>
      </c>
      <c r="AS65" t="s">
        <v>2655</v>
      </c>
      <c r="AT65"/>
      <c r="AU65" s="150">
        <v>3103</v>
      </c>
      <c r="AV65" s="150">
        <v>2767.74</v>
      </c>
      <c r="AW65">
        <v>744</v>
      </c>
      <c r="AX65">
        <v>-175</v>
      </c>
      <c r="AY65" s="150">
        <v>4951.74</v>
      </c>
      <c r="AZ65" s="150">
        <v>1812</v>
      </c>
      <c r="BA65" s="150">
        <v>3139.74</v>
      </c>
      <c r="BB65">
        <v>0.37</v>
      </c>
      <c r="BC65"/>
      <c r="BE65" s="150">
        <v>1242</v>
      </c>
      <c r="BF65">
        <v>625.1</v>
      </c>
      <c r="BG65" t="s">
        <v>2655</v>
      </c>
      <c r="BH65">
        <v>-31</v>
      </c>
      <c r="BI65" s="150">
        <v>1836.1</v>
      </c>
      <c r="BJ65">
        <v>543</v>
      </c>
      <c r="BK65" s="150">
        <v>1293.0999999999999</v>
      </c>
      <c r="BL65">
        <v>0.3</v>
      </c>
      <c r="BM65"/>
      <c r="BN65">
        <v>771</v>
      </c>
      <c r="BO65" t="s">
        <v>2655</v>
      </c>
      <c r="BP65" t="s">
        <v>2655</v>
      </c>
      <c r="BQ65">
        <v>206</v>
      </c>
      <c r="BR65">
        <v>977</v>
      </c>
      <c r="BS65" t="s">
        <v>2655</v>
      </c>
      <c r="BT65">
        <v>977</v>
      </c>
      <c r="BU65" t="s">
        <v>2655</v>
      </c>
      <c r="BV65"/>
      <c r="BW65" s="150">
        <v>5116</v>
      </c>
      <c r="BX65" s="150">
        <v>3392.84</v>
      </c>
      <c r="BY65">
        <v>744</v>
      </c>
      <c r="BZ65" t="s">
        <v>2655</v>
      </c>
      <c r="CA65" s="150">
        <v>7764.84</v>
      </c>
      <c r="CB65" s="150">
        <v>2355</v>
      </c>
      <c r="CC65" s="150">
        <v>5409.84</v>
      </c>
      <c r="CD65">
        <v>0.3</v>
      </c>
      <c r="CE65" s="150"/>
      <c r="CG65" t="s">
        <v>2655</v>
      </c>
      <c r="CH65" t="s">
        <v>2655</v>
      </c>
      <c r="CJ65" t="s">
        <v>2655</v>
      </c>
      <c r="CK65" t="s">
        <v>2655</v>
      </c>
      <c r="CL65" t="s">
        <v>2655</v>
      </c>
      <c r="CM65" t="s">
        <v>2655</v>
      </c>
      <c r="CN65" s="150"/>
      <c r="CO65" s="150">
        <v>1058</v>
      </c>
      <c r="CP65">
        <v>84</v>
      </c>
      <c r="CQ65" t="s">
        <v>2655</v>
      </c>
      <c r="CR65">
        <v>-47</v>
      </c>
      <c r="CS65" s="150">
        <v>1095</v>
      </c>
      <c r="CT65">
        <v>5</v>
      </c>
      <c r="CU65" s="150">
        <v>1090</v>
      </c>
      <c r="CV65" t="s">
        <v>2655</v>
      </c>
      <c r="CW65" s="150"/>
      <c r="CX65">
        <v>268</v>
      </c>
      <c r="CY65" t="s">
        <v>2655</v>
      </c>
      <c r="CZ65" t="s">
        <v>2655</v>
      </c>
      <c r="DA65">
        <v>47</v>
      </c>
      <c r="DB65">
        <v>315</v>
      </c>
      <c r="DC65" t="s">
        <v>2655</v>
      </c>
      <c r="DD65">
        <v>315</v>
      </c>
      <c r="DE65" t="s">
        <v>2655</v>
      </c>
      <c r="DF65" s="151"/>
      <c r="DG65" s="150">
        <v>1326</v>
      </c>
      <c r="DH65">
        <v>84</v>
      </c>
      <c r="DI65" t="s">
        <v>2655</v>
      </c>
      <c r="DJ65" t="s">
        <v>2655</v>
      </c>
      <c r="DK65" s="150">
        <v>1410</v>
      </c>
      <c r="DL65">
        <v>5</v>
      </c>
      <c r="DM65" s="150">
        <v>1405</v>
      </c>
      <c r="DN65" t="s">
        <v>2655</v>
      </c>
      <c r="DO65"/>
      <c r="DW65" t="str">
        <f t="shared" si="0"/>
        <v>ג'ש (גוש חלב)</v>
      </c>
      <c r="DX65" s="150">
        <f t="shared" si="1"/>
        <v>1812</v>
      </c>
      <c r="DY65" s="150">
        <f t="shared" si="2"/>
        <v>543</v>
      </c>
      <c r="DZ65" s="150"/>
      <c r="EC65" t="s">
        <v>2795</v>
      </c>
      <c r="ED65" s="150" t="str">
        <f t="shared" si="3"/>
        <v>ג'ש (גוש חלב)</v>
      </c>
      <c r="EL65" s="150"/>
      <c r="EM65" s="152"/>
      <c r="EN65" s="150"/>
      <c r="EO65" s="150"/>
      <c r="EV65" s="150"/>
      <c r="EW65" s="150"/>
      <c r="EX65" s="150"/>
      <c r="EY65" s="151"/>
      <c r="EZ65" s="150"/>
      <c r="FA65" s="150"/>
      <c r="FG65" s="150"/>
      <c r="FH65" s="150"/>
      <c r="FI65" s="150"/>
      <c r="FK65" s="151"/>
      <c r="FQ65" s="152"/>
      <c r="FR65" s="150"/>
      <c r="FS65" s="150"/>
      <c r="FV65" s="150"/>
      <c r="FW65" s="150"/>
      <c r="FX65" s="150"/>
      <c r="FZ65" s="153"/>
      <c r="GA65" s="150"/>
      <c r="GE65" s="150"/>
      <c r="GG65" s="150"/>
      <c r="GI65" s="154"/>
      <c r="GR65" s="151"/>
      <c r="GS65" s="150"/>
      <c r="GT65" s="150"/>
      <c r="GW65" s="150"/>
      <c r="GX65" s="150"/>
      <c r="GY65" s="150"/>
      <c r="HA65" s="152"/>
      <c r="HJ65" s="128"/>
      <c r="HK65" s="150"/>
      <c r="HO65" s="150"/>
      <c r="HQ65" s="150"/>
      <c r="HS65" s="151"/>
      <c r="IB65" s="151"/>
      <c r="IC65" s="150"/>
      <c r="IG65" s="150"/>
      <c r="II65" s="150"/>
    </row>
    <row r="66" spans="1:243">
      <c r="A66" s="149">
        <v>53</v>
      </c>
      <c r="B66" s="238" t="s">
        <v>2657</v>
      </c>
      <c r="C66" t="s">
        <v>601</v>
      </c>
      <c r="D66" s="238"/>
      <c r="E66" s="238"/>
      <c r="F66" s="238"/>
      <c r="G66" s="150">
        <v>21982</v>
      </c>
      <c r="H66" s="150">
        <v>28033</v>
      </c>
      <c r="I66" s="150">
        <v>4130</v>
      </c>
      <c r="J66">
        <v>485</v>
      </c>
      <c r="K66" s="150">
        <v>14572</v>
      </c>
      <c r="L66" s="150">
        <v>69202</v>
      </c>
      <c r="M66"/>
      <c r="N66">
        <v>534</v>
      </c>
      <c r="O66" s="150"/>
      <c r="P66" s="151"/>
      <c r="Q66" s="150">
        <v>12092</v>
      </c>
      <c r="R66" s="150">
        <v>4371</v>
      </c>
      <c r="S66">
        <v>612</v>
      </c>
      <c r="T66" s="150">
        <v>1421</v>
      </c>
      <c r="U66" s="150">
        <v>28033</v>
      </c>
      <c r="V66" s="150">
        <v>4130</v>
      </c>
      <c r="W66">
        <v>485</v>
      </c>
      <c r="X66" s="150">
        <v>10655</v>
      </c>
      <c r="Y66" s="150">
        <v>3592</v>
      </c>
      <c r="AA66" t="s">
        <v>2655</v>
      </c>
      <c r="AB66" t="s">
        <v>2655</v>
      </c>
      <c r="AC66" s="150">
        <v>3486</v>
      </c>
      <c r="AD66" s="150">
        <v>68877</v>
      </c>
      <c r="AE66">
        <v>325</v>
      </c>
      <c r="AF66" s="150">
        <v>69202</v>
      </c>
      <c r="AG66" s="151"/>
      <c r="AH66" s="150">
        <v>23048</v>
      </c>
      <c r="AI66" s="150">
        <v>3603</v>
      </c>
      <c r="AJ66" s="150">
        <v>2063</v>
      </c>
      <c r="AL66">
        <v>586</v>
      </c>
      <c r="AM66">
        <v>802</v>
      </c>
      <c r="AN66">
        <v>65</v>
      </c>
      <c r="AO66" s="150">
        <v>2820</v>
      </c>
      <c r="AP66" s="150">
        <v>9939</v>
      </c>
      <c r="AQ66" s="150">
        <v>4974</v>
      </c>
      <c r="AR66" s="150">
        <v>28013</v>
      </c>
      <c r="AS66" t="s">
        <v>2655</v>
      </c>
      <c r="AT66"/>
      <c r="AU66" s="150">
        <v>18648</v>
      </c>
      <c r="AV66" s="150">
        <v>13852</v>
      </c>
      <c r="AW66" s="150">
        <v>4370</v>
      </c>
      <c r="AX66">
        <v>-145</v>
      </c>
      <c r="AY66" s="150">
        <v>27985</v>
      </c>
      <c r="AZ66" s="150">
        <v>8898</v>
      </c>
      <c r="BA66" s="150">
        <v>19087</v>
      </c>
      <c r="BB66">
        <v>0.32</v>
      </c>
      <c r="BC66"/>
      <c r="BD66" s="150"/>
      <c r="BE66" s="150">
        <v>6439</v>
      </c>
      <c r="BF66" s="150">
        <v>4878</v>
      </c>
      <c r="BG66">
        <v>1</v>
      </c>
      <c r="BH66">
        <v>-422</v>
      </c>
      <c r="BI66" s="150">
        <v>10894</v>
      </c>
      <c r="BJ66" s="150">
        <v>3194</v>
      </c>
      <c r="BK66" s="150">
        <v>7700</v>
      </c>
      <c r="BL66">
        <v>0.28999999999999998</v>
      </c>
      <c r="BM66"/>
      <c r="BN66" s="150">
        <v>8363</v>
      </c>
      <c r="BO66" t="s">
        <v>2655</v>
      </c>
      <c r="BP66" t="s">
        <v>2655</v>
      </c>
      <c r="BQ66">
        <v>567</v>
      </c>
      <c r="BR66" s="150">
        <v>8930</v>
      </c>
      <c r="BS66" t="s">
        <v>2655</v>
      </c>
      <c r="BT66" s="150">
        <v>8930</v>
      </c>
      <c r="BU66" t="s">
        <v>2655</v>
      </c>
      <c r="BV66" s="150"/>
      <c r="BW66" s="150">
        <v>33450</v>
      </c>
      <c r="BX66" s="150">
        <v>18730</v>
      </c>
      <c r="BY66" s="150">
        <v>4371</v>
      </c>
      <c r="BZ66" t="s">
        <v>2655</v>
      </c>
      <c r="CA66" s="150">
        <v>47809</v>
      </c>
      <c r="CB66" s="150">
        <v>12092</v>
      </c>
      <c r="CC66" s="150">
        <v>35717</v>
      </c>
      <c r="CD66">
        <v>0.25</v>
      </c>
      <c r="CE66" s="150"/>
      <c r="CG66" t="s">
        <v>2655</v>
      </c>
      <c r="CH66" t="s">
        <v>2655</v>
      </c>
      <c r="CJ66" t="s">
        <v>2655</v>
      </c>
      <c r="CK66" t="s">
        <v>2655</v>
      </c>
      <c r="CL66" t="s">
        <v>2655</v>
      </c>
      <c r="CM66" t="s">
        <v>2655</v>
      </c>
      <c r="CN66" s="150"/>
      <c r="CO66" s="150">
        <v>4395</v>
      </c>
      <c r="CP66">
        <v>205</v>
      </c>
      <c r="CQ66" t="s">
        <v>2655</v>
      </c>
      <c r="CR66" s="150">
        <v>-2652</v>
      </c>
      <c r="CS66" s="150">
        <v>1948</v>
      </c>
      <c r="CT66">
        <v>575</v>
      </c>
      <c r="CU66" s="150">
        <v>1373</v>
      </c>
      <c r="CV66">
        <v>0.3</v>
      </c>
      <c r="CW66" s="150"/>
      <c r="CX66" s="150">
        <v>1465</v>
      </c>
      <c r="CY66" t="s">
        <v>2655</v>
      </c>
      <c r="CZ66" t="s">
        <v>2655</v>
      </c>
      <c r="DA66" s="150">
        <v>2652</v>
      </c>
      <c r="DB66" s="150">
        <v>4117</v>
      </c>
      <c r="DC66" t="s">
        <v>2655</v>
      </c>
      <c r="DD66" s="150">
        <v>4117</v>
      </c>
      <c r="DE66" t="s">
        <v>2655</v>
      </c>
      <c r="DF66" s="151"/>
      <c r="DG66" s="150">
        <v>5860</v>
      </c>
      <c r="DH66">
        <v>205</v>
      </c>
      <c r="DI66" t="s">
        <v>2655</v>
      </c>
      <c r="DJ66" t="s">
        <v>2655</v>
      </c>
      <c r="DK66" s="150">
        <v>6065</v>
      </c>
      <c r="DL66">
        <v>575</v>
      </c>
      <c r="DM66" s="150">
        <v>5490</v>
      </c>
      <c r="DN66">
        <v>0.09</v>
      </c>
      <c r="DO66" s="150"/>
      <c r="DP66" s="150"/>
      <c r="DS66" s="150"/>
      <c r="DV66" s="150"/>
      <c r="DW66" t="str">
        <f t="shared" si="0"/>
        <v>ג'ת</v>
      </c>
      <c r="DX66" s="150">
        <f t="shared" si="1"/>
        <v>8898</v>
      </c>
      <c r="DY66" s="150">
        <f t="shared" si="2"/>
        <v>3194</v>
      </c>
      <c r="DZ66" s="150"/>
      <c r="EB66" s="150"/>
      <c r="EC66" t="s">
        <v>2796</v>
      </c>
      <c r="ED66" s="150" t="str">
        <f t="shared" si="3"/>
        <v>ג'ת</v>
      </c>
      <c r="EE66" s="150"/>
      <c r="EL66" s="150"/>
      <c r="EM66" s="152"/>
      <c r="EN66" s="150"/>
      <c r="EO66" s="150"/>
      <c r="EP66" s="150"/>
      <c r="EU66" s="150"/>
      <c r="EV66" s="150"/>
      <c r="EW66" s="150"/>
      <c r="EX66" s="150"/>
      <c r="EY66" s="151"/>
      <c r="EZ66" s="150"/>
      <c r="FA66" s="150"/>
      <c r="FG66" s="150"/>
      <c r="FH66" s="150"/>
      <c r="FI66" s="150"/>
      <c r="FJ66" s="150"/>
      <c r="FK66" s="151"/>
      <c r="FL66" s="150"/>
      <c r="FM66" s="150"/>
      <c r="FN66" s="150"/>
      <c r="FO66" s="150"/>
      <c r="FP66" s="150"/>
      <c r="FQ66" s="152"/>
      <c r="FR66" s="150"/>
      <c r="FS66" s="150"/>
      <c r="FT66" s="150"/>
      <c r="FV66" s="150"/>
      <c r="FW66" s="150"/>
      <c r="FX66" s="150"/>
      <c r="FZ66" s="153"/>
      <c r="GA66" s="150"/>
      <c r="GB66" s="150"/>
      <c r="GE66" s="150"/>
      <c r="GF66" s="150"/>
      <c r="GG66" s="150"/>
      <c r="GI66" s="154"/>
      <c r="GJ66" s="150"/>
      <c r="GN66" s="150"/>
      <c r="GP66" s="150"/>
      <c r="GR66" s="151"/>
      <c r="GS66" s="150"/>
      <c r="GT66" s="150"/>
      <c r="GU66" s="150"/>
      <c r="GW66" s="150"/>
      <c r="GX66" s="150"/>
      <c r="GY66" s="150"/>
      <c r="HA66" s="152"/>
      <c r="HJ66" s="128"/>
      <c r="HK66" s="150"/>
      <c r="HN66" s="150"/>
      <c r="HO66" s="150"/>
      <c r="HQ66" s="150"/>
      <c r="HS66" s="151"/>
      <c r="HT66" s="150"/>
      <c r="HW66" s="150"/>
      <c r="HX66" s="150"/>
      <c r="HZ66" s="150"/>
      <c r="IB66" s="151"/>
      <c r="IC66" s="150"/>
      <c r="IG66" s="150"/>
      <c r="II66" s="150"/>
    </row>
    <row r="67" spans="1:243">
      <c r="A67" s="149">
        <v>54</v>
      </c>
      <c r="B67" s="238" t="s">
        <v>2661</v>
      </c>
      <c r="C67" t="s">
        <v>919</v>
      </c>
      <c r="D67" s="238"/>
      <c r="E67" s="238"/>
      <c r="F67" s="238"/>
      <c r="G67" s="150">
        <v>47830.54</v>
      </c>
      <c r="H67" s="150">
        <v>14038.7</v>
      </c>
      <c r="I67" s="150">
        <v>5422.41</v>
      </c>
      <c r="J67" s="150">
        <v>2225.04</v>
      </c>
      <c r="K67" s="150">
        <v>18218.96</v>
      </c>
      <c r="L67" s="150">
        <v>87735.65</v>
      </c>
      <c r="M67"/>
      <c r="N67">
        <v>30.52</v>
      </c>
      <c r="O67" s="150"/>
      <c r="P67" s="151"/>
      <c r="Q67" s="150">
        <v>24106.080000000002</v>
      </c>
      <c r="R67" s="150">
        <v>3625.17</v>
      </c>
      <c r="S67" s="150">
        <v>6096.36</v>
      </c>
      <c r="T67" s="150">
        <v>12626.55</v>
      </c>
      <c r="U67" s="150">
        <v>14038.7</v>
      </c>
      <c r="V67" s="150">
        <v>5422.41</v>
      </c>
      <c r="W67" s="150">
        <v>2225.04</v>
      </c>
      <c r="X67" s="150">
        <v>17175.02</v>
      </c>
      <c r="Y67">
        <v>59.76</v>
      </c>
      <c r="AA67" t="s">
        <v>2655</v>
      </c>
      <c r="AB67">
        <v>984.18</v>
      </c>
      <c r="AC67" s="150">
        <v>1376.39</v>
      </c>
      <c r="AD67" s="150">
        <v>87735.65</v>
      </c>
      <c r="AE67" t="s">
        <v>2655</v>
      </c>
      <c r="AF67" s="150">
        <v>87735.65</v>
      </c>
      <c r="AG67" s="151"/>
      <c r="AH67" s="150">
        <v>26738</v>
      </c>
      <c r="AI67" s="150">
        <v>6084.25</v>
      </c>
      <c r="AJ67" s="150">
        <v>1711.35</v>
      </c>
      <c r="AL67" s="150">
        <v>5785.35</v>
      </c>
      <c r="AM67" t="s">
        <v>2655</v>
      </c>
      <c r="AO67">
        <v>20.39</v>
      </c>
      <c r="AP67" s="150">
        <v>13601.35</v>
      </c>
      <c r="AQ67" s="150">
        <v>12907.05</v>
      </c>
      <c r="AR67" s="150">
        <v>27432.3</v>
      </c>
      <c r="AS67" s="150">
        <v>4950</v>
      </c>
      <c r="AT67"/>
      <c r="AU67" s="150">
        <v>8171.6</v>
      </c>
      <c r="AV67" s="150">
        <v>22619.95</v>
      </c>
      <c r="AW67" s="150">
        <v>3028.85</v>
      </c>
      <c r="AX67">
        <v>-311.52999999999997</v>
      </c>
      <c r="AY67" s="150">
        <v>27451.16</v>
      </c>
      <c r="AZ67" s="150">
        <v>18544.16</v>
      </c>
      <c r="BA67" s="150">
        <v>8907.01</v>
      </c>
      <c r="BB67">
        <v>0.68</v>
      </c>
      <c r="BC67"/>
      <c r="BD67" s="150"/>
      <c r="BE67" s="150">
        <v>12849</v>
      </c>
      <c r="BF67" s="150">
        <v>5879.75</v>
      </c>
      <c r="BG67">
        <v>596.69000000000005</v>
      </c>
      <c r="BH67">
        <v>-679.47</v>
      </c>
      <c r="BI67" s="150">
        <v>17452.59</v>
      </c>
      <c r="BJ67" s="150">
        <v>5559.15</v>
      </c>
      <c r="BK67" s="150">
        <v>11893.44</v>
      </c>
      <c r="BL67">
        <v>0.32</v>
      </c>
      <c r="BM67"/>
      <c r="BN67" s="150">
        <v>10078</v>
      </c>
      <c r="BO67" t="s">
        <v>2655</v>
      </c>
      <c r="BP67" t="s">
        <v>2655</v>
      </c>
      <c r="BQ67">
        <v>991</v>
      </c>
      <c r="BR67" s="150">
        <v>11069</v>
      </c>
      <c r="BS67" t="s">
        <v>2655</v>
      </c>
      <c r="BT67" s="150">
        <v>11069</v>
      </c>
      <c r="BU67" t="s">
        <v>2655</v>
      </c>
      <c r="BV67" s="150"/>
      <c r="BW67" s="150">
        <v>31098.6</v>
      </c>
      <c r="BX67" s="150">
        <v>28499.69</v>
      </c>
      <c r="BY67" s="150">
        <v>3625.54</v>
      </c>
      <c r="BZ67" t="s">
        <v>2655</v>
      </c>
      <c r="CA67" s="150">
        <v>55972.75</v>
      </c>
      <c r="CB67" s="150">
        <v>24103.31</v>
      </c>
      <c r="CC67" s="150">
        <v>31869.439999999999</v>
      </c>
      <c r="CD67">
        <v>0.43</v>
      </c>
      <c r="CE67" s="150"/>
      <c r="CG67" t="s">
        <v>2655</v>
      </c>
      <c r="CH67" t="s">
        <v>2655</v>
      </c>
      <c r="CJ67" t="s">
        <v>2655</v>
      </c>
      <c r="CK67" t="s">
        <v>2655</v>
      </c>
      <c r="CL67" t="s">
        <v>2655</v>
      </c>
      <c r="CM67" t="s">
        <v>2655</v>
      </c>
      <c r="CN67" s="150"/>
      <c r="CO67" s="150">
        <v>2383</v>
      </c>
      <c r="CP67" s="150">
        <v>6262.43</v>
      </c>
      <c r="CQ67" t="s">
        <v>2655</v>
      </c>
      <c r="CR67">
        <v>23.37</v>
      </c>
      <c r="CS67" s="150">
        <v>8668.7999999999993</v>
      </c>
      <c r="CT67" s="150">
        <v>6097.55</v>
      </c>
      <c r="CU67" s="150">
        <v>2571.25</v>
      </c>
      <c r="CV67">
        <v>0.7</v>
      </c>
      <c r="CW67" s="150"/>
      <c r="CX67">
        <v>537</v>
      </c>
      <c r="CY67" t="s">
        <v>2655</v>
      </c>
      <c r="CZ67" t="s">
        <v>2655</v>
      </c>
      <c r="DA67">
        <v>-23.37</v>
      </c>
      <c r="DB67">
        <v>513.63</v>
      </c>
      <c r="DC67" t="s">
        <v>2655</v>
      </c>
      <c r="DD67">
        <v>513.63</v>
      </c>
      <c r="DE67" t="s">
        <v>2655</v>
      </c>
      <c r="DF67" s="151"/>
      <c r="DG67" s="150">
        <v>2920</v>
      </c>
      <c r="DH67" s="150">
        <v>6262.43</v>
      </c>
      <c r="DI67" t="s">
        <v>2655</v>
      </c>
      <c r="DJ67" t="s">
        <v>2655</v>
      </c>
      <c r="DK67" s="150">
        <v>9182.43</v>
      </c>
      <c r="DL67" s="150">
        <v>6097.55</v>
      </c>
      <c r="DM67" s="150">
        <v>3084.88</v>
      </c>
      <c r="DN67">
        <v>0.66</v>
      </c>
      <c r="DO67" s="150"/>
      <c r="DS67" s="150"/>
      <c r="DW67" t="str">
        <f t="shared" si="0"/>
        <v>גבעת זאב</v>
      </c>
      <c r="DX67" s="150">
        <f t="shared" si="1"/>
        <v>18544.16</v>
      </c>
      <c r="DY67" s="150">
        <f t="shared" si="2"/>
        <v>5559.15</v>
      </c>
      <c r="DZ67" s="150"/>
      <c r="EC67" t="s">
        <v>2797</v>
      </c>
      <c r="ED67" s="150" t="str">
        <f t="shared" si="3"/>
        <v>גבעת זאב</v>
      </c>
      <c r="EL67" s="150"/>
      <c r="EM67" s="152"/>
      <c r="EN67" s="150"/>
      <c r="EO67" s="150"/>
      <c r="EP67" s="150"/>
      <c r="ER67" s="150"/>
      <c r="EV67" s="150"/>
      <c r="EW67" s="150"/>
      <c r="EX67" s="150"/>
      <c r="EY67" s="151"/>
      <c r="EZ67" s="150"/>
      <c r="FA67" s="150"/>
      <c r="FG67" s="150"/>
      <c r="FH67" s="150"/>
      <c r="FI67" s="150"/>
      <c r="FK67" s="151"/>
      <c r="FL67" s="150"/>
      <c r="FM67" s="150"/>
      <c r="FN67" s="150"/>
      <c r="FO67" s="150"/>
      <c r="FP67" s="150"/>
      <c r="FQ67" s="152"/>
      <c r="FR67" s="150"/>
      <c r="FS67" s="150"/>
      <c r="FT67" s="150"/>
      <c r="FV67" s="150"/>
      <c r="FW67" s="150"/>
      <c r="FX67" s="150"/>
      <c r="FZ67" s="153"/>
      <c r="GA67" s="150"/>
      <c r="GB67" s="150"/>
      <c r="GE67" s="150"/>
      <c r="GF67" s="150"/>
      <c r="GG67" s="150"/>
      <c r="GI67" s="154"/>
      <c r="GJ67" s="150"/>
      <c r="GN67" s="150"/>
      <c r="GP67" s="150"/>
      <c r="GR67" s="151"/>
      <c r="GS67" s="150"/>
      <c r="GT67" s="150"/>
      <c r="GU67" s="150"/>
      <c r="GW67" s="150"/>
      <c r="GX67" s="150"/>
      <c r="GY67" s="150"/>
      <c r="HA67" s="152"/>
      <c r="HJ67" s="128"/>
      <c r="HK67" s="150"/>
      <c r="HL67" s="150"/>
      <c r="HO67" s="150"/>
      <c r="HP67" s="150"/>
      <c r="HQ67" s="150"/>
      <c r="HS67" s="151"/>
      <c r="IB67" s="151"/>
      <c r="IC67" s="150"/>
      <c r="ID67" s="150"/>
      <c r="IG67" s="150"/>
      <c r="IH67" s="150"/>
      <c r="II67" s="150"/>
    </row>
    <row r="68" spans="1:243">
      <c r="A68" s="149">
        <v>55</v>
      </c>
      <c r="B68" s="238" t="s">
        <v>2658</v>
      </c>
      <c r="C68" t="s">
        <v>1192</v>
      </c>
      <c r="D68" s="238"/>
      <c r="E68" s="238"/>
      <c r="F68" s="238"/>
      <c r="G68" s="150">
        <v>106245</v>
      </c>
      <c r="H68" s="150">
        <v>21541</v>
      </c>
      <c r="I68" s="150">
        <v>8203</v>
      </c>
      <c r="J68" s="150">
        <v>1427</v>
      </c>
      <c r="K68" s="150">
        <v>3171</v>
      </c>
      <c r="L68" s="150">
        <v>140587</v>
      </c>
      <c r="M68" s="150"/>
      <c r="N68" s="150">
        <v>2946</v>
      </c>
      <c r="O68" s="150"/>
      <c r="P68" s="151"/>
      <c r="Q68" s="150">
        <v>61993</v>
      </c>
      <c r="R68" s="150">
        <v>7176</v>
      </c>
      <c r="S68" s="150">
        <v>12480</v>
      </c>
      <c r="T68" s="150">
        <v>21017</v>
      </c>
      <c r="U68" s="150">
        <v>21541</v>
      </c>
      <c r="V68" s="150">
        <v>8203</v>
      </c>
      <c r="W68" s="150">
        <v>1427</v>
      </c>
      <c r="X68" s="150">
        <v>2939</v>
      </c>
      <c r="Y68">
        <v>232</v>
      </c>
      <c r="AA68" t="s">
        <v>2655</v>
      </c>
      <c r="AB68" t="s">
        <v>2655</v>
      </c>
      <c r="AC68" s="150">
        <v>3579</v>
      </c>
      <c r="AD68" s="150">
        <v>140587</v>
      </c>
      <c r="AE68" t="s">
        <v>2655</v>
      </c>
      <c r="AF68" s="150">
        <v>140587</v>
      </c>
      <c r="AG68" s="151"/>
      <c r="AH68" s="150">
        <v>137534</v>
      </c>
      <c r="AI68" s="150">
        <v>6624</v>
      </c>
      <c r="AJ68" s="150">
        <v>4515</v>
      </c>
      <c r="AK68" s="150">
        <v>6576</v>
      </c>
      <c r="AL68" s="150">
        <v>25014</v>
      </c>
      <c r="AM68" t="s">
        <v>2655</v>
      </c>
      <c r="AP68" s="150">
        <v>42729</v>
      </c>
      <c r="AQ68" s="150">
        <v>72424</v>
      </c>
      <c r="AR68" s="150">
        <v>107839</v>
      </c>
      <c r="AS68" s="150">
        <v>9700</v>
      </c>
      <c r="AT68"/>
      <c r="AU68" s="150">
        <v>7833</v>
      </c>
      <c r="AV68" s="150">
        <v>50406</v>
      </c>
      <c r="AW68" s="150">
        <v>6517</v>
      </c>
      <c r="AY68" s="150">
        <v>51722</v>
      </c>
      <c r="AZ68" s="150">
        <v>43854</v>
      </c>
      <c r="BA68" s="150">
        <v>7868</v>
      </c>
      <c r="BB68">
        <v>0.85</v>
      </c>
      <c r="BC68"/>
      <c r="BD68" s="150"/>
      <c r="BE68" s="150">
        <v>10550</v>
      </c>
      <c r="BF68" s="150">
        <v>19103</v>
      </c>
      <c r="BG68">
        <v>659</v>
      </c>
      <c r="BH68">
        <v>60</v>
      </c>
      <c r="BI68" s="150">
        <v>29054</v>
      </c>
      <c r="BJ68" s="150">
        <v>18070</v>
      </c>
      <c r="BK68" s="150">
        <v>10984</v>
      </c>
      <c r="BL68">
        <v>0.62</v>
      </c>
      <c r="BM68"/>
      <c r="BN68" s="150">
        <v>10817</v>
      </c>
      <c r="BO68">
        <v>886</v>
      </c>
      <c r="BP68" t="s">
        <v>2655</v>
      </c>
      <c r="BQ68">
        <v>-60</v>
      </c>
      <c r="BR68" s="150">
        <v>11643</v>
      </c>
      <c r="BS68" t="s">
        <v>2655</v>
      </c>
      <c r="BT68" s="150">
        <v>11643</v>
      </c>
      <c r="BU68" t="s">
        <v>2655</v>
      </c>
      <c r="BV68" s="150"/>
      <c r="BW68" s="150">
        <v>29200</v>
      </c>
      <c r="BX68" s="150">
        <v>70395</v>
      </c>
      <c r="BY68" s="150">
        <v>7176</v>
      </c>
      <c r="BZ68" t="s">
        <v>2655</v>
      </c>
      <c r="CA68" s="150">
        <v>92419</v>
      </c>
      <c r="CB68" s="150">
        <v>61924</v>
      </c>
      <c r="CC68" s="150">
        <v>30495</v>
      </c>
      <c r="CD68">
        <v>0.67</v>
      </c>
      <c r="CE68" s="150"/>
      <c r="CG68" t="s">
        <v>2655</v>
      </c>
      <c r="CH68" t="s">
        <v>2655</v>
      </c>
      <c r="CJ68" t="s">
        <v>2655</v>
      </c>
      <c r="CK68" t="s">
        <v>2655</v>
      </c>
      <c r="CL68" t="s">
        <v>2655</v>
      </c>
      <c r="CM68" t="s">
        <v>2655</v>
      </c>
      <c r="CN68" s="150"/>
      <c r="CO68" s="150">
        <v>5289</v>
      </c>
      <c r="CP68" s="150">
        <v>12209</v>
      </c>
      <c r="CQ68" t="s">
        <v>2655</v>
      </c>
      <c r="CS68" s="150">
        <v>17498</v>
      </c>
      <c r="CT68" s="150">
        <v>12480</v>
      </c>
      <c r="CU68" s="150">
        <v>5018</v>
      </c>
      <c r="CV68">
        <v>0.71</v>
      </c>
      <c r="CW68" s="150"/>
      <c r="CX68">
        <v>353</v>
      </c>
      <c r="CY68">
        <v>240</v>
      </c>
      <c r="CZ68" t="s">
        <v>2655</v>
      </c>
      <c r="DB68">
        <v>593</v>
      </c>
      <c r="DC68" t="s">
        <v>2655</v>
      </c>
      <c r="DD68">
        <v>593</v>
      </c>
      <c r="DE68" t="s">
        <v>2655</v>
      </c>
      <c r="DF68" s="151"/>
      <c r="DG68" s="150">
        <v>5642</v>
      </c>
      <c r="DH68" s="150">
        <v>12449</v>
      </c>
      <c r="DI68" t="s">
        <v>2655</v>
      </c>
      <c r="DJ68" t="s">
        <v>2655</v>
      </c>
      <c r="DK68" s="150">
        <v>18091</v>
      </c>
      <c r="DL68" s="150">
        <v>12480</v>
      </c>
      <c r="DM68" s="150">
        <v>5611</v>
      </c>
      <c r="DN68">
        <v>0.69</v>
      </c>
      <c r="DO68"/>
      <c r="DV68" s="150"/>
      <c r="DW68" t="str">
        <f t="shared" si="0"/>
        <v>גבעת שמואל</v>
      </c>
      <c r="DX68" s="150">
        <f t="shared" si="1"/>
        <v>43854</v>
      </c>
      <c r="DY68" s="150">
        <f t="shared" si="2"/>
        <v>18070</v>
      </c>
      <c r="DZ68" s="150"/>
      <c r="EB68" s="150"/>
      <c r="EC68" t="s">
        <v>2798</v>
      </c>
      <c r="ED68" s="150" t="str">
        <f t="shared" si="3"/>
        <v>גבעת שמואל</v>
      </c>
      <c r="EE68" s="150"/>
      <c r="EH68" s="150"/>
      <c r="EJ68" s="150"/>
      <c r="EL68" s="150"/>
      <c r="EM68" s="152"/>
      <c r="EN68" s="150"/>
      <c r="EO68" s="150"/>
      <c r="EP68" s="150"/>
      <c r="EQ68" s="150"/>
      <c r="ER68" s="150"/>
      <c r="EV68" s="150"/>
      <c r="EW68" s="150"/>
      <c r="EX68" s="150"/>
      <c r="EY68" s="151"/>
      <c r="EZ68" s="150"/>
      <c r="FA68" s="150"/>
      <c r="FB68" s="150"/>
      <c r="FF68" s="150"/>
      <c r="FG68" s="150"/>
      <c r="FH68" s="150"/>
      <c r="FI68" s="150"/>
      <c r="FJ68" s="150"/>
      <c r="FK68" s="151"/>
      <c r="FL68" s="150"/>
      <c r="FM68" s="150"/>
      <c r="FN68" s="150"/>
      <c r="FO68" s="150"/>
      <c r="FP68" s="150"/>
      <c r="FQ68" s="152"/>
      <c r="FR68" s="150"/>
      <c r="FS68" s="150"/>
      <c r="FT68" s="150"/>
      <c r="FV68" s="150"/>
      <c r="FW68" s="150"/>
      <c r="FX68" s="150"/>
      <c r="FZ68" s="153"/>
      <c r="GA68" s="150"/>
      <c r="GB68" s="150"/>
      <c r="GE68" s="150"/>
      <c r="GF68" s="150"/>
      <c r="GG68" s="150"/>
      <c r="GI68" s="154"/>
      <c r="GJ68" s="150"/>
      <c r="GN68" s="150"/>
      <c r="GP68" s="150"/>
      <c r="GR68" s="151"/>
      <c r="GS68" s="150"/>
      <c r="GT68" s="150"/>
      <c r="GU68" s="150"/>
      <c r="GW68" s="150"/>
      <c r="GX68" s="150"/>
      <c r="GY68" s="150"/>
      <c r="HA68" s="152"/>
      <c r="HJ68" s="128"/>
      <c r="HK68" s="150"/>
      <c r="HL68" s="150"/>
      <c r="HO68" s="150"/>
      <c r="HP68" s="150"/>
      <c r="HQ68" s="150"/>
      <c r="HS68" s="151"/>
      <c r="IB68" s="151"/>
      <c r="IC68" s="150"/>
      <c r="ID68" s="150"/>
      <c r="IG68" s="150"/>
      <c r="IH68" s="150"/>
      <c r="II68" s="150"/>
    </row>
    <row r="69" spans="1:243">
      <c r="A69" s="149">
        <v>56</v>
      </c>
      <c r="B69" s="238" t="s">
        <v>2660</v>
      </c>
      <c r="C69" t="s">
        <v>2480</v>
      </c>
      <c r="D69" s="238"/>
      <c r="E69" s="238"/>
      <c r="F69" s="238"/>
      <c r="G69" s="150">
        <v>264367</v>
      </c>
      <c r="H69" s="150">
        <v>55824</v>
      </c>
      <c r="I69" s="150">
        <v>20231</v>
      </c>
      <c r="J69">
        <v>8</v>
      </c>
      <c r="K69">
        <v>290</v>
      </c>
      <c r="L69" s="150">
        <v>340720</v>
      </c>
      <c r="M69" s="150"/>
      <c r="N69">
        <v>24</v>
      </c>
      <c r="O69" s="150"/>
      <c r="P69" s="151"/>
      <c r="Q69" s="150">
        <v>181878</v>
      </c>
      <c r="R69" s="150">
        <v>29123</v>
      </c>
      <c r="S69">
        <v>107</v>
      </c>
      <c r="T69" s="150">
        <v>52556</v>
      </c>
      <c r="U69" s="150">
        <v>55824</v>
      </c>
      <c r="V69" s="150">
        <v>20231</v>
      </c>
      <c r="W69">
        <v>8</v>
      </c>
      <c r="X69" t="s">
        <v>2655</v>
      </c>
      <c r="Y69">
        <v>290</v>
      </c>
      <c r="AA69" t="s">
        <v>2655</v>
      </c>
      <c r="AB69" t="s">
        <v>2655</v>
      </c>
      <c r="AC69">
        <v>703</v>
      </c>
      <c r="AD69" s="150">
        <v>340720</v>
      </c>
      <c r="AE69" t="s">
        <v>2655</v>
      </c>
      <c r="AF69" s="150">
        <v>340720</v>
      </c>
      <c r="AG69" s="151"/>
      <c r="AH69" s="150">
        <v>166148</v>
      </c>
      <c r="AI69" s="150">
        <v>5113</v>
      </c>
      <c r="AJ69" s="150">
        <v>3150</v>
      </c>
      <c r="AL69" s="150">
        <v>63512</v>
      </c>
      <c r="AM69" s="150">
        <v>6311</v>
      </c>
      <c r="AN69">
        <v>539</v>
      </c>
      <c r="AP69" s="150">
        <v>78625</v>
      </c>
      <c r="AQ69" s="150">
        <v>74495</v>
      </c>
      <c r="AR69" s="150">
        <v>170278</v>
      </c>
      <c r="AS69" t="s">
        <v>2655</v>
      </c>
      <c r="AT69"/>
      <c r="AU69" s="150">
        <v>15870</v>
      </c>
      <c r="AV69" s="150">
        <v>133578</v>
      </c>
      <c r="AW69" s="150">
        <v>24185</v>
      </c>
      <c r="AX69" s="150">
        <v>-5445</v>
      </c>
      <c r="AY69" s="150">
        <v>119818</v>
      </c>
      <c r="AZ69" s="150">
        <v>109847</v>
      </c>
      <c r="BA69" s="150">
        <v>9971</v>
      </c>
      <c r="BB69">
        <v>0.92</v>
      </c>
      <c r="BC69"/>
      <c r="BD69" s="150"/>
      <c r="BE69" s="150">
        <v>14402</v>
      </c>
      <c r="BF69" s="150">
        <v>82177</v>
      </c>
      <c r="BG69" s="150">
        <v>7300</v>
      </c>
      <c r="BH69" s="150">
        <v>-10031</v>
      </c>
      <c r="BI69" s="150">
        <v>79248</v>
      </c>
      <c r="BJ69" s="150">
        <v>71416</v>
      </c>
      <c r="BK69" s="150">
        <v>7832</v>
      </c>
      <c r="BL69">
        <v>0.9</v>
      </c>
      <c r="BM69"/>
      <c r="BN69" s="150">
        <v>66129</v>
      </c>
      <c r="BO69" t="s">
        <v>2655</v>
      </c>
      <c r="BP69" t="s">
        <v>2655</v>
      </c>
      <c r="BQ69" s="150">
        <v>15476</v>
      </c>
      <c r="BR69" s="150">
        <v>81605</v>
      </c>
      <c r="BS69" t="s">
        <v>2655</v>
      </c>
      <c r="BT69" s="150">
        <v>81605</v>
      </c>
      <c r="BU69" t="s">
        <v>2655</v>
      </c>
      <c r="BV69" s="150"/>
      <c r="BW69" s="150">
        <v>96401</v>
      </c>
      <c r="BX69" s="150">
        <v>215755</v>
      </c>
      <c r="BY69" s="150">
        <v>31485</v>
      </c>
      <c r="BZ69" t="s">
        <v>2655</v>
      </c>
      <c r="CA69" s="150">
        <v>280671</v>
      </c>
      <c r="CB69" s="150">
        <v>181263</v>
      </c>
      <c r="CC69" s="150">
        <v>99408</v>
      </c>
      <c r="CD69">
        <v>0.65</v>
      </c>
      <c r="CE69" s="150"/>
      <c r="CG69" t="s">
        <v>2655</v>
      </c>
      <c r="CH69" t="s">
        <v>2655</v>
      </c>
      <c r="CJ69" t="s">
        <v>2655</v>
      </c>
      <c r="CK69" t="s">
        <v>2655</v>
      </c>
      <c r="CL69" t="s">
        <v>2655</v>
      </c>
      <c r="CM69" t="s">
        <v>2655</v>
      </c>
      <c r="CN69" s="150"/>
      <c r="CO69">
        <v>275</v>
      </c>
      <c r="CP69">
        <v>467</v>
      </c>
      <c r="CQ69">
        <v>428</v>
      </c>
      <c r="CR69">
        <v>72</v>
      </c>
      <c r="CS69">
        <v>386</v>
      </c>
      <c r="CT69">
        <v>102</v>
      </c>
      <c r="CU69">
        <v>284</v>
      </c>
      <c r="CV69">
        <v>0.26</v>
      </c>
      <c r="CW69" s="150"/>
      <c r="CX69" s="150">
        <v>6743</v>
      </c>
      <c r="CY69" t="s">
        <v>2655</v>
      </c>
      <c r="CZ69" t="s">
        <v>2655</v>
      </c>
      <c r="DA69">
        <v>-72</v>
      </c>
      <c r="DB69" s="150">
        <v>6671</v>
      </c>
      <c r="DC69" t="s">
        <v>2655</v>
      </c>
      <c r="DD69" s="150">
        <v>6671</v>
      </c>
      <c r="DE69" t="s">
        <v>2655</v>
      </c>
      <c r="DF69" s="151"/>
      <c r="DG69" s="150">
        <v>7018</v>
      </c>
      <c r="DH69">
        <v>467</v>
      </c>
      <c r="DI69">
        <v>428</v>
      </c>
      <c r="DJ69" t="s">
        <v>2655</v>
      </c>
      <c r="DK69" s="150">
        <v>7057</v>
      </c>
      <c r="DL69">
        <v>102</v>
      </c>
      <c r="DM69" s="150">
        <v>6955</v>
      </c>
      <c r="DN69">
        <v>0.01</v>
      </c>
      <c r="DO69" s="150"/>
      <c r="DS69" s="150"/>
      <c r="DV69" s="150"/>
      <c r="DW69" t="str">
        <f t="shared" si="0"/>
        <v>גבעתיים</v>
      </c>
      <c r="DX69" s="150">
        <f t="shared" si="1"/>
        <v>109847</v>
      </c>
      <c r="DY69" s="150">
        <f t="shared" si="2"/>
        <v>71416</v>
      </c>
      <c r="DZ69" s="150"/>
      <c r="EB69" s="150"/>
      <c r="EC69" t="s">
        <v>2799</v>
      </c>
      <c r="ED69" s="150" t="str">
        <f t="shared" si="3"/>
        <v>גבעתיים</v>
      </c>
      <c r="EE69" s="150"/>
      <c r="EL69" s="150"/>
      <c r="EM69" s="152"/>
      <c r="EN69" s="150"/>
      <c r="EO69" s="150"/>
      <c r="EP69" s="150"/>
      <c r="ER69" s="150"/>
      <c r="ES69" s="150"/>
      <c r="EV69" s="150"/>
      <c r="EW69" s="150"/>
      <c r="EX69" s="150"/>
      <c r="EY69" s="151"/>
      <c r="EZ69" s="150"/>
      <c r="FA69" s="150"/>
      <c r="FB69" s="150"/>
      <c r="FD69" s="150"/>
      <c r="FE69" s="150"/>
      <c r="FG69" s="150"/>
      <c r="FH69" s="150"/>
      <c r="FI69" s="150"/>
      <c r="FJ69" s="150"/>
      <c r="FK69" s="151"/>
      <c r="FL69" s="150"/>
      <c r="FM69" s="150"/>
      <c r="FN69" s="150"/>
      <c r="FO69" s="150"/>
      <c r="FP69" s="150"/>
      <c r="FQ69" s="152"/>
      <c r="FR69" s="150"/>
      <c r="FS69" s="150"/>
      <c r="FT69" s="150"/>
      <c r="FU69" s="150"/>
      <c r="FV69" s="150"/>
      <c r="FW69" s="150"/>
      <c r="FX69" s="150"/>
      <c r="FZ69" s="153"/>
      <c r="GA69" s="150"/>
      <c r="GB69" s="150"/>
      <c r="GC69" s="150"/>
      <c r="GD69" s="150"/>
      <c r="GE69" s="150"/>
      <c r="GF69" s="150"/>
      <c r="GG69" s="150"/>
      <c r="GI69" s="154"/>
      <c r="GJ69" s="150"/>
      <c r="GM69" s="150"/>
      <c r="GN69" s="150"/>
      <c r="GP69" s="150"/>
      <c r="GR69" s="151"/>
      <c r="GS69" s="150"/>
      <c r="GT69" s="150"/>
      <c r="GU69" s="150"/>
      <c r="GW69" s="150"/>
      <c r="GX69" s="150"/>
      <c r="GY69" s="150"/>
      <c r="HA69" s="152"/>
      <c r="HJ69" s="128"/>
      <c r="HS69" s="151"/>
      <c r="HT69" s="150"/>
      <c r="HX69" s="150"/>
      <c r="HZ69" s="150"/>
      <c r="IB69" s="151"/>
      <c r="IC69" s="150"/>
      <c r="IG69" s="150"/>
      <c r="II69" s="150"/>
    </row>
    <row r="70" spans="1:243">
      <c r="A70" s="149">
        <v>57</v>
      </c>
      <c r="B70" s="238" t="s">
        <v>2658</v>
      </c>
      <c r="C70" t="s">
        <v>1202</v>
      </c>
      <c r="D70" s="238"/>
      <c r="E70" s="238"/>
      <c r="F70" s="238"/>
      <c r="G70" s="150">
        <v>89645</v>
      </c>
      <c r="H70" s="150">
        <v>25183</v>
      </c>
      <c r="I70" s="150">
        <v>10167</v>
      </c>
      <c r="J70" s="150">
        <v>1269</v>
      </c>
      <c r="K70" s="150">
        <v>13123</v>
      </c>
      <c r="L70" s="150">
        <v>139387</v>
      </c>
      <c r="M70" s="150"/>
      <c r="N70">
        <v>551</v>
      </c>
      <c r="O70" s="150"/>
      <c r="P70" s="151"/>
      <c r="Q70" s="150">
        <v>40248</v>
      </c>
      <c r="R70" s="150">
        <v>7294</v>
      </c>
      <c r="S70" s="150">
        <v>10715</v>
      </c>
      <c r="T70" s="150">
        <v>16414</v>
      </c>
      <c r="U70" s="150">
        <v>25183</v>
      </c>
      <c r="V70" s="150">
        <v>10167</v>
      </c>
      <c r="W70" s="150">
        <v>1269</v>
      </c>
      <c r="X70" s="150">
        <v>12811</v>
      </c>
      <c r="Y70">
        <v>309</v>
      </c>
      <c r="AA70" t="s">
        <v>2655</v>
      </c>
      <c r="AB70">
        <v>3</v>
      </c>
      <c r="AC70" s="150">
        <v>14974</v>
      </c>
      <c r="AD70" s="150">
        <v>139387</v>
      </c>
      <c r="AE70" t="s">
        <v>2655</v>
      </c>
      <c r="AF70" s="150">
        <v>139387</v>
      </c>
      <c r="AG70" s="151"/>
      <c r="AH70" s="150">
        <v>167355</v>
      </c>
      <c r="AI70" s="150">
        <v>10949</v>
      </c>
      <c r="AJ70" s="150">
        <v>8135</v>
      </c>
      <c r="AK70" s="150">
        <v>1287</v>
      </c>
      <c r="AL70" s="150">
        <v>6699</v>
      </c>
      <c r="AM70" t="s">
        <v>2655</v>
      </c>
      <c r="AP70" s="150">
        <v>27070</v>
      </c>
      <c r="AQ70" s="150">
        <v>16091</v>
      </c>
      <c r="AR70" s="150">
        <v>178334</v>
      </c>
      <c r="AS70" s="150">
        <v>10000</v>
      </c>
      <c r="AT70"/>
      <c r="AU70" s="150">
        <v>5630</v>
      </c>
      <c r="AV70" s="150">
        <v>37389</v>
      </c>
      <c r="AW70" s="150">
        <v>5588</v>
      </c>
      <c r="AX70">
        <v>19</v>
      </c>
      <c r="AY70" s="150">
        <v>37450</v>
      </c>
      <c r="AZ70" s="150">
        <v>31080</v>
      </c>
      <c r="BA70" s="150">
        <v>6370</v>
      </c>
      <c r="BB70">
        <v>0.83</v>
      </c>
      <c r="BC70"/>
      <c r="BD70" s="150"/>
      <c r="BE70" s="150">
        <v>1635</v>
      </c>
      <c r="BF70" s="150">
        <v>12500</v>
      </c>
      <c r="BG70" s="150">
        <v>1706</v>
      </c>
      <c r="BI70" s="150">
        <v>12429</v>
      </c>
      <c r="BJ70" s="150">
        <v>9168</v>
      </c>
      <c r="BK70" s="150">
        <v>3261</v>
      </c>
      <c r="BL70">
        <v>0.74</v>
      </c>
      <c r="BM70"/>
      <c r="BN70" s="150">
        <v>2797</v>
      </c>
      <c r="BO70">
        <v>49</v>
      </c>
      <c r="BP70" t="s">
        <v>2655</v>
      </c>
      <c r="BQ70">
        <v>-19</v>
      </c>
      <c r="BR70" s="150">
        <v>2827</v>
      </c>
      <c r="BS70" t="s">
        <v>2655</v>
      </c>
      <c r="BT70" s="150">
        <v>2827</v>
      </c>
      <c r="BU70" t="s">
        <v>2655</v>
      </c>
      <c r="BV70" s="150"/>
      <c r="BW70" s="150">
        <v>10062</v>
      </c>
      <c r="BX70" s="150">
        <v>49938</v>
      </c>
      <c r="BY70" s="150">
        <v>7294</v>
      </c>
      <c r="BZ70" t="s">
        <v>2655</v>
      </c>
      <c r="CA70" s="150">
        <v>52706</v>
      </c>
      <c r="CB70" s="150">
        <v>40248</v>
      </c>
      <c r="CC70" s="150">
        <v>12458</v>
      </c>
      <c r="CD70">
        <v>0.76</v>
      </c>
      <c r="CE70" s="150"/>
      <c r="CG70" t="s">
        <v>2655</v>
      </c>
      <c r="CH70" t="s">
        <v>2655</v>
      </c>
      <c r="CJ70" t="s">
        <v>2655</v>
      </c>
      <c r="CK70" t="s">
        <v>2655</v>
      </c>
      <c r="CL70" t="s">
        <v>2655</v>
      </c>
      <c r="CM70" t="s">
        <v>2655</v>
      </c>
      <c r="CN70" s="150"/>
      <c r="CO70" s="150">
        <v>2111</v>
      </c>
      <c r="CP70" s="150">
        <v>11052</v>
      </c>
      <c r="CQ70">
        <v>66</v>
      </c>
      <c r="CS70" s="150">
        <v>13097</v>
      </c>
      <c r="CT70" s="150">
        <v>10709</v>
      </c>
      <c r="CU70" s="150">
        <v>2388</v>
      </c>
      <c r="CV70">
        <v>0.82</v>
      </c>
      <c r="CW70" s="150"/>
      <c r="CX70">
        <v>867</v>
      </c>
      <c r="CY70">
        <v>80</v>
      </c>
      <c r="CZ70" t="s">
        <v>2655</v>
      </c>
      <c r="DB70">
        <v>947</v>
      </c>
      <c r="DC70" t="s">
        <v>2655</v>
      </c>
      <c r="DD70">
        <v>947</v>
      </c>
      <c r="DE70" t="s">
        <v>2655</v>
      </c>
      <c r="DF70" s="151"/>
      <c r="DG70" s="150">
        <v>2978</v>
      </c>
      <c r="DH70" s="150">
        <v>11132</v>
      </c>
      <c r="DI70">
        <v>66</v>
      </c>
      <c r="DJ70" t="s">
        <v>2655</v>
      </c>
      <c r="DK70" s="150">
        <v>14044</v>
      </c>
      <c r="DL70" s="150">
        <v>10709</v>
      </c>
      <c r="DM70" s="150">
        <v>3335</v>
      </c>
      <c r="DN70">
        <v>0.76</v>
      </c>
      <c r="DO70" s="150"/>
      <c r="DS70" s="150"/>
      <c r="DW70" t="str">
        <f t="shared" si="0"/>
        <v>גדרה</v>
      </c>
      <c r="DX70" s="150">
        <f t="shared" si="1"/>
        <v>31080</v>
      </c>
      <c r="DY70" s="150">
        <f t="shared" si="2"/>
        <v>9168</v>
      </c>
      <c r="DZ70" s="150"/>
      <c r="EB70" s="150"/>
      <c r="EC70" t="s">
        <v>2800</v>
      </c>
      <c r="ED70" s="150" t="str">
        <f t="shared" si="3"/>
        <v>גדרה</v>
      </c>
      <c r="EE70" s="150"/>
      <c r="EL70" s="150"/>
      <c r="EM70" s="152"/>
      <c r="EN70" s="150"/>
      <c r="EO70" s="150"/>
      <c r="EP70" s="150"/>
      <c r="EQ70" s="150"/>
      <c r="ER70" s="150"/>
      <c r="EV70" s="150"/>
      <c r="EW70" s="150"/>
      <c r="EX70" s="150"/>
      <c r="EY70" s="151"/>
      <c r="EZ70" s="150"/>
      <c r="FA70" s="150"/>
      <c r="FG70" s="150"/>
      <c r="FH70" s="150"/>
      <c r="FI70" s="150"/>
      <c r="FJ70" s="150"/>
      <c r="FK70" s="151"/>
      <c r="FL70" s="150"/>
      <c r="FM70" s="150"/>
      <c r="FN70" s="150"/>
      <c r="FO70" s="150"/>
      <c r="FP70" s="150"/>
      <c r="FQ70" s="152"/>
      <c r="FR70" s="150"/>
      <c r="FS70" s="150"/>
      <c r="FT70" s="150"/>
      <c r="FV70" s="150"/>
      <c r="FW70" s="150"/>
      <c r="FX70" s="150"/>
      <c r="FZ70" s="153"/>
      <c r="GA70" s="150"/>
      <c r="GB70" s="150"/>
      <c r="GC70" s="150"/>
      <c r="GE70" s="150"/>
      <c r="GF70" s="150"/>
      <c r="GG70" s="150"/>
      <c r="GI70" s="154"/>
      <c r="GJ70" s="150"/>
      <c r="GN70" s="150"/>
      <c r="GP70" s="150"/>
      <c r="GR70" s="151"/>
      <c r="GS70" s="150"/>
      <c r="GT70" s="150"/>
      <c r="GU70" s="150"/>
      <c r="GW70" s="150"/>
      <c r="GX70" s="150"/>
      <c r="GY70" s="150"/>
      <c r="HA70" s="152"/>
      <c r="HJ70" s="128"/>
      <c r="HK70" s="150"/>
      <c r="HL70" s="150"/>
      <c r="HO70" s="150"/>
      <c r="HP70" s="150"/>
      <c r="HQ70" s="150"/>
      <c r="HS70" s="151"/>
      <c r="IB70" s="151"/>
      <c r="IC70" s="150"/>
      <c r="ID70" s="150"/>
      <c r="IG70" s="150"/>
      <c r="IH70" s="150"/>
      <c r="II70" s="150"/>
    </row>
    <row r="71" spans="1:243">
      <c r="A71" s="149">
        <v>58</v>
      </c>
      <c r="B71" s="238" t="s">
        <v>2658</v>
      </c>
      <c r="C71" t="s">
        <v>1212</v>
      </c>
      <c r="D71" s="238"/>
      <c r="E71" s="238"/>
      <c r="F71" s="238"/>
      <c r="G71" s="150">
        <v>24107</v>
      </c>
      <c r="H71" s="150">
        <v>7599</v>
      </c>
      <c r="I71" s="150">
        <v>1539</v>
      </c>
      <c r="J71">
        <v>619</v>
      </c>
      <c r="K71" s="150">
        <v>2050</v>
      </c>
      <c r="L71" s="150">
        <v>35914</v>
      </c>
      <c r="M71"/>
      <c r="N71">
        <v>16</v>
      </c>
      <c r="O71" s="150"/>
      <c r="P71" s="151"/>
      <c r="Q71" s="150">
        <v>12863</v>
      </c>
      <c r="R71" s="150">
        <v>1373</v>
      </c>
      <c r="S71" t="s">
        <v>2655</v>
      </c>
      <c r="T71" s="150">
        <v>9871</v>
      </c>
      <c r="U71" s="150">
        <v>7599</v>
      </c>
      <c r="V71" s="150">
        <v>1539</v>
      </c>
      <c r="W71">
        <v>619</v>
      </c>
      <c r="X71" s="150">
        <v>1890</v>
      </c>
      <c r="Y71" t="s">
        <v>2655</v>
      </c>
      <c r="AA71" t="s">
        <v>2655</v>
      </c>
      <c r="AB71">
        <v>160</v>
      </c>
      <c r="AC71" t="s">
        <v>2655</v>
      </c>
      <c r="AD71" s="150">
        <v>35914</v>
      </c>
      <c r="AE71" t="s">
        <v>2655</v>
      </c>
      <c r="AF71" s="150">
        <v>35914</v>
      </c>
      <c r="AG71" s="151"/>
      <c r="AH71" s="150">
        <v>28007</v>
      </c>
      <c r="AI71" s="150">
        <v>1724</v>
      </c>
      <c r="AJ71" s="150">
        <v>2981</v>
      </c>
      <c r="AK71">
        <v>389</v>
      </c>
      <c r="AL71" s="150">
        <v>2884</v>
      </c>
      <c r="AM71" t="s">
        <v>2655</v>
      </c>
      <c r="AP71" s="150">
        <v>7978</v>
      </c>
      <c r="AQ71" s="150">
        <v>2579</v>
      </c>
      <c r="AR71" s="150">
        <v>33406</v>
      </c>
      <c r="AS71" t="s">
        <v>2655</v>
      </c>
      <c r="AT71"/>
      <c r="AU71">
        <v>828</v>
      </c>
      <c r="AV71" s="150">
        <v>11143</v>
      </c>
      <c r="AW71" s="150">
        <v>1320</v>
      </c>
      <c r="AX71">
        <v>17</v>
      </c>
      <c r="AY71" s="150">
        <v>10668</v>
      </c>
      <c r="AZ71" s="150">
        <v>9539</v>
      </c>
      <c r="BA71" s="150">
        <v>1129</v>
      </c>
      <c r="BB71">
        <v>0.89</v>
      </c>
      <c r="BC71"/>
      <c r="BD71" s="150"/>
      <c r="BE71">
        <v>287</v>
      </c>
      <c r="BF71" s="150">
        <v>3531.05</v>
      </c>
      <c r="BG71">
        <v>53</v>
      </c>
      <c r="BI71" s="150">
        <v>3765.05</v>
      </c>
      <c r="BJ71" s="150">
        <v>3245</v>
      </c>
      <c r="BK71">
        <v>520.04999999999995</v>
      </c>
      <c r="BL71">
        <v>0.86</v>
      </c>
      <c r="BM71"/>
      <c r="BN71">
        <v>783</v>
      </c>
      <c r="BO71">
        <v>57</v>
      </c>
      <c r="BP71" t="s">
        <v>2655</v>
      </c>
      <c r="BQ71">
        <v>-17</v>
      </c>
      <c r="BR71">
        <v>823</v>
      </c>
      <c r="BS71" t="s">
        <v>2655</v>
      </c>
      <c r="BT71">
        <v>823</v>
      </c>
      <c r="BU71" t="s">
        <v>2655</v>
      </c>
      <c r="BV71" s="150"/>
      <c r="BW71" s="150">
        <v>1898</v>
      </c>
      <c r="BX71" s="150">
        <v>14731.05</v>
      </c>
      <c r="BY71" s="150">
        <v>1373</v>
      </c>
      <c r="BZ71" t="s">
        <v>2655</v>
      </c>
      <c r="CA71" s="150">
        <v>15256.05</v>
      </c>
      <c r="CB71" s="150">
        <v>12784</v>
      </c>
      <c r="CC71" s="150">
        <v>2472.0500000000002</v>
      </c>
      <c r="CD71">
        <v>0.84</v>
      </c>
      <c r="CE71" s="150"/>
      <c r="CG71" t="s">
        <v>2655</v>
      </c>
      <c r="CH71" t="s">
        <v>2655</v>
      </c>
      <c r="CJ71" t="s">
        <v>2655</v>
      </c>
      <c r="CK71" t="s">
        <v>2655</v>
      </c>
      <c r="CL71" t="s">
        <v>2655</v>
      </c>
      <c r="CM71" t="s">
        <v>2655</v>
      </c>
      <c r="CN71" s="150"/>
      <c r="CP71" t="s">
        <v>2655</v>
      </c>
      <c r="CQ71" t="s">
        <v>2655</v>
      </c>
      <c r="CS71" t="s">
        <v>2655</v>
      </c>
      <c r="CT71" t="s">
        <v>2655</v>
      </c>
      <c r="CU71" t="s">
        <v>2655</v>
      </c>
      <c r="CV71" t="s">
        <v>2655</v>
      </c>
      <c r="CW71" s="150"/>
      <c r="CY71" t="s">
        <v>2655</v>
      </c>
      <c r="CZ71" t="s">
        <v>2655</v>
      </c>
      <c r="DB71" t="s">
        <v>2655</v>
      </c>
      <c r="DC71" t="s">
        <v>2655</v>
      </c>
      <c r="DD71" t="s">
        <v>2655</v>
      </c>
      <c r="DE71" t="s">
        <v>2655</v>
      </c>
      <c r="DF71" s="151"/>
      <c r="DG71" t="s">
        <v>2655</v>
      </c>
      <c r="DH71" t="s">
        <v>2655</v>
      </c>
      <c r="DI71" t="s">
        <v>2655</v>
      </c>
      <c r="DJ71" t="s">
        <v>2655</v>
      </c>
      <c r="DK71" t="s">
        <v>2655</v>
      </c>
      <c r="DL71" t="s">
        <v>2655</v>
      </c>
      <c r="DM71" t="s">
        <v>2655</v>
      </c>
      <c r="DN71" t="s">
        <v>2655</v>
      </c>
      <c r="DO71"/>
      <c r="DW71" t="str">
        <f t="shared" si="0"/>
        <v>גדרות</v>
      </c>
      <c r="DX71" s="150">
        <f t="shared" si="1"/>
        <v>9539</v>
      </c>
      <c r="DY71" s="150">
        <f t="shared" si="2"/>
        <v>3245</v>
      </c>
      <c r="DZ71" s="150"/>
      <c r="EB71" s="150"/>
      <c r="EC71" t="s">
        <v>2801</v>
      </c>
      <c r="ED71" s="150" t="str">
        <f t="shared" si="3"/>
        <v>גדרות</v>
      </c>
      <c r="EL71" s="150"/>
      <c r="EM71" s="152"/>
      <c r="EN71" s="150"/>
      <c r="EO71" s="150"/>
      <c r="EP71" s="150"/>
      <c r="ER71" s="150"/>
      <c r="EV71" s="150"/>
      <c r="EW71" s="150"/>
      <c r="EX71" s="150"/>
      <c r="EY71" s="151"/>
      <c r="EZ71" s="150"/>
      <c r="FA71" s="150"/>
      <c r="FG71" s="150"/>
      <c r="FH71" s="150"/>
      <c r="FI71" s="150"/>
      <c r="FK71" s="151"/>
      <c r="FN71" s="150"/>
      <c r="FO71" s="150"/>
      <c r="FQ71" s="152"/>
      <c r="FS71" s="150"/>
      <c r="FT71" s="150"/>
      <c r="FV71" s="150"/>
      <c r="FW71" s="150"/>
      <c r="FX71" s="150"/>
      <c r="FZ71" s="153"/>
      <c r="GB71" s="150"/>
      <c r="GE71" s="150"/>
      <c r="GF71" s="150"/>
      <c r="GI71" s="154"/>
      <c r="GR71" s="151"/>
      <c r="GS71" s="150"/>
      <c r="GT71" s="150"/>
      <c r="GU71" s="150"/>
      <c r="GW71" s="150"/>
      <c r="GX71" s="150"/>
      <c r="GY71" s="150"/>
      <c r="HA71" s="152"/>
      <c r="HJ71" s="128"/>
      <c r="HS71" s="151"/>
      <c r="IB71" s="151"/>
    </row>
    <row r="72" spans="1:243">
      <c r="A72" s="149">
        <v>59</v>
      </c>
      <c r="B72" s="238" t="s">
        <v>2657</v>
      </c>
      <c r="C72" t="s">
        <v>1595</v>
      </c>
      <c r="D72" s="238"/>
      <c r="E72" s="238"/>
      <c r="F72" s="238"/>
      <c r="G72" s="150">
        <v>78110</v>
      </c>
      <c r="H72" s="150">
        <v>31631</v>
      </c>
      <c r="I72" s="150">
        <v>5958</v>
      </c>
      <c r="J72" s="150">
        <v>5868</v>
      </c>
      <c r="K72" s="150">
        <v>43757</v>
      </c>
      <c r="L72" s="150">
        <v>165324</v>
      </c>
      <c r="M72"/>
      <c r="N72">
        <v>-193</v>
      </c>
      <c r="O72" s="150"/>
      <c r="P72" s="151"/>
      <c r="Q72" s="150">
        <v>47194</v>
      </c>
      <c r="R72" s="150">
        <v>1949</v>
      </c>
      <c r="S72" s="150">
        <v>3679</v>
      </c>
      <c r="T72" s="150">
        <v>25024</v>
      </c>
      <c r="U72" s="150">
        <v>31631</v>
      </c>
      <c r="V72" s="150">
        <v>5958</v>
      </c>
      <c r="W72" s="150">
        <v>5868</v>
      </c>
      <c r="X72" s="150">
        <v>20900</v>
      </c>
      <c r="Y72" s="150">
        <v>11853</v>
      </c>
      <c r="AA72" s="150">
        <v>11000</v>
      </c>
      <c r="AB72">
        <v>4</v>
      </c>
      <c r="AC72">
        <v>264</v>
      </c>
      <c r="AD72" s="150">
        <v>165324</v>
      </c>
      <c r="AE72" t="s">
        <v>2655</v>
      </c>
      <c r="AF72" s="150">
        <v>165324</v>
      </c>
      <c r="AG72" s="151"/>
      <c r="AH72" s="150">
        <v>142717</v>
      </c>
      <c r="AI72" s="150">
        <v>43708</v>
      </c>
      <c r="AJ72" s="150">
        <v>8230</v>
      </c>
      <c r="AK72" s="150">
        <v>1744</v>
      </c>
      <c r="AL72" s="150">
        <v>3773</v>
      </c>
      <c r="AM72" s="150">
        <v>13024</v>
      </c>
      <c r="AO72" s="150">
        <v>7148</v>
      </c>
      <c r="AP72" s="150">
        <v>77627</v>
      </c>
      <c r="AQ72" s="150">
        <v>50765</v>
      </c>
      <c r="AR72" s="150">
        <v>169579</v>
      </c>
      <c r="AS72" s="150">
        <v>2995</v>
      </c>
      <c r="AT72"/>
      <c r="AU72" s="150">
        <v>1326</v>
      </c>
      <c r="AV72" s="150">
        <v>20567.28</v>
      </c>
      <c r="AW72" s="150">
        <v>1725</v>
      </c>
      <c r="AY72" s="150">
        <v>20168.28</v>
      </c>
      <c r="AZ72" s="150">
        <v>16587</v>
      </c>
      <c r="BA72" s="150">
        <v>3581.28</v>
      </c>
      <c r="BB72">
        <v>0.82</v>
      </c>
      <c r="BC72"/>
      <c r="BD72" s="150"/>
      <c r="BE72" s="150">
        <v>4119</v>
      </c>
      <c r="BF72" s="150">
        <v>28735.19</v>
      </c>
      <c r="BG72">
        <v>225</v>
      </c>
      <c r="BH72">
        <v>-808</v>
      </c>
      <c r="BI72" s="150">
        <v>31821.19</v>
      </c>
      <c r="BJ72" s="150">
        <v>30141</v>
      </c>
      <c r="BK72" s="150">
        <v>1680.19</v>
      </c>
      <c r="BL72">
        <v>0.95</v>
      </c>
      <c r="BM72"/>
      <c r="BN72" s="150">
        <v>8158</v>
      </c>
      <c r="BO72" t="s">
        <v>2655</v>
      </c>
      <c r="BP72" s="150">
        <v>7089</v>
      </c>
      <c r="BQ72">
        <v>808</v>
      </c>
      <c r="BR72" s="150">
        <v>1877</v>
      </c>
      <c r="BS72" t="s">
        <v>2655</v>
      </c>
      <c r="BT72" s="150">
        <v>1877</v>
      </c>
      <c r="BU72" t="s">
        <v>2655</v>
      </c>
      <c r="BV72" s="150"/>
      <c r="BW72" s="150">
        <v>13603</v>
      </c>
      <c r="BX72" s="150">
        <v>49302.47</v>
      </c>
      <c r="BY72" s="150">
        <v>9039</v>
      </c>
      <c r="BZ72" t="s">
        <v>2655</v>
      </c>
      <c r="CA72" s="150">
        <v>53866.47</v>
      </c>
      <c r="CB72" s="150">
        <v>46728</v>
      </c>
      <c r="CC72" s="150">
        <v>7138.47</v>
      </c>
      <c r="CD72">
        <v>0.87</v>
      </c>
      <c r="CE72" s="150"/>
      <c r="CG72" t="s">
        <v>2655</v>
      </c>
      <c r="CH72" t="s">
        <v>2655</v>
      </c>
      <c r="CJ72" t="s">
        <v>2655</v>
      </c>
      <c r="CK72" t="s">
        <v>2655</v>
      </c>
      <c r="CL72" t="s">
        <v>2655</v>
      </c>
      <c r="CM72" t="s">
        <v>2655</v>
      </c>
      <c r="CN72" s="150"/>
      <c r="CO72">
        <v>744</v>
      </c>
      <c r="CP72" s="150">
        <v>3517</v>
      </c>
      <c r="CQ72" t="s">
        <v>2655</v>
      </c>
      <c r="CS72" s="150">
        <v>4261</v>
      </c>
      <c r="CT72" s="150">
        <v>3688</v>
      </c>
      <c r="CU72">
        <v>573</v>
      </c>
      <c r="CV72">
        <v>0.87</v>
      </c>
      <c r="CW72" s="150"/>
      <c r="CY72" t="s">
        <v>2655</v>
      </c>
      <c r="CZ72" t="s">
        <v>2655</v>
      </c>
      <c r="DB72" t="s">
        <v>2655</v>
      </c>
      <c r="DC72" t="s">
        <v>2655</v>
      </c>
      <c r="DD72" t="s">
        <v>2655</v>
      </c>
      <c r="DE72" t="s">
        <v>2655</v>
      </c>
      <c r="DF72" s="151"/>
      <c r="DG72">
        <v>744</v>
      </c>
      <c r="DH72" s="150">
        <v>3517</v>
      </c>
      <c r="DI72" t="s">
        <v>2655</v>
      </c>
      <c r="DJ72" t="s">
        <v>2655</v>
      </c>
      <c r="DK72" s="150">
        <v>4261</v>
      </c>
      <c r="DL72" s="150">
        <v>3688</v>
      </c>
      <c r="DM72">
        <v>573</v>
      </c>
      <c r="DN72">
        <v>0.87</v>
      </c>
      <c r="DO72" s="150"/>
      <c r="DS72" s="150"/>
      <c r="DW72" t="str">
        <f t="shared" si="0"/>
        <v>גולן</v>
      </c>
      <c r="DX72" s="150">
        <f t="shared" si="1"/>
        <v>16587</v>
      </c>
      <c r="DY72" s="150">
        <f t="shared" si="2"/>
        <v>30141</v>
      </c>
      <c r="DZ72" s="150"/>
      <c r="EB72" s="150"/>
      <c r="EC72" t="s">
        <v>2802</v>
      </c>
      <c r="ED72" s="150" t="str">
        <f t="shared" si="3"/>
        <v>גולן</v>
      </c>
      <c r="EL72" s="150"/>
      <c r="EM72" s="152"/>
      <c r="EN72" s="150"/>
      <c r="EO72" s="150"/>
      <c r="EP72" s="150"/>
      <c r="EQ72" s="150"/>
      <c r="ER72" s="150"/>
      <c r="ES72" s="150"/>
      <c r="EU72" s="150"/>
      <c r="EV72" s="150"/>
      <c r="EW72" s="150"/>
      <c r="EX72" s="150"/>
      <c r="EY72" s="151"/>
      <c r="EZ72" s="150"/>
      <c r="FA72" s="150"/>
      <c r="FB72" s="150"/>
      <c r="FD72" s="150"/>
      <c r="FF72" s="150"/>
      <c r="FG72" s="150"/>
      <c r="FH72" s="150"/>
      <c r="FI72" s="150"/>
      <c r="FJ72" s="150"/>
      <c r="FK72" s="151"/>
      <c r="FL72" s="150"/>
      <c r="FM72" s="150"/>
      <c r="FN72" s="150"/>
      <c r="FO72" s="150"/>
      <c r="FP72" s="150"/>
      <c r="FQ72" s="152"/>
      <c r="FR72" s="150"/>
      <c r="FS72" s="150"/>
      <c r="FT72" s="150"/>
      <c r="FV72" s="150"/>
      <c r="FW72" s="150"/>
      <c r="FX72" s="150"/>
      <c r="FZ72" s="153"/>
      <c r="GA72" s="150"/>
      <c r="GB72" s="150"/>
      <c r="GE72" s="150"/>
      <c r="GF72" s="150"/>
      <c r="GG72" s="150"/>
      <c r="GI72" s="154"/>
      <c r="GJ72" s="150"/>
      <c r="GL72" s="150"/>
      <c r="GN72" s="150"/>
      <c r="GP72" s="150"/>
      <c r="GR72" s="151"/>
      <c r="GS72" s="150"/>
      <c r="GT72" s="150"/>
      <c r="GU72" s="150"/>
      <c r="GW72" s="150"/>
      <c r="GX72" s="150"/>
      <c r="GY72" s="150"/>
      <c r="HA72" s="152"/>
      <c r="HJ72" s="128"/>
      <c r="HL72" s="150"/>
      <c r="HO72" s="150"/>
      <c r="HP72" s="150"/>
      <c r="HS72" s="151"/>
      <c r="IB72" s="151"/>
      <c r="ID72" s="150"/>
      <c r="IG72" s="150"/>
      <c r="IH72" s="150"/>
    </row>
    <row r="73" spans="1:243">
      <c r="A73" s="149">
        <v>60</v>
      </c>
      <c r="B73" s="238" t="s">
        <v>2661</v>
      </c>
      <c r="C73" t="s">
        <v>929</v>
      </c>
      <c r="D73" s="238"/>
      <c r="E73" s="238"/>
      <c r="F73" s="238"/>
      <c r="G73" s="150">
        <v>41915</v>
      </c>
      <c r="H73" s="150">
        <v>64336</v>
      </c>
      <c r="I73" s="150">
        <v>8424</v>
      </c>
      <c r="J73" s="150">
        <v>10333</v>
      </c>
      <c r="K73" s="150">
        <v>30679</v>
      </c>
      <c r="L73" s="150">
        <v>155687</v>
      </c>
      <c r="M73"/>
      <c r="N73">
        <v>34</v>
      </c>
      <c r="O73" s="150"/>
      <c r="P73" s="151"/>
      <c r="Q73" s="150">
        <v>25558</v>
      </c>
      <c r="R73" s="150">
        <v>2465</v>
      </c>
      <c r="S73" t="s">
        <v>2655</v>
      </c>
      <c r="T73" s="150">
        <v>12330</v>
      </c>
      <c r="U73" s="150">
        <v>64336</v>
      </c>
      <c r="V73" s="150">
        <v>8424</v>
      </c>
      <c r="W73" s="150">
        <v>10333</v>
      </c>
      <c r="X73" s="150">
        <v>11851</v>
      </c>
      <c r="Y73" s="150">
        <v>18828</v>
      </c>
      <c r="AA73" t="s">
        <v>2655</v>
      </c>
      <c r="AB73" t="s">
        <v>2655</v>
      </c>
      <c r="AC73" s="150">
        <v>1562</v>
      </c>
      <c r="AD73" s="150">
        <v>155687</v>
      </c>
      <c r="AE73" t="s">
        <v>2655</v>
      </c>
      <c r="AF73" s="150">
        <v>155687</v>
      </c>
      <c r="AG73" s="151"/>
      <c r="AH73" s="150">
        <v>126933</v>
      </c>
      <c r="AI73" s="150">
        <v>28937</v>
      </c>
      <c r="AJ73" s="150">
        <v>5074</v>
      </c>
      <c r="AK73" s="150">
        <v>1013</v>
      </c>
      <c r="AL73">
        <v>492</v>
      </c>
      <c r="AM73" s="150">
        <v>10787</v>
      </c>
      <c r="AO73" s="150">
        <v>3050</v>
      </c>
      <c r="AP73" s="150">
        <v>49353</v>
      </c>
      <c r="AQ73" s="150">
        <v>33986</v>
      </c>
      <c r="AR73" s="150">
        <v>142300</v>
      </c>
      <c r="AS73" t="s">
        <v>2655</v>
      </c>
      <c r="AT73"/>
      <c r="AU73" s="150">
        <v>3120</v>
      </c>
      <c r="AV73" s="150">
        <v>23816</v>
      </c>
      <c r="AW73" s="150">
        <v>2279</v>
      </c>
      <c r="AX73">
        <v>9</v>
      </c>
      <c r="AY73" s="150">
        <v>24666</v>
      </c>
      <c r="AZ73" s="150">
        <v>21604</v>
      </c>
      <c r="BA73" s="150">
        <v>3062</v>
      </c>
      <c r="BB73">
        <v>0.88</v>
      </c>
      <c r="BC73"/>
      <c r="BD73" s="150"/>
      <c r="BE73" s="150">
        <v>2217</v>
      </c>
      <c r="BF73" s="150">
        <v>4482</v>
      </c>
      <c r="BG73">
        <v>186</v>
      </c>
      <c r="BI73" s="150">
        <v>6513</v>
      </c>
      <c r="BJ73" s="150">
        <v>3873</v>
      </c>
      <c r="BK73" s="150">
        <v>2640</v>
      </c>
      <c r="BL73">
        <v>0.59</v>
      </c>
      <c r="BM73"/>
      <c r="BN73" s="150">
        <v>3656</v>
      </c>
      <c r="BO73">
        <v>-436</v>
      </c>
      <c r="BP73" s="150">
        <v>2348</v>
      </c>
      <c r="BQ73">
        <v>-9</v>
      </c>
      <c r="BR73">
        <v>863</v>
      </c>
      <c r="BS73" t="s">
        <v>2655</v>
      </c>
      <c r="BT73">
        <v>863</v>
      </c>
      <c r="BU73" t="s">
        <v>2655</v>
      </c>
      <c r="BV73" s="150"/>
      <c r="BW73" s="150">
        <v>8993</v>
      </c>
      <c r="BX73" s="150">
        <v>27862</v>
      </c>
      <c r="BY73" s="150">
        <v>4813</v>
      </c>
      <c r="BZ73" t="s">
        <v>2655</v>
      </c>
      <c r="CA73" s="150">
        <v>32042</v>
      </c>
      <c r="CB73" s="150">
        <v>25477</v>
      </c>
      <c r="CC73" s="150">
        <v>6565</v>
      </c>
      <c r="CD73">
        <v>0.8</v>
      </c>
      <c r="CE73" s="150"/>
      <c r="CG73" t="s">
        <v>2655</v>
      </c>
      <c r="CH73" t="s">
        <v>2655</v>
      </c>
      <c r="CJ73" t="s">
        <v>2655</v>
      </c>
      <c r="CK73" t="s">
        <v>2655</v>
      </c>
      <c r="CL73" t="s">
        <v>2655</v>
      </c>
      <c r="CM73" t="s">
        <v>2655</v>
      </c>
      <c r="CN73" s="150"/>
      <c r="CP73" t="s">
        <v>2655</v>
      </c>
      <c r="CQ73" t="s">
        <v>2655</v>
      </c>
      <c r="CS73" t="s">
        <v>2655</v>
      </c>
      <c r="CT73" t="s">
        <v>2655</v>
      </c>
      <c r="CU73" t="s">
        <v>2655</v>
      </c>
      <c r="CV73" t="s">
        <v>2655</v>
      </c>
      <c r="CW73" s="150"/>
      <c r="CY73" t="s">
        <v>2655</v>
      </c>
      <c r="CZ73" t="s">
        <v>2655</v>
      </c>
      <c r="DB73" t="s">
        <v>2655</v>
      </c>
      <c r="DC73" t="s">
        <v>2655</v>
      </c>
      <c r="DD73" t="s">
        <v>2655</v>
      </c>
      <c r="DE73" t="s">
        <v>2655</v>
      </c>
      <c r="DF73" s="151"/>
      <c r="DG73" t="s">
        <v>2655</v>
      </c>
      <c r="DH73" t="s">
        <v>2655</v>
      </c>
      <c r="DI73" t="s">
        <v>2655</v>
      </c>
      <c r="DJ73" t="s">
        <v>2655</v>
      </c>
      <c r="DK73" t="s">
        <v>2655</v>
      </c>
      <c r="DL73" t="s">
        <v>2655</v>
      </c>
      <c r="DM73" t="s">
        <v>2655</v>
      </c>
      <c r="DN73" t="s">
        <v>2655</v>
      </c>
      <c r="DO73" s="150"/>
      <c r="DS73" s="150"/>
      <c r="DW73" t="str">
        <f t="shared" si="0"/>
        <v>גוש עציון</v>
      </c>
      <c r="DX73" s="150">
        <f t="shared" si="1"/>
        <v>21604</v>
      </c>
      <c r="DY73" s="150">
        <f t="shared" si="2"/>
        <v>3873</v>
      </c>
      <c r="DZ73" s="150"/>
      <c r="EB73" s="150"/>
      <c r="EC73" t="s">
        <v>2803</v>
      </c>
      <c r="ED73" s="150" t="str">
        <f t="shared" si="3"/>
        <v>גוש עציון</v>
      </c>
      <c r="EL73" s="150"/>
      <c r="EM73" s="152"/>
      <c r="EN73" s="150"/>
      <c r="EO73" s="150"/>
      <c r="EP73" s="150"/>
      <c r="EQ73" s="150"/>
      <c r="ES73" s="150"/>
      <c r="EU73" s="150"/>
      <c r="EV73" s="150"/>
      <c r="EW73" s="150"/>
      <c r="EX73" s="150"/>
      <c r="EY73" s="151"/>
      <c r="EZ73" s="150"/>
      <c r="FA73" s="150"/>
      <c r="FB73" s="150"/>
      <c r="FG73" s="150"/>
      <c r="FH73" s="150"/>
      <c r="FI73" s="150"/>
      <c r="FJ73" s="150"/>
      <c r="FK73" s="151"/>
      <c r="FL73" s="150"/>
      <c r="FM73" s="150"/>
      <c r="FN73" s="150"/>
      <c r="FO73" s="150"/>
      <c r="FP73" s="150"/>
      <c r="FQ73" s="152"/>
      <c r="FR73" s="150"/>
      <c r="FS73" s="150"/>
      <c r="FT73" s="150"/>
      <c r="FV73" s="150"/>
      <c r="FW73" s="150"/>
      <c r="FX73" s="150"/>
      <c r="FZ73" s="153"/>
      <c r="GA73" s="150"/>
      <c r="GB73" s="150"/>
      <c r="GE73" s="150"/>
      <c r="GF73" s="150"/>
      <c r="GG73" s="150"/>
      <c r="GI73" s="154"/>
      <c r="GJ73" s="150"/>
      <c r="GL73" s="150"/>
      <c r="GR73" s="151"/>
      <c r="GS73" s="150"/>
      <c r="GT73" s="150"/>
      <c r="GU73" s="150"/>
      <c r="GW73" s="150"/>
      <c r="GX73" s="150"/>
      <c r="GY73" s="150"/>
      <c r="HA73" s="152"/>
      <c r="HJ73" s="128"/>
      <c r="HS73" s="151"/>
      <c r="IB73" s="151"/>
    </row>
    <row r="74" spans="1:243">
      <c r="A74" s="149">
        <v>61</v>
      </c>
      <c r="B74" s="238" t="s">
        <v>2658</v>
      </c>
      <c r="C74" t="s">
        <v>1220</v>
      </c>
      <c r="D74" s="238"/>
      <c r="E74" s="238"/>
      <c r="F74" s="238"/>
      <c r="G74" s="150">
        <v>115366</v>
      </c>
      <c r="H74" s="150">
        <v>29653</v>
      </c>
      <c r="I74" s="150">
        <v>8402</v>
      </c>
      <c r="J74" s="150">
        <v>5011</v>
      </c>
      <c r="K74">
        <v>838</v>
      </c>
      <c r="L74" s="150">
        <v>159270</v>
      </c>
      <c r="M74" s="150"/>
      <c r="N74" s="150">
        <v>6439</v>
      </c>
      <c r="O74" s="150"/>
      <c r="P74" s="151"/>
      <c r="Q74" s="150">
        <v>86039</v>
      </c>
      <c r="R74" s="150">
        <v>3599</v>
      </c>
      <c r="S74" s="150">
        <v>1590</v>
      </c>
      <c r="T74" s="150">
        <v>23126</v>
      </c>
      <c r="U74" s="150">
        <v>29653</v>
      </c>
      <c r="V74" s="150">
        <v>8402</v>
      </c>
      <c r="W74" s="150">
        <v>5011</v>
      </c>
      <c r="X74">
        <v>311</v>
      </c>
      <c r="Y74">
        <v>527</v>
      </c>
      <c r="AA74" t="s">
        <v>2655</v>
      </c>
      <c r="AB74" t="s">
        <v>2655</v>
      </c>
      <c r="AC74" s="150">
        <v>1012</v>
      </c>
      <c r="AD74" s="150">
        <v>159270</v>
      </c>
      <c r="AE74" t="s">
        <v>2655</v>
      </c>
      <c r="AF74" s="150">
        <v>159270</v>
      </c>
      <c r="AG74" s="151"/>
      <c r="AH74" s="150">
        <v>160049</v>
      </c>
      <c r="AI74" s="150">
        <v>8063</v>
      </c>
      <c r="AJ74" s="150">
        <v>8874</v>
      </c>
      <c r="AK74">
        <v>609</v>
      </c>
      <c r="AL74" s="150">
        <v>10328</v>
      </c>
      <c r="AM74" s="150">
        <v>2306</v>
      </c>
      <c r="AP74" s="150">
        <v>33280</v>
      </c>
      <c r="AQ74" s="150">
        <v>28268</v>
      </c>
      <c r="AR74" s="150">
        <v>165061</v>
      </c>
      <c r="AS74" s="150">
        <v>1350</v>
      </c>
      <c r="AT74"/>
      <c r="AU74" s="150">
        <v>15336</v>
      </c>
      <c r="AV74" s="150">
        <v>37094</v>
      </c>
      <c r="AW74" s="150">
        <v>3438</v>
      </c>
      <c r="AY74" s="150">
        <v>48992</v>
      </c>
      <c r="AZ74" s="150">
        <v>31297</v>
      </c>
      <c r="BA74" s="150">
        <v>17695</v>
      </c>
      <c r="BB74">
        <v>0.64</v>
      </c>
      <c r="BC74"/>
      <c r="BD74" s="150"/>
      <c r="BE74" s="150">
        <v>17188</v>
      </c>
      <c r="BF74" s="150">
        <v>58623</v>
      </c>
      <c r="BG74">
        <v>161</v>
      </c>
      <c r="BH74" s="150">
        <v>-2000</v>
      </c>
      <c r="BI74" s="150">
        <v>73650</v>
      </c>
      <c r="BJ74" s="150">
        <v>54714</v>
      </c>
      <c r="BK74" s="150">
        <v>18936</v>
      </c>
      <c r="BL74">
        <v>0.74</v>
      </c>
      <c r="BM74"/>
      <c r="BN74" s="150">
        <v>13316</v>
      </c>
      <c r="BO74" s="150">
        <v>-1166</v>
      </c>
      <c r="BP74" t="s">
        <v>2655</v>
      </c>
      <c r="BQ74" s="150">
        <v>2000</v>
      </c>
      <c r="BR74" s="150">
        <v>14150</v>
      </c>
      <c r="BS74" t="s">
        <v>2655</v>
      </c>
      <c r="BT74" s="150">
        <v>14150</v>
      </c>
      <c r="BU74" t="s">
        <v>2655</v>
      </c>
      <c r="BV74" s="150"/>
      <c r="BW74" s="150">
        <v>45840</v>
      </c>
      <c r="BX74" s="150">
        <v>94551</v>
      </c>
      <c r="BY74" s="150">
        <v>3599</v>
      </c>
      <c r="BZ74" t="s">
        <v>2655</v>
      </c>
      <c r="CA74" s="150">
        <v>136792</v>
      </c>
      <c r="CB74" s="150">
        <v>86011</v>
      </c>
      <c r="CC74" s="150">
        <v>50781</v>
      </c>
      <c r="CD74">
        <v>0.63</v>
      </c>
      <c r="CE74" s="150"/>
      <c r="CG74" t="s">
        <v>2655</v>
      </c>
      <c r="CH74" t="s">
        <v>2655</v>
      </c>
      <c r="CJ74" t="s">
        <v>2655</v>
      </c>
      <c r="CK74" t="s">
        <v>2655</v>
      </c>
      <c r="CL74" t="s">
        <v>2655</v>
      </c>
      <c r="CM74" t="s">
        <v>2655</v>
      </c>
      <c r="CN74" s="150"/>
      <c r="CO74">
        <v>390</v>
      </c>
      <c r="CP74" s="150">
        <v>1674</v>
      </c>
      <c r="CQ74" t="s">
        <v>2655</v>
      </c>
      <c r="CS74" s="150">
        <v>2064</v>
      </c>
      <c r="CT74" s="150">
        <v>1584</v>
      </c>
      <c r="CU74">
        <v>480</v>
      </c>
      <c r="CV74">
        <v>0.77</v>
      </c>
      <c r="CW74" s="150"/>
      <c r="CY74" t="s">
        <v>2655</v>
      </c>
      <c r="CZ74" t="s">
        <v>2655</v>
      </c>
      <c r="DB74" t="s">
        <v>2655</v>
      </c>
      <c r="DC74" t="s">
        <v>2655</v>
      </c>
      <c r="DD74" t="s">
        <v>2655</v>
      </c>
      <c r="DE74" t="s">
        <v>2655</v>
      </c>
      <c r="DF74" s="151"/>
      <c r="DG74">
        <v>390</v>
      </c>
      <c r="DH74" s="150">
        <v>1674</v>
      </c>
      <c r="DI74" t="s">
        <v>2655</v>
      </c>
      <c r="DJ74" t="s">
        <v>2655</v>
      </c>
      <c r="DK74" s="150">
        <v>2064</v>
      </c>
      <c r="DL74" s="150">
        <v>1584</v>
      </c>
      <c r="DM74">
        <v>480</v>
      </c>
      <c r="DN74">
        <v>0.77</v>
      </c>
      <c r="DO74"/>
      <c r="DW74" t="str">
        <f t="shared" si="0"/>
        <v>גזר</v>
      </c>
      <c r="DX74" s="150">
        <f t="shared" si="1"/>
        <v>31297</v>
      </c>
      <c r="DY74" s="150">
        <f t="shared" si="2"/>
        <v>54714</v>
      </c>
      <c r="DZ74" s="150"/>
      <c r="EB74" s="150"/>
      <c r="EC74" t="s">
        <v>2804</v>
      </c>
      <c r="ED74" s="150" t="str">
        <f t="shared" si="3"/>
        <v>גזר</v>
      </c>
      <c r="EE74" s="150"/>
      <c r="EF74" s="150"/>
      <c r="EH74" s="150"/>
      <c r="EJ74" s="150"/>
      <c r="EL74" s="150"/>
      <c r="EM74" s="152"/>
      <c r="EN74" s="150"/>
      <c r="EO74" s="150"/>
      <c r="EP74" s="150"/>
      <c r="ER74" s="150"/>
      <c r="ES74" s="150"/>
      <c r="EV74" s="150"/>
      <c r="EW74" s="150"/>
      <c r="EX74" s="150"/>
      <c r="EY74" s="151"/>
      <c r="EZ74" s="150"/>
      <c r="FA74" s="150"/>
      <c r="FC74" s="150"/>
      <c r="FF74" s="150"/>
      <c r="FG74" s="150"/>
      <c r="FH74" s="150"/>
      <c r="FI74" s="150"/>
      <c r="FJ74" s="150"/>
      <c r="FK74" s="151"/>
      <c r="FL74" s="150"/>
      <c r="FM74" s="150"/>
      <c r="FN74" s="150"/>
      <c r="FO74" s="150"/>
      <c r="FP74" s="150"/>
      <c r="FQ74" s="152"/>
      <c r="FR74" s="150"/>
      <c r="FS74" s="150"/>
      <c r="FT74" s="150"/>
      <c r="FV74" s="150"/>
      <c r="FW74" s="150"/>
      <c r="FX74" s="150"/>
      <c r="FZ74" s="153"/>
      <c r="GA74" s="150"/>
      <c r="GB74" s="150"/>
      <c r="GD74" s="150"/>
      <c r="GE74" s="150"/>
      <c r="GF74" s="150"/>
      <c r="GG74" s="150"/>
      <c r="GI74" s="154"/>
      <c r="GJ74" s="150"/>
      <c r="GK74" s="150"/>
      <c r="GM74" s="150"/>
      <c r="GN74" s="150"/>
      <c r="GP74" s="150"/>
      <c r="GR74" s="151"/>
      <c r="GS74" s="150"/>
      <c r="GT74" s="150"/>
      <c r="GU74" s="150"/>
      <c r="GW74" s="150"/>
      <c r="GX74" s="150"/>
      <c r="GY74" s="150"/>
      <c r="HA74" s="152"/>
      <c r="HJ74" s="128"/>
      <c r="HL74" s="150"/>
      <c r="HO74" s="150"/>
      <c r="HP74" s="150"/>
      <c r="HS74" s="151"/>
      <c r="IB74" s="151"/>
      <c r="ID74" s="150"/>
      <c r="IG74" s="150"/>
      <c r="IH74" s="150"/>
    </row>
    <row r="75" spans="1:243">
      <c r="A75" s="149">
        <v>62</v>
      </c>
      <c r="B75" s="238" t="s">
        <v>2658</v>
      </c>
      <c r="C75" t="s">
        <v>1228</v>
      </c>
      <c r="D75" s="238"/>
      <c r="E75" s="238"/>
      <c r="F75" s="238"/>
      <c r="G75" s="150">
        <v>51454</v>
      </c>
      <c r="H75" s="150">
        <v>18142</v>
      </c>
      <c r="I75" s="150">
        <v>7295</v>
      </c>
      <c r="J75">
        <v>612</v>
      </c>
      <c r="K75" s="150">
        <v>13113</v>
      </c>
      <c r="L75" s="150">
        <v>90616</v>
      </c>
      <c r="M75"/>
      <c r="N75">
        <v>48</v>
      </c>
      <c r="O75" s="150"/>
      <c r="P75" s="151"/>
      <c r="Q75" s="150">
        <v>37714</v>
      </c>
      <c r="R75" s="150">
        <v>4491</v>
      </c>
      <c r="S75">
        <v>27</v>
      </c>
      <c r="T75" s="150">
        <v>8064</v>
      </c>
      <c r="U75" s="150">
        <v>18142</v>
      </c>
      <c r="V75" s="150">
        <v>7295</v>
      </c>
      <c r="W75">
        <v>612</v>
      </c>
      <c r="X75" s="150">
        <v>11796</v>
      </c>
      <c r="Y75">
        <v>774</v>
      </c>
      <c r="AA75" t="s">
        <v>2655</v>
      </c>
      <c r="AB75">
        <v>543</v>
      </c>
      <c r="AC75" s="150">
        <v>1158</v>
      </c>
      <c r="AD75" s="150">
        <v>90616</v>
      </c>
      <c r="AE75" t="s">
        <v>2655</v>
      </c>
      <c r="AF75" s="150">
        <v>90616</v>
      </c>
      <c r="AG75" s="151"/>
      <c r="AH75" s="150">
        <v>66391</v>
      </c>
      <c r="AI75" s="150">
        <v>3271</v>
      </c>
      <c r="AJ75" s="150">
        <v>3405</v>
      </c>
      <c r="AK75" s="150">
        <v>4480</v>
      </c>
      <c r="AL75">
        <v>580</v>
      </c>
      <c r="AM75" t="s">
        <v>2655</v>
      </c>
      <c r="AP75" s="150">
        <v>11736</v>
      </c>
      <c r="AQ75" s="150">
        <v>25104</v>
      </c>
      <c r="AR75" s="150">
        <v>53023</v>
      </c>
      <c r="AS75" t="s">
        <v>2655</v>
      </c>
      <c r="AT75"/>
      <c r="AU75" s="150">
        <v>1410</v>
      </c>
      <c r="AV75" s="150">
        <v>30917</v>
      </c>
      <c r="AW75" s="150">
        <v>4119</v>
      </c>
      <c r="AX75">
        <v>750</v>
      </c>
      <c r="AY75" s="150">
        <v>28958</v>
      </c>
      <c r="AZ75" s="150">
        <v>27546</v>
      </c>
      <c r="BA75" s="150">
        <v>1412</v>
      </c>
      <c r="BB75">
        <v>0.95</v>
      </c>
      <c r="BC75"/>
      <c r="BD75" s="150"/>
      <c r="BE75" s="150">
        <v>2196</v>
      </c>
      <c r="BF75" s="150">
        <v>11891</v>
      </c>
      <c r="BG75">
        <v>372</v>
      </c>
      <c r="BH75" s="150">
        <v>-1050</v>
      </c>
      <c r="BI75" s="150">
        <v>12665</v>
      </c>
      <c r="BJ75" s="150">
        <v>10168</v>
      </c>
      <c r="BK75" s="150">
        <v>2497</v>
      </c>
      <c r="BL75">
        <v>0.8</v>
      </c>
      <c r="BM75"/>
      <c r="BN75" s="150">
        <v>5256</v>
      </c>
      <c r="BO75" t="s">
        <v>2655</v>
      </c>
      <c r="BP75" t="s">
        <v>2655</v>
      </c>
      <c r="BQ75">
        <v>300</v>
      </c>
      <c r="BR75" s="150">
        <v>5556</v>
      </c>
      <c r="BS75" t="s">
        <v>2655</v>
      </c>
      <c r="BT75" s="150">
        <v>5556</v>
      </c>
      <c r="BU75" t="s">
        <v>2655</v>
      </c>
      <c r="BV75" s="150"/>
      <c r="BW75" s="150">
        <v>8862</v>
      </c>
      <c r="BX75" s="150">
        <v>42808</v>
      </c>
      <c r="BY75" s="150">
        <v>4491</v>
      </c>
      <c r="BZ75" t="s">
        <v>2655</v>
      </c>
      <c r="CA75" s="150">
        <v>47179</v>
      </c>
      <c r="CB75" s="150">
        <v>37714</v>
      </c>
      <c r="CC75" s="150">
        <v>9465</v>
      </c>
      <c r="CD75">
        <v>0.8</v>
      </c>
      <c r="CE75" s="150"/>
      <c r="CG75" t="s">
        <v>2655</v>
      </c>
      <c r="CH75" t="s">
        <v>2655</v>
      </c>
      <c r="CJ75" t="s">
        <v>2655</v>
      </c>
      <c r="CK75" t="s">
        <v>2655</v>
      </c>
      <c r="CL75" t="s">
        <v>2655</v>
      </c>
      <c r="CM75" t="s">
        <v>2655</v>
      </c>
      <c r="CN75" s="150"/>
      <c r="CO75">
        <v>396</v>
      </c>
      <c r="CP75">
        <v>223</v>
      </c>
      <c r="CQ75" t="s">
        <v>2655</v>
      </c>
      <c r="CR75">
        <v>-84</v>
      </c>
      <c r="CS75">
        <v>535</v>
      </c>
      <c r="CT75">
        <v>27</v>
      </c>
      <c r="CU75">
        <v>508</v>
      </c>
      <c r="CV75">
        <v>0.05</v>
      </c>
      <c r="CW75" s="150"/>
      <c r="CX75" s="150">
        <v>1906</v>
      </c>
      <c r="CY75" t="s">
        <v>2655</v>
      </c>
      <c r="CZ75" t="s">
        <v>2655</v>
      </c>
      <c r="DA75">
        <v>84</v>
      </c>
      <c r="DB75" s="150">
        <v>1990</v>
      </c>
      <c r="DC75" t="s">
        <v>2655</v>
      </c>
      <c r="DD75" s="150">
        <v>1990</v>
      </c>
      <c r="DE75" t="s">
        <v>2655</v>
      </c>
      <c r="DF75" s="151"/>
      <c r="DG75" s="150">
        <v>2302</v>
      </c>
      <c r="DH75">
        <v>223</v>
      </c>
      <c r="DI75" t="s">
        <v>2655</v>
      </c>
      <c r="DJ75" t="s">
        <v>2655</v>
      </c>
      <c r="DK75" s="150">
        <v>2525</v>
      </c>
      <c r="DL75">
        <v>27</v>
      </c>
      <c r="DM75" s="150">
        <v>2498</v>
      </c>
      <c r="DN75">
        <v>0.01</v>
      </c>
      <c r="DO75" s="150"/>
      <c r="DS75" s="150"/>
      <c r="DW75" t="str">
        <f t="shared" si="0"/>
        <v>גן יבנה</v>
      </c>
      <c r="DX75" s="150">
        <f t="shared" si="1"/>
        <v>27546</v>
      </c>
      <c r="DY75" s="150">
        <f t="shared" si="2"/>
        <v>10168</v>
      </c>
      <c r="DZ75" s="150"/>
      <c r="EB75" s="150"/>
      <c r="EC75" t="s">
        <v>2805</v>
      </c>
      <c r="ED75" s="150" t="str">
        <f t="shared" si="3"/>
        <v>גן יבנה</v>
      </c>
      <c r="EE75" s="150"/>
      <c r="EL75" s="150"/>
      <c r="EM75" s="152"/>
      <c r="EN75" s="150"/>
      <c r="EO75" s="150"/>
      <c r="EP75" s="150"/>
      <c r="EQ75" s="150"/>
      <c r="EV75" s="150"/>
      <c r="EW75" s="150"/>
      <c r="EX75" s="150"/>
      <c r="EY75" s="151"/>
      <c r="EZ75" s="150"/>
      <c r="FA75" s="150"/>
      <c r="FD75" s="150"/>
      <c r="FG75" s="150"/>
      <c r="FH75" s="150"/>
      <c r="FI75" s="150"/>
      <c r="FJ75" s="150"/>
      <c r="FK75" s="151"/>
      <c r="FL75" s="150"/>
      <c r="FM75" s="150"/>
      <c r="FN75" s="150"/>
      <c r="FO75" s="150"/>
      <c r="FP75" s="150"/>
      <c r="FQ75" s="152"/>
      <c r="FR75" s="150"/>
      <c r="FS75" s="150"/>
      <c r="FT75" s="150"/>
      <c r="FV75" s="150"/>
      <c r="FW75" s="150"/>
      <c r="FX75" s="150"/>
      <c r="FZ75" s="153"/>
      <c r="GA75" s="150"/>
      <c r="GB75" s="150"/>
      <c r="GD75" s="150"/>
      <c r="GE75" s="150"/>
      <c r="GF75" s="150"/>
      <c r="GG75" s="150"/>
      <c r="GI75" s="154"/>
      <c r="GJ75" s="150"/>
      <c r="GN75" s="150"/>
      <c r="GP75" s="150"/>
      <c r="GR75" s="151"/>
      <c r="GS75" s="150"/>
      <c r="GT75" s="150"/>
      <c r="GU75" s="150"/>
      <c r="GW75" s="150"/>
      <c r="GX75" s="150"/>
      <c r="GY75" s="150"/>
      <c r="HA75" s="152"/>
      <c r="HJ75" s="128"/>
      <c r="HS75" s="151"/>
      <c r="HT75" s="150"/>
      <c r="HX75" s="150"/>
      <c r="HZ75" s="150"/>
      <c r="IB75" s="151"/>
      <c r="IC75" s="150"/>
      <c r="IG75" s="150"/>
      <c r="II75" s="150"/>
    </row>
    <row r="76" spans="1:243">
      <c r="A76" s="149">
        <v>63</v>
      </c>
      <c r="B76" s="238" t="s">
        <v>2658</v>
      </c>
      <c r="C76" t="s">
        <v>1238</v>
      </c>
      <c r="D76" s="238"/>
      <c r="E76" s="238"/>
      <c r="F76" s="238"/>
      <c r="G76" s="150">
        <v>32433</v>
      </c>
      <c r="H76" s="150">
        <v>7433</v>
      </c>
      <c r="I76">
        <v>752</v>
      </c>
      <c r="J76">
        <v>491</v>
      </c>
      <c r="K76">
        <v>25</v>
      </c>
      <c r="L76" s="150">
        <v>41134</v>
      </c>
      <c r="M76"/>
      <c r="N76">
        <v>240</v>
      </c>
      <c r="O76" s="150"/>
      <c r="P76" s="151"/>
      <c r="Q76" s="150">
        <v>21574</v>
      </c>
      <c r="R76">
        <v>896</v>
      </c>
      <c r="S76">
        <v>381</v>
      </c>
      <c r="T76" s="150">
        <v>8484</v>
      </c>
      <c r="U76" s="150">
        <v>7433</v>
      </c>
      <c r="V76">
        <v>752</v>
      </c>
      <c r="W76">
        <v>491</v>
      </c>
      <c r="X76">
        <v>23</v>
      </c>
      <c r="Y76" t="s">
        <v>2655</v>
      </c>
      <c r="AA76" t="s">
        <v>2655</v>
      </c>
      <c r="AB76">
        <v>2</v>
      </c>
      <c r="AC76" s="150">
        <v>1098</v>
      </c>
      <c r="AD76" s="150">
        <v>41134</v>
      </c>
      <c r="AE76" t="s">
        <v>2655</v>
      </c>
      <c r="AF76" s="150">
        <v>41134</v>
      </c>
      <c r="AG76" s="151"/>
      <c r="AH76" s="150">
        <v>87617</v>
      </c>
      <c r="AI76" s="150">
        <v>2262</v>
      </c>
      <c r="AJ76">
        <v>124</v>
      </c>
      <c r="AK76" s="150">
        <v>6111</v>
      </c>
      <c r="AL76" s="150">
        <v>1596</v>
      </c>
      <c r="AM76">
        <v>659</v>
      </c>
      <c r="AP76" s="150">
        <v>10752</v>
      </c>
      <c r="AQ76" s="150">
        <v>2773</v>
      </c>
      <c r="AR76" s="150">
        <v>95596</v>
      </c>
      <c r="AS76">
        <v>600</v>
      </c>
      <c r="AT76"/>
      <c r="AU76">
        <v>737</v>
      </c>
      <c r="AV76" s="150">
        <v>7763</v>
      </c>
      <c r="AW76">
        <v>839</v>
      </c>
      <c r="AY76" s="150">
        <v>7661</v>
      </c>
      <c r="AZ76" s="150">
        <v>6904</v>
      </c>
      <c r="BA76">
        <v>757</v>
      </c>
      <c r="BB76">
        <v>0.9</v>
      </c>
      <c r="BC76"/>
      <c r="BE76" s="150">
        <v>2083</v>
      </c>
      <c r="BF76" s="150">
        <v>15175</v>
      </c>
      <c r="BG76">
        <v>57</v>
      </c>
      <c r="BH76">
        <v>1</v>
      </c>
      <c r="BI76" s="150">
        <v>17202</v>
      </c>
      <c r="BJ76" s="150">
        <v>14674</v>
      </c>
      <c r="BK76" s="150">
        <v>2528</v>
      </c>
      <c r="BL76">
        <v>0.85</v>
      </c>
      <c r="BM76"/>
      <c r="BN76" s="150">
        <v>3341</v>
      </c>
      <c r="BO76" s="150">
        <v>-3114</v>
      </c>
      <c r="BP76" t="s">
        <v>2655</v>
      </c>
      <c r="BQ76">
        <v>-1</v>
      </c>
      <c r="BR76">
        <v>226</v>
      </c>
      <c r="BS76" t="s">
        <v>2655</v>
      </c>
      <c r="BT76">
        <v>226</v>
      </c>
      <c r="BU76" t="s">
        <v>2655</v>
      </c>
      <c r="BV76"/>
      <c r="BW76" s="150">
        <v>6161</v>
      </c>
      <c r="BX76" s="150">
        <v>19824</v>
      </c>
      <c r="BY76">
        <v>896</v>
      </c>
      <c r="BZ76" t="s">
        <v>2655</v>
      </c>
      <c r="CA76" s="150">
        <v>25089</v>
      </c>
      <c r="CB76" s="150">
        <v>21578</v>
      </c>
      <c r="CC76" s="150">
        <v>3511</v>
      </c>
      <c r="CD76">
        <v>0.86</v>
      </c>
      <c r="CE76" s="150"/>
      <c r="CG76" t="s">
        <v>2655</v>
      </c>
      <c r="CH76" t="s">
        <v>2655</v>
      </c>
      <c r="CJ76" t="s">
        <v>2655</v>
      </c>
      <c r="CK76" t="s">
        <v>2655</v>
      </c>
      <c r="CL76" t="s">
        <v>2655</v>
      </c>
      <c r="CM76" t="s">
        <v>2655</v>
      </c>
      <c r="CN76" s="150"/>
      <c r="CO76">
        <v>34</v>
      </c>
      <c r="CP76">
        <v>395</v>
      </c>
      <c r="CQ76" t="s">
        <v>2655</v>
      </c>
      <c r="CS76">
        <v>429</v>
      </c>
      <c r="CT76">
        <v>381</v>
      </c>
      <c r="CU76">
        <v>48</v>
      </c>
      <c r="CV76">
        <v>0.89</v>
      </c>
      <c r="CW76"/>
      <c r="CX76">
        <v>38</v>
      </c>
      <c r="CY76">
        <v>-38</v>
      </c>
      <c r="CZ76" t="s">
        <v>2655</v>
      </c>
      <c r="DB76" t="s">
        <v>2655</v>
      </c>
      <c r="DC76" t="s">
        <v>2655</v>
      </c>
      <c r="DD76" t="s">
        <v>2655</v>
      </c>
      <c r="DE76" t="s">
        <v>2655</v>
      </c>
      <c r="DF76" s="151"/>
      <c r="DG76">
        <v>72</v>
      </c>
      <c r="DH76">
        <v>357</v>
      </c>
      <c r="DI76" t="s">
        <v>2655</v>
      </c>
      <c r="DJ76" t="s">
        <v>2655</v>
      </c>
      <c r="DK76">
        <v>429</v>
      </c>
      <c r="DL76">
        <v>381</v>
      </c>
      <c r="DM76">
        <v>48</v>
      </c>
      <c r="DN76">
        <v>0.89</v>
      </c>
      <c r="DO76"/>
      <c r="DW76" t="str">
        <f t="shared" si="0"/>
        <v>גן רוה</v>
      </c>
      <c r="DX76" s="150">
        <f t="shared" si="1"/>
        <v>6904</v>
      </c>
      <c r="DY76" s="150">
        <f t="shared" si="2"/>
        <v>14674</v>
      </c>
      <c r="DZ76" s="150"/>
      <c r="EB76" s="150"/>
      <c r="EC76" t="s">
        <v>2806</v>
      </c>
      <c r="ED76" s="150" t="str">
        <f t="shared" si="3"/>
        <v>גן רווה</v>
      </c>
      <c r="EL76" s="150"/>
      <c r="EM76" s="152"/>
      <c r="EN76" s="150"/>
      <c r="EO76" s="150"/>
      <c r="EQ76" s="150"/>
      <c r="ER76" s="150"/>
      <c r="EV76" s="150"/>
      <c r="EW76" s="150"/>
      <c r="EX76" s="150"/>
      <c r="EY76" s="151"/>
      <c r="EZ76" s="150"/>
      <c r="FA76" s="150"/>
      <c r="FD76" s="150"/>
      <c r="FG76" s="150"/>
      <c r="FH76" s="150"/>
      <c r="FI76" s="150"/>
      <c r="FJ76" s="150"/>
      <c r="FK76" s="151"/>
      <c r="FL76" s="150"/>
      <c r="FM76" s="150"/>
      <c r="FN76" s="150"/>
      <c r="FO76" s="150"/>
      <c r="FP76" s="150"/>
      <c r="FQ76" s="152"/>
      <c r="FS76" s="150"/>
      <c r="FV76" s="150"/>
      <c r="FW76" s="150"/>
      <c r="FZ76" s="153"/>
      <c r="GA76" s="150"/>
      <c r="GB76" s="150"/>
      <c r="GE76" s="150"/>
      <c r="GF76" s="150"/>
      <c r="GG76" s="150"/>
      <c r="GI76" s="154"/>
      <c r="GJ76" s="150"/>
      <c r="GK76" s="150"/>
      <c r="GR76" s="151"/>
      <c r="GS76" s="150"/>
      <c r="GT76" s="150"/>
      <c r="GW76" s="150"/>
      <c r="GX76" s="150"/>
      <c r="GY76" s="150"/>
      <c r="HA76" s="152"/>
      <c r="HJ76" s="128"/>
      <c r="HS76" s="151"/>
      <c r="IB76" s="151"/>
    </row>
    <row r="77" spans="1:243">
      <c r="A77" s="149">
        <v>64</v>
      </c>
      <c r="B77" s="238" t="s">
        <v>2658</v>
      </c>
      <c r="C77" t="s">
        <v>1250</v>
      </c>
      <c r="D77" s="238"/>
      <c r="E77" s="238"/>
      <c r="F77" s="238"/>
      <c r="G77" s="150">
        <v>57466</v>
      </c>
      <c r="H77" s="150">
        <v>13155</v>
      </c>
      <c r="I77" s="150">
        <v>5078</v>
      </c>
      <c r="J77">
        <v>385</v>
      </c>
      <c r="K77" s="150">
        <v>5169</v>
      </c>
      <c r="L77" s="150">
        <v>81253</v>
      </c>
      <c r="M77"/>
      <c r="N77" s="150">
        <v>-1597</v>
      </c>
      <c r="O77" s="150"/>
      <c r="P77" s="151"/>
      <c r="Q77" s="150">
        <v>34446</v>
      </c>
      <c r="R77" s="150">
        <v>6212</v>
      </c>
      <c r="S77">
        <v>164</v>
      </c>
      <c r="T77" s="150">
        <v>16152</v>
      </c>
      <c r="U77" s="150">
        <v>13155</v>
      </c>
      <c r="V77" s="150">
        <v>5078</v>
      </c>
      <c r="W77">
        <v>385</v>
      </c>
      <c r="X77" s="150">
        <v>4962</v>
      </c>
      <c r="Y77">
        <v>207</v>
      </c>
      <c r="AA77" t="s">
        <v>2655</v>
      </c>
      <c r="AB77" t="s">
        <v>2655</v>
      </c>
      <c r="AC77">
        <v>492</v>
      </c>
      <c r="AD77" s="150">
        <v>81253</v>
      </c>
      <c r="AE77" t="s">
        <v>2655</v>
      </c>
      <c r="AF77" s="150">
        <v>81253</v>
      </c>
      <c r="AG77" s="151"/>
      <c r="AH77" s="150">
        <v>99260</v>
      </c>
      <c r="AI77" s="150">
        <v>5676</v>
      </c>
      <c r="AJ77">
        <v>646</v>
      </c>
      <c r="AK77">
        <v>207</v>
      </c>
      <c r="AL77" s="150">
        <v>80509</v>
      </c>
      <c r="AM77" s="150">
        <v>4500</v>
      </c>
      <c r="AP77" s="150">
        <v>91538</v>
      </c>
      <c r="AQ77" s="150">
        <v>12368</v>
      </c>
      <c r="AR77" s="150">
        <v>178430</v>
      </c>
      <c r="AS77" t="s">
        <v>2655</v>
      </c>
      <c r="AT77"/>
      <c r="AU77" s="150">
        <v>4854</v>
      </c>
      <c r="AV77" s="150">
        <v>36766.21</v>
      </c>
      <c r="AW77" s="150">
        <v>6037</v>
      </c>
      <c r="AX77">
        <v>-606</v>
      </c>
      <c r="AY77" s="150">
        <v>34977.21</v>
      </c>
      <c r="AZ77" s="150">
        <v>31092</v>
      </c>
      <c r="BA77" s="150">
        <v>3885.21</v>
      </c>
      <c r="BB77">
        <v>0.89</v>
      </c>
      <c r="BC77"/>
      <c r="BD77" s="150"/>
      <c r="BE77">
        <v>688</v>
      </c>
      <c r="BF77" s="150">
        <v>3469.46</v>
      </c>
      <c r="BG77">
        <v>175</v>
      </c>
      <c r="BH77">
        <v>-247</v>
      </c>
      <c r="BI77" s="150">
        <v>3735.46</v>
      </c>
      <c r="BJ77" s="150">
        <v>3354</v>
      </c>
      <c r="BK77">
        <v>381.46</v>
      </c>
      <c r="BL77">
        <v>0.9</v>
      </c>
      <c r="BM77"/>
      <c r="BN77" s="150">
        <v>3040</v>
      </c>
      <c r="BO77">
        <v>90</v>
      </c>
      <c r="BP77" t="s">
        <v>2655</v>
      </c>
      <c r="BQ77">
        <v>853</v>
      </c>
      <c r="BR77" s="150">
        <v>3983</v>
      </c>
      <c r="BS77" t="s">
        <v>2655</v>
      </c>
      <c r="BT77" s="150">
        <v>3983</v>
      </c>
      <c r="BU77" t="s">
        <v>2655</v>
      </c>
      <c r="BV77" s="150"/>
      <c r="BW77" s="150">
        <v>8582</v>
      </c>
      <c r="BX77" s="150">
        <v>40325.67</v>
      </c>
      <c r="BY77" s="150">
        <v>6212</v>
      </c>
      <c r="BZ77" t="s">
        <v>2655</v>
      </c>
      <c r="CA77" s="150">
        <v>42695.67</v>
      </c>
      <c r="CB77" s="150">
        <v>34446</v>
      </c>
      <c r="CC77" s="150">
        <v>8249.67</v>
      </c>
      <c r="CD77">
        <v>0.81</v>
      </c>
      <c r="CE77" s="150"/>
      <c r="CG77" t="s">
        <v>2655</v>
      </c>
      <c r="CH77" t="s">
        <v>2655</v>
      </c>
      <c r="CJ77" t="s">
        <v>2655</v>
      </c>
      <c r="CK77" t="s">
        <v>2655</v>
      </c>
      <c r="CL77" t="s">
        <v>2655</v>
      </c>
      <c r="CM77" t="s">
        <v>2655</v>
      </c>
      <c r="CN77" s="150"/>
      <c r="CO77" s="150">
        <v>1154</v>
      </c>
      <c r="CP77">
        <v>-104</v>
      </c>
      <c r="CQ77" t="s">
        <v>2655</v>
      </c>
      <c r="CR77">
        <v>1</v>
      </c>
      <c r="CS77" s="150">
        <v>1051</v>
      </c>
      <c r="CT77">
        <v>164</v>
      </c>
      <c r="CU77">
        <v>887</v>
      </c>
      <c r="CV77">
        <v>0.16</v>
      </c>
      <c r="CW77" s="150"/>
      <c r="CX77">
        <v>877</v>
      </c>
      <c r="CY77">
        <v>2</v>
      </c>
      <c r="CZ77" t="s">
        <v>2655</v>
      </c>
      <c r="DA77">
        <v>-1</v>
      </c>
      <c r="DB77">
        <v>878</v>
      </c>
      <c r="DC77" t="s">
        <v>2655</v>
      </c>
      <c r="DD77">
        <v>878</v>
      </c>
      <c r="DE77" t="s">
        <v>2655</v>
      </c>
      <c r="DF77" s="151"/>
      <c r="DG77" s="150">
        <v>2031</v>
      </c>
      <c r="DH77">
        <v>-102</v>
      </c>
      <c r="DI77" t="s">
        <v>2655</v>
      </c>
      <c r="DJ77" t="s">
        <v>2655</v>
      </c>
      <c r="DK77" s="150">
        <v>1929</v>
      </c>
      <c r="DL77">
        <v>164</v>
      </c>
      <c r="DM77" s="150">
        <v>1765</v>
      </c>
      <c r="DN77">
        <v>0.09</v>
      </c>
      <c r="DO77" s="150"/>
      <c r="DQ77" s="150"/>
      <c r="DS77" s="150"/>
      <c r="DW77" t="str">
        <f t="shared" si="0"/>
        <v>גני תקוה</v>
      </c>
      <c r="DX77" s="150">
        <f t="shared" si="1"/>
        <v>31092</v>
      </c>
      <c r="DY77" s="150">
        <f t="shared" si="2"/>
        <v>3354</v>
      </c>
      <c r="DZ77" s="150"/>
      <c r="EB77" s="150"/>
      <c r="EC77" t="s">
        <v>2807</v>
      </c>
      <c r="ED77" s="150" t="str">
        <f t="shared" si="3"/>
        <v>גני תקווה</v>
      </c>
      <c r="EE77" s="150"/>
      <c r="EL77" s="150"/>
      <c r="EM77" s="152"/>
      <c r="EN77" s="150"/>
      <c r="EO77" s="150"/>
      <c r="ER77" s="150"/>
      <c r="ES77" s="150"/>
      <c r="EV77" s="150"/>
      <c r="EW77" s="150"/>
      <c r="EX77" s="150"/>
      <c r="EY77" s="151"/>
      <c r="EZ77" s="150"/>
      <c r="FA77" s="150"/>
      <c r="FB77" s="150"/>
      <c r="FD77" s="150"/>
      <c r="FG77" s="150"/>
      <c r="FH77" s="150"/>
      <c r="FI77" s="150"/>
      <c r="FJ77" s="150"/>
      <c r="FK77" s="151"/>
      <c r="FL77" s="150"/>
      <c r="FM77" s="150"/>
      <c r="FN77" s="150"/>
      <c r="FO77" s="150"/>
      <c r="FP77" s="150"/>
      <c r="FQ77" s="152"/>
      <c r="FR77" s="150"/>
      <c r="FS77" s="150"/>
      <c r="FT77" s="150"/>
      <c r="FV77" s="150"/>
      <c r="FW77" s="150"/>
      <c r="FX77" s="150"/>
      <c r="FZ77" s="153"/>
      <c r="GB77" s="150"/>
      <c r="GE77" s="150"/>
      <c r="GF77" s="150"/>
      <c r="GI77" s="154"/>
      <c r="GJ77" s="150"/>
      <c r="GN77" s="150"/>
      <c r="GP77" s="150"/>
      <c r="GR77" s="151"/>
      <c r="GS77" s="150"/>
      <c r="GT77" s="150"/>
      <c r="GU77" s="150"/>
      <c r="GW77" s="150"/>
      <c r="GX77" s="150"/>
      <c r="GY77" s="150"/>
      <c r="HA77" s="152"/>
      <c r="HJ77" s="128"/>
      <c r="HK77" s="150"/>
      <c r="HO77" s="150"/>
      <c r="HS77" s="151"/>
      <c r="IB77" s="151"/>
      <c r="IC77" s="150"/>
      <c r="IG77" s="150"/>
      <c r="II77" s="150"/>
    </row>
    <row r="78" spans="1:243">
      <c r="A78" s="149">
        <v>65</v>
      </c>
      <c r="B78" s="238" t="s">
        <v>2657</v>
      </c>
      <c r="C78" t="s">
        <v>608</v>
      </c>
      <c r="D78" s="238"/>
      <c r="E78" s="238"/>
      <c r="F78" s="238"/>
      <c r="G78" s="150">
        <v>33466</v>
      </c>
      <c r="H78" s="150">
        <v>18031</v>
      </c>
      <c r="I78" s="150">
        <v>7479</v>
      </c>
      <c r="J78">
        <v>945</v>
      </c>
      <c r="K78" s="150">
        <v>18836</v>
      </c>
      <c r="L78" s="150">
        <v>78757</v>
      </c>
      <c r="M78" s="150"/>
      <c r="N78" s="150">
        <v>-18489</v>
      </c>
      <c r="O78" s="150"/>
      <c r="P78" s="151"/>
      <c r="Q78" s="150">
        <v>14138</v>
      </c>
      <c r="R78" s="150">
        <v>5504</v>
      </c>
      <c r="S78" s="150">
        <v>7590</v>
      </c>
      <c r="T78" s="150">
        <v>2452</v>
      </c>
      <c r="U78" s="150">
        <v>18031</v>
      </c>
      <c r="V78" s="150">
        <v>7479</v>
      </c>
      <c r="W78">
        <v>945</v>
      </c>
      <c r="X78" s="150">
        <v>11033</v>
      </c>
      <c r="Y78">
        <v>974</v>
      </c>
      <c r="AA78" t="s">
        <v>2655</v>
      </c>
      <c r="AB78">
        <v>271</v>
      </c>
      <c r="AC78" s="150">
        <v>3782</v>
      </c>
      <c r="AD78" s="150">
        <v>72199</v>
      </c>
      <c r="AE78" s="150">
        <v>6558</v>
      </c>
      <c r="AF78" s="150">
        <v>78757</v>
      </c>
      <c r="AG78" s="151"/>
      <c r="AH78" s="150">
        <v>55435</v>
      </c>
      <c r="AI78" s="150">
        <v>8674</v>
      </c>
      <c r="AL78">
        <v>824</v>
      </c>
      <c r="AM78" s="150">
        <v>5237</v>
      </c>
      <c r="AN78">
        <v>280</v>
      </c>
      <c r="AP78" s="150">
        <v>15015</v>
      </c>
      <c r="AQ78" s="150">
        <v>13714</v>
      </c>
      <c r="AR78" s="150">
        <v>56736</v>
      </c>
      <c r="AS78" s="150">
        <v>13300</v>
      </c>
      <c r="AT78"/>
      <c r="AU78" s="150">
        <v>7280</v>
      </c>
      <c r="AV78" s="150">
        <v>19163</v>
      </c>
      <c r="AW78" s="150">
        <v>5342</v>
      </c>
      <c r="AX78">
        <v>-509</v>
      </c>
      <c r="AY78" s="150">
        <v>20592</v>
      </c>
      <c r="AZ78" s="150">
        <v>11392</v>
      </c>
      <c r="BA78" s="150">
        <v>9200</v>
      </c>
      <c r="BB78">
        <v>0.55000000000000004</v>
      </c>
      <c r="BC78"/>
      <c r="BD78" s="150"/>
      <c r="BE78" s="150">
        <v>7022</v>
      </c>
      <c r="BF78" s="150">
        <v>3341</v>
      </c>
      <c r="BG78">
        <v>162</v>
      </c>
      <c r="BI78" s="150">
        <v>10201</v>
      </c>
      <c r="BJ78" s="150">
        <v>2746</v>
      </c>
      <c r="BK78" s="150">
        <v>7455</v>
      </c>
      <c r="BL78">
        <v>0.27</v>
      </c>
      <c r="BM78"/>
      <c r="BN78" s="150">
        <v>14906</v>
      </c>
      <c r="BO78" t="s">
        <v>2655</v>
      </c>
      <c r="BP78" t="s">
        <v>2655</v>
      </c>
      <c r="BQ78">
        <v>509</v>
      </c>
      <c r="BR78" s="150">
        <v>15415</v>
      </c>
      <c r="BS78" t="s">
        <v>2655</v>
      </c>
      <c r="BT78" s="150">
        <v>15415</v>
      </c>
      <c r="BU78" t="s">
        <v>2655</v>
      </c>
      <c r="BV78" s="150"/>
      <c r="BW78" s="150">
        <v>29208</v>
      </c>
      <c r="BX78" s="150">
        <v>22504</v>
      </c>
      <c r="BY78" s="150">
        <v>5504</v>
      </c>
      <c r="BZ78" t="s">
        <v>2655</v>
      </c>
      <c r="CA78" s="150">
        <v>46208</v>
      </c>
      <c r="CB78" s="150">
        <v>14138</v>
      </c>
      <c r="CC78" s="150">
        <v>32070</v>
      </c>
      <c r="CD78">
        <v>0.31</v>
      </c>
      <c r="CE78" s="150"/>
      <c r="CG78" t="s">
        <v>2655</v>
      </c>
      <c r="CH78" t="s">
        <v>2655</v>
      </c>
      <c r="CJ78" t="s">
        <v>2655</v>
      </c>
      <c r="CK78" t="s">
        <v>2655</v>
      </c>
      <c r="CL78" t="s">
        <v>2655</v>
      </c>
      <c r="CM78" t="s">
        <v>2655</v>
      </c>
      <c r="CN78" s="150"/>
      <c r="CO78" s="150">
        <v>6612</v>
      </c>
      <c r="CP78" s="150">
        <v>9620</v>
      </c>
      <c r="CQ78" t="s">
        <v>2655</v>
      </c>
      <c r="CS78" s="150">
        <v>16232</v>
      </c>
      <c r="CT78" s="150">
        <v>7590</v>
      </c>
      <c r="CU78" s="150">
        <v>8642</v>
      </c>
      <c r="CV78">
        <v>0.47</v>
      </c>
      <c r="CW78" s="150"/>
      <c r="CX78" s="150">
        <v>3701</v>
      </c>
      <c r="CY78" t="s">
        <v>2655</v>
      </c>
      <c r="CZ78" t="s">
        <v>2655</v>
      </c>
      <c r="DB78" s="150">
        <v>3701</v>
      </c>
      <c r="DC78" t="s">
        <v>2655</v>
      </c>
      <c r="DD78" s="150">
        <v>3701</v>
      </c>
      <c r="DE78" t="s">
        <v>2655</v>
      </c>
      <c r="DF78" s="151"/>
      <c r="DG78" s="150">
        <v>10313</v>
      </c>
      <c r="DH78" s="150">
        <v>9620</v>
      </c>
      <c r="DI78" t="s">
        <v>2655</v>
      </c>
      <c r="DJ78" t="s">
        <v>2655</v>
      </c>
      <c r="DK78" s="150">
        <v>19933</v>
      </c>
      <c r="DL78" s="150">
        <v>7590</v>
      </c>
      <c r="DM78" s="150">
        <v>12343</v>
      </c>
      <c r="DN78">
        <v>0.38</v>
      </c>
      <c r="DO78" s="150"/>
      <c r="DP78" s="150"/>
      <c r="DQ78" s="150"/>
      <c r="DS78" s="150"/>
      <c r="DV78" s="150"/>
      <c r="DW78" t="str">
        <f t="shared" si="0"/>
        <v>דאלית אל-כרמל</v>
      </c>
      <c r="DX78" s="150">
        <f t="shared" si="1"/>
        <v>11392</v>
      </c>
      <c r="DY78" s="150">
        <f t="shared" si="2"/>
        <v>2746</v>
      </c>
      <c r="DZ78" s="150"/>
      <c r="EA78" s="150"/>
      <c r="EB78" s="150"/>
      <c r="EC78" t="s">
        <v>2808</v>
      </c>
      <c r="ED78" s="150" t="str">
        <f t="shared" si="3"/>
        <v>דאלית אל-כרמל</v>
      </c>
      <c r="EL78" s="150"/>
      <c r="EM78" s="152"/>
      <c r="EN78" s="150"/>
      <c r="EO78" s="150"/>
      <c r="ES78" s="150"/>
      <c r="EV78" s="150"/>
      <c r="EW78" s="150"/>
      <c r="EX78" s="150"/>
      <c r="EY78" s="151"/>
      <c r="EZ78" s="150"/>
      <c r="FA78" s="150"/>
      <c r="FB78" s="150"/>
      <c r="FC78" s="150"/>
      <c r="FG78" s="150"/>
      <c r="FH78" s="150"/>
      <c r="FI78" s="150"/>
      <c r="FJ78" s="150"/>
      <c r="FK78" s="151"/>
      <c r="FL78" s="150"/>
      <c r="FM78" s="150"/>
      <c r="FN78" s="150"/>
      <c r="FO78" s="150"/>
      <c r="FP78" s="150"/>
      <c r="FQ78" s="152"/>
      <c r="FR78" s="150"/>
      <c r="FS78" s="150"/>
      <c r="FT78" s="150"/>
      <c r="FV78" s="150"/>
      <c r="FW78" s="150"/>
      <c r="FX78" s="150"/>
      <c r="FZ78" s="153"/>
      <c r="GA78" s="150"/>
      <c r="GB78" s="150"/>
      <c r="GE78" s="150"/>
      <c r="GF78" s="150"/>
      <c r="GG78" s="150"/>
      <c r="GI78" s="154"/>
      <c r="GJ78" s="150"/>
      <c r="GN78" s="150"/>
      <c r="GP78" s="150"/>
      <c r="GR78" s="151"/>
      <c r="GS78" s="150"/>
      <c r="GT78" s="150"/>
      <c r="GU78" s="150"/>
      <c r="GW78" s="150"/>
      <c r="GX78" s="150"/>
      <c r="GY78" s="150"/>
      <c r="HA78" s="152"/>
      <c r="HJ78" s="128"/>
      <c r="HK78" s="150"/>
      <c r="HL78" s="150"/>
      <c r="HO78" s="150"/>
      <c r="HP78" s="150"/>
      <c r="HQ78" s="150"/>
      <c r="HS78" s="151"/>
      <c r="HT78" s="150"/>
      <c r="HX78" s="150"/>
      <c r="HZ78" s="150"/>
      <c r="IB78" s="151"/>
      <c r="IC78" s="150"/>
      <c r="ID78" s="150"/>
      <c r="IG78" s="150"/>
      <c r="IH78" s="150"/>
      <c r="II78" s="150"/>
    </row>
    <row r="79" spans="1:243">
      <c r="A79" s="149">
        <v>66</v>
      </c>
      <c r="B79" s="238" t="s">
        <v>2657</v>
      </c>
      <c r="C79" t="s">
        <v>2669</v>
      </c>
      <c r="D79" s="238"/>
      <c r="E79" s="238"/>
      <c r="F79" s="238"/>
      <c r="G79" s="150">
        <v>11481</v>
      </c>
      <c r="H79" s="150">
        <v>10023</v>
      </c>
      <c r="I79" s="150">
        <v>4068</v>
      </c>
      <c r="J79">
        <v>253</v>
      </c>
      <c r="K79" s="150">
        <v>11871</v>
      </c>
      <c r="L79" s="150">
        <v>37696</v>
      </c>
      <c r="M79"/>
      <c r="N79">
        <v>-629</v>
      </c>
      <c r="O79" s="150"/>
      <c r="P79" s="151"/>
      <c r="Q79" s="150">
        <v>6789</v>
      </c>
      <c r="R79" s="150">
        <v>2852</v>
      </c>
      <c r="S79">
        <v>42</v>
      </c>
      <c r="T79">
        <v>846</v>
      </c>
      <c r="U79" s="150">
        <v>10023</v>
      </c>
      <c r="V79" s="150">
        <v>4068</v>
      </c>
      <c r="W79">
        <v>253</v>
      </c>
      <c r="X79" s="150">
        <v>10461</v>
      </c>
      <c r="Y79" s="150">
        <v>1410</v>
      </c>
      <c r="AA79" t="s">
        <v>2655</v>
      </c>
      <c r="AB79" t="s">
        <v>2655</v>
      </c>
      <c r="AC79">
        <v>952</v>
      </c>
      <c r="AD79" s="150">
        <v>37696</v>
      </c>
      <c r="AE79" t="s">
        <v>2655</v>
      </c>
      <c r="AF79" s="150">
        <v>37696</v>
      </c>
      <c r="AG79" s="151"/>
      <c r="AH79" s="150">
        <v>8511</v>
      </c>
      <c r="AI79" s="150">
        <v>4568</v>
      </c>
      <c r="AJ79" s="150">
        <v>5317</v>
      </c>
      <c r="AL79">
        <v>29</v>
      </c>
      <c r="AM79" t="s">
        <v>2655</v>
      </c>
      <c r="AN79">
        <v>27</v>
      </c>
      <c r="AP79" s="150">
        <v>9941</v>
      </c>
      <c r="AQ79" s="150">
        <v>5231</v>
      </c>
      <c r="AR79" s="150">
        <v>13221</v>
      </c>
      <c r="AS79" t="s">
        <v>2655</v>
      </c>
      <c r="AT79"/>
      <c r="AU79" s="150">
        <v>9294</v>
      </c>
      <c r="AV79" s="150">
        <v>9978.11</v>
      </c>
      <c r="AW79" s="150">
        <v>3068</v>
      </c>
      <c r="AX79">
        <v>-648</v>
      </c>
      <c r="AY79" s="150">
        <v>15556.11</v>
      </c>
      <c r="AZ79" s="150">
        <v>5139</v>
      </c>
      <c r="BA79" s="150">
        <v>10417.11</v>
      </c>
      <c r="BB79">
        <v>0.33</v>
      </c>
      <c r="BC79"/>
      <c r="BD79" s="150"/>
      <c r="BE79" s="150">
        <v>3403</v>
      </c>
      <c r="BF79" s="150">
        <v>1218.0899999999999</v>
      </c>
      <c r="BG79">
        <v>20</v>
      </c>
      <c r="BH79">
        <v>-317</v>
      </c>
      <c r="BI79" s="150">
        <v>4284.09</v>
      </c>
      <c r="BJ79" s="150">
        <v>1651</v>
      </c>
      <c r="BK79" s="150">
        <v>2633.09</v>
      </c>
      <c r="BL79">
        <v>0.39</v>
      </c>
      <c r="BM79"/>
      <c r="BN79" s="150">
        <v>7818</v>
      </c>
      <c r="BO79">
        <v>546</v>
      </c>
      <c r="BP79" t="s">
        <v>2655</v>
      </c>
      <c r="BQ79">
        <v>965</v>
      </c>
      <c r="BR79" s="150">
        <v>9329</v>
      </c>
      <c r="BS79" t="s">
        <v>2655</v>
      </c>
      <c r="BT79" s="150">
        <v>9329</v>
      </c>
      <c r="BU79" t="s">
        <v>2655</v>
      </c>
      <c r="BV79" s="150"/>
      <c r="BW79" s="150">
        <v>20515</v>
      </c>
      <c r="BX79" s="150">
        <v>11742.2</v>
      </c>
      <c r="BY79" s="150">
        <v>3088</v>
      </c>
      <c r="BZ79" t="s">
        <v>2655</v>
      </c>
      <c r="CA79" s="150">
        <v>29169.200000000001</v>
      </c>
      <c r="CB79" s="150">
        <v>6790</v>
      </c>
      <c r="CC79" s="150">
        <v>22379.200000000001</v>
      </c>
      <c r="CD79">
        <v>0.23</v>
      </c>
      <c r="CE79" s="150"/>
      <c r="CG79" t="s">
        <v>2655</v>
      </c>
      <c r="CH79" t="s">
        <v>2655</v>
      </c>
      <c r="CJ79" t="s">
        <v>2655</v>
      </c>
      <c r="CK79" t="s">
        <v>2655</v>
      </c>
      <c r="CL79" t="s">
        <v>2655</v>
      </c>
      <c r="CM79" t="s">
        <v>2655</v>
      </c>
      <c r="CN79" s="150"/>
      <c r="CO79" s="150">
        <v>3215</v>
      </c>
      <c r="CP79">
        <v>-10</v>
      </c>
      <c r="CQ79" t="s">
        <v>2655</v>
      </c>
      <c r="CS79" s="150">
        <v>3205</v>
      </c>
      <c r="CT79">
        <v>42</v>
      </c>
      <c r="CU79" s="150">
        <v>3163</v>
      </c>
      <c r="CV79">
        <v>0.01</v>
      </c>
      <c r="CW79" s="150"/>
      <c r="CY79" t="s">
        <v>2655</v>
      </c>
      <c r="CZ79" t="s">
        <v>2655</v>
      </c>
      <c r="DB79" t="s">
        <v>2655</v>
      </c>
      <c r="DC79" t="s">
        <v>2655</v>
      </c>
      <c r="DD79" t="s">
        <v>2655</v>
      </c>
      <c r="DE79" t="s">
        <v>2655</v>
      </c>
      <c r="DF79" s="151"/>
      <c r="DG79" s="150">
        <v>3215</v>
      </c>
      <c r="DH79">
        <v>-10</v>
      </c>
      <c r="DI79" t="s">
        <v>2655</v>
      </c>
      <c r="DJ79" t="s">
        <v>2655</v>
      </c>
      <c r="DK79" s="150">
        <v>3205</v>
      </c>
      <c r="DL79">
        <v>42</v>
      </c>
      <c r="DM79" s="150">
        <v>3163</v>
      </c>
      <c r="DN79">
        <v>0.01</v>
      </c>
      <c r="DO79" s="150"/>
      <c r="DS79" s="150"/>
      <c r="DV79" s="150"/>
      <c r="DW79" t="str">
        <f t="shared" ref="DW79:DW142" si="4">C79</f>
        <v>דבורייה</v>
      </c>
      <c r="DX79" s="150">
        <f t="shared" ref="DX79:DX142" si="5">AZ79</f>
        <v>5139</v>
      </c>
      <c r="DY79" s="150">
        <f t="shared" ref="DY79:DY142" si="6">BJ79</f>
        <v>1651</v>
      </c>
      <c r="DZ79" s="150"/>
      <c r="EB79" s="150"/>
      <c r="EC79" t="s">
        <v>2809</v>
      </c>
      <c r="ED79" s="150" t="str">
        <f t="shared" ref="ED79:ED142" si="7">TRIM(EC79)</f>
        <v>דבורייה</v>
      </c>
      <c r="EE79" s="150"/>
      <c r="EL79" s="150"/>
      <c r="EM79" s="152"/>
      <c r="EN79" s="150"/>
      <c r="EO79" s="150"/>
      <c r="EP79" s="150"/>
      <c r="EV79" s="150"/>
      <c r="EW79" s="150"/>
      <c r="EX79" s="150"/>
      <c r="EY79" s="151"/>
      <c r="EZ79" s="150"/>
      <c r="FA79" s="150"/>
      <c r="FD79" s="150"/>
      <c r="FG79" s="150"/>
      <c r="FH79" s="150"/>
      <c r="FI79" s="150"/>
      <c r="FJ79" s="150"/>
      <c r="FK79" s="151"/>
      <c r="FM79" s="150"/>
      <c r="FO79" s="150"/>
      <c r="FP79" s="150"/>
      <c r="FQ79" s="152"/>
      <c r="FR79" s="150"/>
      <c r="FS79" s="150"/>
      <c r="FT79" s="150"/>
      <c r="FV79" s="150"/>
      <c r="FW79" s="150"/>
      <c r="FX79" s="150"/>
      <c r="FZ79" s="153"/>
      <c r="GA79" s="150"/>
      <c r="GB79" s="150"/>
      <c r="GE79" s="150"/>
      <c r="GF79" s="150"/>
      <c r="GG79" s="150"/>
      <c r="GI79" s="154"/>
      <c r="GJ79" s="150"/>
      <c r="GN79" s="150"/>
      <c r="GP79" s="150"/>
      <c r="GR79" s="151"/>
      <c r="GS79" s="150"/>
      <c r="GT79" s="150"/>
      <c r="GU79" s="150"/>
      <c r="GW79" s="150"/>
      <c r="GX79" s="150"/>
      <c r="GY79" s="150"/>
      <c r="HA79" s="152"/>
      <c r="HJ79" s="128"/>
      <c r="HK79" s="150"/>
      <c r="HO79" s="150"/>
      <c r="HQ79" s="150"/>
      <c r="HS79" s="151"/>
      <c r="IB79" s="151"/>
      <c r="IC79" s="150"/>
      <c r="IG79" s="150"/>
      <c r="II79" s="150"/>
    </row>
    <row r="80" spans="1:243">
      <c r="A80" s="149">
        <v>67</v>
      </c>
      <c r="B80" s="238" t="s">
        <v>2654</v>
      </c>
      <c r="C80" t="s">
        <v>1757</v>
      </c>
      <c r="D80" s="238"/>
      <c r="E80" s="238"/>
      <c r="F80" s="238"/>
      <c r="G80" s="150">
        <v>11385</v>
      </c>
      <c r="H80" s="150">
        <v>21411</v>
      </c>
      <c r="I80" s="150">
        <v>4080</v>
      </c>
      <c r="J80" s="150">
        <v>1223</v>
      </c>
      <c r="K80" s="150">
        <v>13673</v>
      </c>
      <c r="L80" s="150">
        <v>51772</v>
      </c>
      <c r="M80"/>
      <c r="N80">
        <v>141</v>
      </c>
      <c r="O80" s="150"/>
      <c r="P80" s="151"/>
      <c r="Q80" s="150">
        <v>5419</v>
      </c>
      <c r="R80" s="150">
        <v>2830</v>
      </c>
      <c r="S80">
        <v>171</v>
      </c>
      <c r="T80" s="150">
        <v>1925</v>
      </c>
      <c r="U80" s="150">
        <v>21411</v>
      </c>
      <c r="V80" s="150">
        <v>4080</v>
      </c>
      <c r="W80" s="150">
        <v>1223</v>
      </c>
      <c r="X80" s="150">
        <v>9909</v>
      </c>
      <c r="Y80" s="150">
        <v>1803</v>
      </c>
      <c r="AA80" t="s">
        <v>2655</v>
      </c>
      <c r="AB80" t="s">
        <v>2655</v>
      </c>
      <c r="AC80" s="150">
        <v>1040</v>
      </c>
      <c r="AD80" s="150">
        <v>49811</v>
      </c>
      <c r="AE80" s="150">
        <v>1961</v>
      </c>
      <c r="AF80" s="150">
        <v>51772</v>
      </c>
      <c r="AG80" s="151"/>
      <c r="AH80" s="150">
        <v>36592</v>
      </c>
      <c r="AI80" s="150">
        <v>7018</v>
      </c>
      <c r="AK80">
        <v>96</v>
      </c>
      <c r="AL80" s="150">
        <v>1221</v>
      </c>
      <c r="AM80" s="150">
        <v>1153</v>
      </c>
      <c r="AP80" s="150">
        <v>9488</v>
      </c>
      <c r="AQ80" s="150">
        <v>15539</v>
      </c>
      <c r="AR80" s="150">
        <v>30541</v>
      </c>
      <c r="AS80" t="s">
        <v>2655</v>
      </c>
      <c r="AT80"/>
      <c r="AU80" s="150">
        <v>7484</v>
      </c>
      <c r="AV80" s="150">
        <v>7783.9</v>
      </c>
      <c r="AW80" s="150">
        <v>2830</v>
      </c>
      <c r="AY80" s="150">
        <v>12437.9</v>
      </c>
      <c r="AZ80" s="150">
        <v>4406</v>
      </c>
      <c r="BA80" s="150">
        <v>8031.9</v>
      </c>
      <c r="BB80">
        <v>0.35</v>
      </c>
      <c r="BC80"/>
      <c r="BD80" s="150"/>
      <c r="BE80" s="150">
        <v>1046</v>
      </c>
      <c r="BF80" s="150">
        <v>1211.6300000000001</v>
      </c>
      <c r="BG80" t="s">
        <v>2655</v>
      </c>
      <c r="BI80" s="150">
        <v>2257.63</v>
      </c>
      <c r="BJ80" s="150">
        <v>1013</v>
      </c>
      <c r="BK80" s="150">
        <v>1244.6300000000001</v>
      </c>
      <c r="BL80">
        <v>0.45</v>
      </c>
      <c r="BM80"/>
      <c r="BN80" s="150">
        <v>38494</v>
      </c>
      <c r="BO80" s="150">
        <v>1864</v>
      </c>
      <c r="BP80" t="s">
        <v>2655</v>
      </c>
      <c r="BR80" s="150">
        <v>40358</v>
      </c>
      <c r="BS80" t="s">
        <v>2655</v>
      </c>
      <c r="BT80" s="150">
        <v>40358</v>
      </c>
      <c r="BU80" t="s">
        <v>2655</v>
      </c>
      <c r="BV80" s="150"/>
      <c r="BW80" s="150">
        <v>47024</v>
      </c>
      <c r="BX80" s="150">
        <v>10859.53</v>
      </c>
      <c r="BY80" s="150">
        <v>2830</v>
      </c>
      <c r="BZ80" t="s">
        <v>2655</v>
      </c>
      <c r="CA80" s="150">
        <v>55053.53</v>
      </c>
      <c r="CB80" s="150">
        <v>5419</v>
      </c>
      <c r="CC80" s="150">
        <v>49634.53</v>
      </c>
      <c r="CD80">
        <v>0.1</v>
      </c>
      <c r="CE80" s="150"/>
      <c r="CG80" t="s">
        <v>2655</v>
      </c>
      <c r="CH80" t="s">
        <v>2655</v>
      </c>
      <c r="CJ80" t="s">
        <v>2655</v>
      </c>
      <c r="CK80" t="s">
        <v>2655</v>
      </c>
      <c r="CL80" t="s">
        <v>2655</v>
      </c>
      <c r="CM80" t="s">
        <v>2655</v>
      </c>
      <c r="CN80" s="150"/>
      <c r="CO80" s="150">
        <v>2317</v>
      </c>
      <c r="CP80">
        <v>76</v>
      </c>
      <c r="CQ80" t="s">
        <v>2655</v>
      </c>
      <c r="CR80">
        <v>-191</v>
      </c>
      <c r="CS80" s="150">
        <v>2202</v>
      </c>
      <c r="CT80">
        <v>171</v>
      </c>
      <c r="CU80" s="150">
        <v>2031</v>
      </c>
      <c r="CV80">
        <v>0.08</v>
      </c>
      <c r="CW80" s="150"/>
      <c r="CX80" s="150">
        <v>6953</v>
      </c>
      <c r="CY80">
        <v>350</v>
      </c>
      <c r="CZ80" t="s">
        <v>2655</v>
      </c>
      <c r="DA80">
        <v>191</v>
      </c>
      <c r="DB80" s="150">
        <v>7494</v>
      </c>
      <c r="DC80" t="s">
        <v>2655</v>
      </c>
      <c r="DD80" s="150">
        <v>7494</v>
      </c>
      <c r="DE80" t="s">
        <v>2655</v>
      </c>
      <c r="DF80" s="151"/>
      <c r="DG80" s="150">
        <v>9270</v>
      </c>
      <c r="DH80">
        <v>426</v>
      </c>
      <c r="DI80" t="s">
        <v>2655</v>
      </c>
      <c r="DJ80" t="s">
        <v>2655</v>
      </c>
      <c r="DK80" s="150">
        <v>9696</v>
      </c>
      <c r="DL80">
        <v>171</v>
      </c>
      <c r="DM80" s="150">
        <v>9525</v>
      </c>
      <c r="DN80">
        <v>0.02</v>
      </c>
      <c r="DO80" s="150"/>
      <c r="DP80" s="150"/>
      <c r="DS80" s="150"/>
      <c r="DW80" t="str">
        <f t="shared" si="4"/>
        <v>דייר אל-אסד</v>
      </c>
      <c r="DX80" s="150">
        <f t="shared" si="5"/>
        <v>4406</v>
      </c>
      <c r="DY80" s="150">
        <f t="shared" si="6"/>
        <v>1013</v>
      </c>
      <c r="DZ80" s="150"/>
      <c r="EA80" s="150"/>
      <c r="EC80" t="s">
        <v>2810</v>
      </c>
      <c r="ED80" s="150" t="str">
        <f t="shared" si="7"/>
        <v>דייר אל-אסד</v>
      </c>
      <c r="EL80" s="150"/>
      <c r="EM80" s="152"/>
      <c r="EN80" s="150"/>
      <c r="EO80" s="150"/>
      <c r="ER80" s="150"/>
      <c r="ES80" s="150"/>
      <c r="EV80" s="150"/>
      <c r="EW80" s="150"/>
      <c r="EX80" s="150"/>
      <c r="EY80" s="151"/>
      <c r="EZ80" s="150"/>
      <c r="FA80" s="150"/>
      <c r="FB80" s="150"/>
      <c r="FC80" s="150"/>
      <c r="FG80" s="150"/>
      <c r="FH80" s="150"/>
      <c r="FI80" s="150"/>
      <c r="FK80" s="151"/>
      <c r="FL80" s="150"/>
      <c r="FM80" s="150"/>
      <c r="FO80" s="150"/>
      <c r="FP80" s="150"/>
      <c r="FQ80" s="152"/>
      <c r="FR80" s="150"/>
      <c r="FS80" s="150"/>
      <c r="FT80" s="150"/>
      <c r="FV80" s="150"/>
      <c r="FW80" s="150"/>
      <c r="FX80" s="150"/>
      <c r="FZ80" s="153"/>
      <c r="GA80" s="150"/>
      <c r="GB80" s="150"/>
      <c r="GE80" s="150"/>
      <c r="GF80" s="150"/>
      <c r="GG80" s="150"/>
      <c r="GI80" s="154"/>
      <c r="GJ80" s="150"/>
      <c r="GK80" s="150"/>
      <c r="GN80" s="150"/>
      <c r="GP80" s="150"/>
      <c r="GR80" s="151"/>
      <c r="GS80" s="150"/>
      <c r="GT80" s="150"/>
      <c r="GU80" s="150"/>
      <c r="GW80" s="150"/>
      <c r="GX80" s="150"/>
      <c r="GY80" s="150"/>
      <c r="HA80" s="152"/>
      <c r="HJ80" s="128"/>
      <c r="HK80" s="150"/>
      <c r="HO80" s="150"/>
      <c r="HQ80" s="150"/>
      <c r="HS80" s="151"/>
      <c r="HT80" s="150"/>
      <c r="HX80" s="150"/>
      <c r="HZ80" s="150"/>
      <c r="IB80" s="151"/>
      <c r="IC80" s="150"/>
      <c r="IG80" s="150"/>
      <c r="II80" s="150"/>
    </row>
    <row r="81" spans="1:243">
      <c r="A81" s="149">
        <v>68</v>
      </c>
      <c r="B81" s="238" t="s">
        <v>2658</v>
      </c>
      <c r="C81" t="s">
        <v>1766</v>
      </c>
      <c r="D81" s="238"/>
      <c r="E81" s="238"/>
      <c r="F81" s="238"/>
      <c r="G81" s="150">
        <v>11097</v>
      </c>
      <c r="H81" s="150">
        <v>17441</v>
      </c>
      <c r="I81" s="150">
        <v>2564</v>
      </c>
      <c r="J81">
        <v>207</v>
      </c>
      <c r="K81" s="150">
        <v>11438</v>
      </c>
      <c r="L81" s="150">
        <v>42747</v>
      </c>
      <c r="M81"/>
      <c r="N81">
        <v>-695</v>
      </c>
      <c r="O81" s="150"/>
      <c r="P81" s="151"/>
      <c r="Q81" s="150">
        <v>5470</v>
      </c>
      <c r="R81" s="150">
        <v>4501</v>
      </c>
      <c r="S81">
        <v>98</v>
      </c>
      <c r="T81">
        <v>705</v>
      </c>
      <c r="U81" s="150">
        <v>17441</v>
      </c>
      <c r="V81" s="150">
        <v>2564</v>
      </c>
      <c r="W81">
        <v>207</v>
      </c>
      <c r="X81" s="150">
        <v>10925</v>
      </c>
      <c r="Y81">
        <v>513</v>
      </c>
      <c r="AA81" t="s">
        <v>2655</v>
      </c>
      <c r="AB81" t="s">
        <v>2655</v>
      </c>
      <c r="AC81">
        <v>323</v>
      </c>
      <c r="AD81" s="150">
        <v>42747</v>
      </c>
      <c r="AE81" t="s">
        <v>2655</v>
      </c>
      <c r="AF81" s="150">
        <v>42747</v>
      </c>
      <c r="AG81" s="151"/>
      <c r="AH81" s="150">
        <v>10882</v>
      </c>
      <c r="AI81" s="150">
        <v>1095</v>
      </c>
      <c r="AJ81" s="150">
        <v>2863</v>
      </c>
      <c r="AL81" t="s">
        <v>2655</v>
      </c>
      <c r="AM81" t="s">
        <v>2655</v>
      </c>
      <c r="AP81" s="150">
        <v>3958</v>
      </c>
      <c r="AQ81" s="150">
        <v>4066</v>
      </c>
      <c r="AR81" s="150">
        <v>10774</v>
      </c>
      <c r="AS81" t="s">
        <v>2655</v>
      </c>
      <c r="AT81"/>
      <c r="AU81" s="150">
        <v>5047</v>
      </c>
      <c r="AV81" s="150">
        <v>10167.450000000001</v>
      </c>
      <c r="AW81" s="150">
        <v>4501</v>
      </c>
      <c r="AX81" s="150">
        <v>-3421</v>
      </c>
      <c r="AY81" s="150">
        <v>7292.45</v>
      </c>
      <c r="AZ81" s="150">
        <v>5470</v>
      </c>
      <c r="BA81" s="150">
        <v>1822.45</v>
      </c>
      <c r="BB81">
        <v>0.75</v>
      </c>
      <c r="BC81"/>
      <c r="BD81" s="150"/>
      <c r="BE81" s="150">
        <v>1469</v>
      </c>
      <c r="BF81" s="150">
        <v>1374.55</v>
      </c>
      <c r="BG81" t="s">
        <v>2655</v>
      </c>
      <c r="BH81" s="150">
        <v>-1855</v>
      </c>
      <c r="BI81">
        <v>988.55</v>
      </c>
      <c r="BJ81" t="s">
        <v>2655</v>
      </c>
      <c r="BK81">
        <v>988.55</v>
      </c>
      <c r="BL81" t="s">
        <v>2655</v>
      </c>
      <c r="BM81"/>
      <c r="BN81" s="150">
        <v>7422</v>
      </c>
      <c r="BO81" t="s">
        <v>2655</v>
      </c>
      <c r="BP81" t="s">
        <v>2655</v>
      </c>
      <c r="BQ81" s="150">
        <v>5276</v>
      </c>
      <c r="BR81" s="150">
        <v>12698</v>
      </c>
      <c r="BS81" t="s">
        <v>2655</v>
      </c>
      <c r="BT81" s="150">
        <v>12698</v>
      </c>
      <c r="BU81" t="s">
        <v>2655</v>
      </c>
      <c r="BV81" s="150"/>
      <c r="BW81" s="150">
        <v>13938</v>
      </c>
      <c r="BX81" s="150">
        <v>11542</v>
      </c>
      <c r="BY81" s="150">
        <v>4501</v>
      </c>
      <c r="BZ81" t="s">
        <v>2655</v>
      </c>
      <c r="CA81" s="150">
        <v>20979</v>
      </c>
      <c r="CB81" s="150">
        <v>5470</v>
      </c>
      <c r="CC81" s="150">
        <v>15509</v>
      </c>
      <c r="CD81">
        <v>0.26</v>
      </c>
      <c r="CE81" s="150"/>
      <c r="CG81" t="s">
        <v>2655</v>
      </c>
      <c r="CH81" t="s">
        <v>2655</v>
      </c>
      <c r="CJ81" t="s">
        <v>2655</v>
      </c>
      <c r="CK81" t="s">
        <v>2655</v>
      </c>
      <c r="CL81" t="s">
        <v>2655</v>
      </c>
      <c r="CM81" t="s">
        <v>2655</v>
      </c>
      <c r="CN81" s="150"/>
      <c r="CO81" s="150">
        <v>1719</v>
      </c>
      <c r="CP81">
        <v>-597</v>
      </c>
      <c r="CQ81" t="s">
        <v>2655</v>
      </c>
      <c r="CR81">
        <v>-639</v>
      </c>
      <c r="CS81">
        <v>483</v>
      </c>
      <c r="CT81">
        <v>98</v>
      </c>
      <c r="CU81">
        <v>385</v>
      </c>
      <c r="CV81">
        <v>0.2</v>
      </c>
      <c r="CW81" s="150"/>
      <c r="CX81" s="150">
        <v>1298</v>
      </c>
      <c r="CY81" t="s">
        <v>2655</v>
      </c>
      <c r="CZ81" t="s">
        <v>2655</v>
      </c>
      <c r="DA81">
        <v>639</v>
      </c>
      <c r="DB81" s="150">
        <v>1937</v>
      </c>
      <c r="DC81" t="s">
        <v>2655</v>
      </c>
      <c r="DD81" s="150">
        <v>1937</v>
      </c>
      <c r="DE81" t="s">
        <v>2655</v>
      </c>
      <c r="DF81" s="151"/>
      <c r="DG81" s="150">
        <v>3017</v>
      </c>
      <c r="DH81">
        <v>-597</v>
      </c>
      <c r="DI81" t="s">
        <v>2655</v>
      </c>
      <c r="DJ81" t="s">
        <v>2655</v>
      </c>
      <c r="DK81" s="150">
        <v>2420</v>
      </c>
      <c r="DL81">
        <v>98</v>
      </c>
      <c r="DM81" s="150">
        <v>2322</v>
      </c>
      <c r="DN81">
        <v>0.04</v>
      </c>
      <c r="DO81" s="150"/>
      <c r="DS81" s="150"/>
      <c r="DW81" t="str">
        <f t="shared" si="4"/>
        <v>דייר חנא</v>
      </c>
      <c r="DX81" s="150">
        <f t="shared" si="5"/>
        <v>5470</v>
      </c>
      <c r="DY81" s="150" t="str">
        <f t="shared" si="6"/>
        <v xml:space="preserve">              </v>
      </c>
      <c r="DZ81" s="150"/>
      <c r="EC81" t="s">
        <v>2811</v>
      </c>
      <c r="ED81" s="150" t="str">
        <f t="shared" si="7"/>
        <v>דייר חנא</v>
      </c>
      <c r="EL81" s="150"/>
      <c r="EM81" s="152"/>
      <c r="EN81" s="150"/>
      <c r="EO81" s="150"/>
      <c r="EP81" s="150"/>
      <c r="EV81" s="150"/>
      <c r="EW81" s="150"/>
      <c r="EX81" s="150"/>
      <c r="EY81" s="151"/>
      <c r="EZ81" s="150"/>
      <c r="FA81" s="150"/>
      <c r="FG81" s="150"/>
      <c r="FH81" s="150"/>
      <c r="FI81" s="150"/>
      <c r="FK81" s="151"/>
      <c r="FQ81" s="152"/>
      <c r="FR81" s="150"/>
      <c r="FS81" s="150"/>
      <c r="FT81" s="150"/>
      <c r="FU81" s="150"/>
      <c r="FV81" s="150"/>
      <c r="FW81" s="150"/>
      <c r="FX81" s="150"/>
      <c r="FZ81" s="153"/>
      <c r="GA81" s="150"/>
      <c r="GB81" s="150"/>
      <c r="GD81" s="150"/>
      <c r="GI81" s="154"/>
      <c r="GJ81" s="150"/>
      <c r="GM81" s="150"/>
      <c r="GN81" s="150"/>
      <c r="GP81" s="150"/>
      <c r="GR81" s="151"/>
      <c r="GS81" s="150"/>
      <c r="GT81" s="150"/>
      <c r="GU81" s="150"/>
      <c r="GW81" s="150"/>
      <c r="GX81" s="150"/>
      <c r="GY81" s="150"/>
      <c r="HA81" s="152"/>
      <c r="HJ81" s="128"/>
      <c r="HK81" s="150"/>
      <c r="HS81" s="151"/>
      <c r="HT81" s="150"/>
      <c r="HX81" s="150"/>
      <c r="HZ81" s="150"/>
      <c r="IB81" s="151"/>
      <c r="IC81" s="150"/>
      <c r="IG81" s="150"/>
      <c r="II81" s="150"/>
    </row>
    <row r="82" spans="1:243">
      <c r="A82" s="149">
        <v>69</v>
      </c>
      <c r="B82" s="238" t="s">
        <v>2657</v>
      </c>
      <c r="C82" t="s">
        <v>242</v>
      </c>
      <c r="D82" s="238"/>
      <c r="E82" s="238"/>
      <c r="F82" s="238"/>
      <c r="G82" s="150">
        <v>94597</v>
      </c>
      <c r="H82" s="150">
        <v>30067</v>
      </c>
      <c r="I82" s="150">
        <v>28305</v>
      </c>
      <c r="J82" s="150">
        <v>4191</v>
      </c>
      <c r="K82" s="150">
        <v>69069</v>
      </c>
      <c r="L82" s="150">
        <v>226229</v>
      </c>
      <c r="M82"/>
      <c r="N82" s="150">
        <v>-1896</v>
      </c>
      <c r="O82" s="150"/>
      <c r="P82" s="151"/>
      <c r="Q82" s="150">
        <v>65963</v>
      </c>
      <c r="R82" s="150">
        <v>13423</v>
      </c>
      <c r="S82">
        <v>353</v>
      </c>
      <c r="T82" s="150">
        <v>14575</v>
      </c>
      <c r="U82" s="150">
        <v>30067</v>
      </c>
      <c r="V82" s="150">
        <v>28305</v>
      </c>
      <c r="W82" s="150">
        <v>4191</v>
      </c>
      <c r="X82" s="150">
        <v>40202</v>
      </c>
      <c r="Y82" s="150">
        <v>1795</v>
      </c>
      <c r="AA82" s="150">
        <v>26700</v>
      </c>
      <c r="AB82">
        <v>372</v>
      </c>
      <c r="AC82">
        <v>283</v>
      </c>
      <c r="AD82" s="150">
        <v>226229</v>
      </c>
      <c r="AE82" t="s">
        <v>2655</v>
      </c>
      <c r="AF82" s="150">
        <v>226229</v>
      </c>
      <c r="AG82" s="151"/>
      <c r="AH82" s="150">
        <v>43616</v>
      </c>
      <c r="AI82" s="150">
        <v>19116</v>
      </c>
      <c r="AJ82" s="150">
        <v>11941</v>
      </c>
      <c r="AL82" s="150">
        <v>3497</v>
      </c>
      <c r="AM82" s="150">
        <v>26700</v>
      </c>
      <c r="AP82" s="150">
        <v>61254</v>
      </c>
      <c r="AQ82" s="150">
        <v>33075</v>
      </c>
      <c r="AR82" s="150">
        <v>71795</v>
      </c>
      <c r="AS82" t="s">
        <v>2655</v>
      </c>
      <c r="AT82"/>
      <c r="AU82" s="150">
        <v>11477</v>
      </c>
      <c r="AV82" s="150">
        <v>40630</v>
      </c>
      <c r="AW82" s="150">
        <v>11858</v>
      </c>
      <c r="AY82" s="150">
        <v>40249</v>
      </c>
      <c r="AZ82" s="150">
        <v>28644</v>
      </c>
      <c r="BA82" s="150">
        <v>11605</v>
      </c>
      <c r="BB82">
        <v>0.71</v>
      </c>
      <c r="BC82"/>
      <c r="BD82" s="150"/>
      <c r="BE82" s="150">
        <v>55473</v>
      </c>
      <c r="BF82" s="150">
        <v>47148</v>
      </c>
      <c r="BG82" s="150">
        <v>3195</v>
      </c>
      <c r="BH82">
        <v>148</v>
      </c>
      <c r="BI82" s="150">
        <v>99574</v>
      </c>
      <c r="BJ82" s="150">
        <v>37430</v>
      </c>
      <c r="BK82" s="150">
        <v>62144</v>
      </c>
      <c r="BL82">
        <v>0.38</v>
      </c>
      <c r="BM82"/>
      <c r="BN82" s="150">
        <v>23817</v>
      </c>
      <c r="BO82" s="150">
        <v>1552</v>
      </c>
      <c r="BP82">
        <v>391</v>
      </c>
      <c r="BQ82">
        <v>-148</v>
      </c>
      <c r="BR82" s="150">
        <v>24830</v>
      </c>
      <c r="BS82" t="s">
        <v>2655</v>
      </c>
      <c r="BT82" s="150">
        <v>24830</v>
      </c>
      <c r="BU82" t="s">
        <v>2655</v>
      </c>
      <c r="BV82" s="150"/>
      <c r="BW82" s="150">
        <v>90767</v>
      </c>
      <c r="BX82" s="150">
        <v>89330</v>
      </c>
      <c r="BY82" s="150">
        <v>15444</v>
      </c>
      <c r="BZ82" t="s">
        <v>2655</v>
      </c>
      <c r="CA82" s="150">
        <v>164653</v>
      </c>
      <c r="CB82" s="150">
        <v>66074</v>
      </c>
      <c r="CC82" s="150">
        <v>98579</v>
      </c>
      <c r="CD82">
        <v>0.4</v>
      </c>
      <c r="CE82" s="150"/>
      <c r="CG82" t="s">
        <v>2655</v>
      </c>
      <c r="CH82" t="s">
        <v>2655</v>
      </c>
      <c r="CJ82" t="s">
        <v>2655</v>
      </c>
      <c r="CK82" t="s">
        <v>2655</v>
      </c>
      <c r="CL82" t="s">
        <v>2655</v>
      </c>
      <c r="CM82" t="s">
        <v>2655</v>
      </c>
      <c r="CN82" s="150"/>
      <c r="CO82" s="150">
        <v>19369</v>
      </c>
      <c r="CP82" s="150">
        <v>1318</v>
      </c>
      <c r="CQ82">
        <v>349</v>
      </c>
      <c r="CR82">
        <v>21</v>
      </c>
      <c r="CS82" s="150">
        <v>20359</v>
      </c>
      <c r="CT82">
        <v>353</v>
      </c>
      <c r="CU82" s="150">
        <v>20006</v>
      </c>
      <c r="CV82">
        <v>0.02</v>
      </c>
      <c r="CW82" s="150"/>
      <c r="CX82" s="150">
        <v>7038</v>
      </c>
      <c r="CY82">
        <v>404</v>
      </c>
      <c r="CZ82">
        <v>77</v>
      </c>
      <c r="DA82">
        <v>-21</v>
      </c>
      <c r="DB82" s="150">
        <v>7344</v>
      </c>
      <c r="DC82" t="s">
        <v>2655</v>
      </c>
      <c r="DD82" s="150">
        <v>7344</v>
      </c>
      <c r="DE82" t="s">
        <v>2655</v>
      </c>
      <c r="DF82" s="151"/>
      <c r="DG82" s="150">
        <v>26407</v>
      </c>
      <c r="DH82" s="150">
        <v>1722</v>
      </c>
      <c r="DI82">
        <v>426</v>
      </c>
      <c r="DJ82" t="s">
        <v>2655</v>
      </c>
      <c r="DK82" s="150">
        <v>27703</v>
      </c>
      <c r="DL82">
        <v>353</v>
      </c>
      <c r="DM82" s="150">
        <v>27350</v>
      </c>
      <c r="DN82">
        <v>0.01</v>
      </c>
      <c r="DO82" s="150"/>
      <c r="DQ82" s="150"/>
      <c r="DS82" s="150"/>
      <c r="DW82" t="str">
        <f t="shared" si="4"/>
        <v>דימונה</v>
      </c>
      <c r="DX82" s="150">
        <f t="shared" si="5"/>
        <v>28644</v>
      </c>
      <c r="DY82" s="150">
        <f t="shared" si="6"/>
        <v>37430</v>
      </c>
      <c r="DZ82" s="150"/>
      <c r="EB82" s="150"/>
      <c r="EC82" t="s">
        <v>2812</v>
      </c>
      <c r="ED82" s="150" t="str">
        <f t="shared" si="7"/>
        <v>דימונה</v>
      </c>
      <c r="EE82" s="150"/>
      <c r="EL82" s="150"/>
      <c r="EM82" s="152"/>
      <c r="EN82" s="150"/>
      <c r="EO82" s="150"/>
      <c r="EP82" s="150"/>
      <c r="ER82" s="150"/>
      <c r="ES82" s="150"/>
      <c r="EV82" s="150"/>
      <c r="EW82" s="150"/>
      <c r="EX82" s="150"/>
      <c r="EY82" s="151"/>
      <c r="EZ82" s="150"/>
      <c r="FA82" s="150"/>
      <c r="FC82" s="150"/>
      <c r="FD82" s="150"/>
      <c r="FG82" s="150"/>
      <c r="FH82" s="150"/>
      <c r="FI82" s="150"/>
      <c r="FJ82" s="150"/>
      <c r="FK82" s="151"/>
      <c r="FL82" s="150"/>
      <c r="FM82" s="150"/>
      <c r="FN82" s="150"/>
      <c r="FO82" s="150"/>
      <c r="FP82" s="150"/>
      <c r="FQ82" s="152"/>
      <c r="FR82" s="150"/>
      <c r="FS82" s="150"/>
      <c r="FT82" s="150"/>
      <c r="FV82" s="150"/>
      <c r="FW82" s="150"/>
      <c r="FX82" s="150"/>
      <c r="FZ82" s="153"/>
      <c r="GA82" s="150"/>
      <c r="GB82" s="150"/>
      <c r="GC82" s="150"/>
      <c r="GE82" s="150"/>
      <c r="GF82" s="150"/>
      <c r="GG82" s="150"/>
      <c r="GI82" s="154"/>
      <c r="GJ82" s="150"/>
      <c r="GK82" s="150"/>
      <c r="GN82" s="150"/>
      <c r="GP82" s="150"/>
      <c r="GR82" s="151"/>
      <c r="GS82" s="150"/>
      <c r="GT82" s="150"/>
      <c r="GU82" s="150"/>
      <c r="GW82" s="150"/>
      <c r="GX82" s="150"/>
      <c r="GY82" s="150"/>
      <c r="HA82" s="152"/>
      <c r="HJ82" s="128"/>
      <c r="HK82" s="150"/>
      <c r="HL82" s="150"/>
      <c r="HO82" s="150"/>
      <c r="HQ82" s="150"/>
      <c r="HS82" s="151"/>
      <c r="HT82" s="150"/>
      <c r="HX82" s="150"/>
      <c r="HZ82" s="150"/>
      <c r="IB82" s="151"/>
      <c r="IC82" s="150"/>
      <c r="ID82" s="150"/>
      <c r="IG82" s="150"/>
      <c r="II82" s="150"/>
    </row>
    <row r="83" spans="1:243">
      <c r="A83" s="149">
        <v>70</v>
      </c>
      <c r="B83" s="238" t="s">
        <v>2657</v>
      </c>
      <c r="C83" t="s">
        <v>1265</v>
      </c>
      <c r="D83" s="238"/>
      <c r="E83" s="238"/>
      <c r="F83" s="238"/>
      <c r="G83" s="150">
        <v>164390</v>
      </c>
      <c r="H83" s="150">
        <v>64086</v>
      </c>
      <c r="I83" s="150">
        <v>8522</v>
      </c>
      <c r="J83" s="150">
        <v>6638</v>
      </c>
      <c r="K83">
        <v>267</v>
      </c>
      <c r="L83" s="150">
        <v>243903</v>
      </c>
      <c r="M83" s="150"/>
      <c r="N83">
        <v>446</v>
      </c>
      <c r="O83" s="150"/>
      <c r="P83" s="151"/>
      <c r="Q83" s="150">
        <v>94384</v>
      </c>
      <c r="R83" s="150">
        <v>6979</v>
      </c>
      <c r="S83" s="150">
        <v>1500</v>
      </c>
      <c r="T83" s="150">
        <v>56402</v>
      </c>
      <c r="U83" s="150">
        <v>64086</v>
      </c>
      <c r="V83" s="150">
        <v>8522</v>
      </c>
      <c r="W83" s="150">
        <v>6638</v>
      </c>
      <c r="X83" t="s">
        <v>2655</v>
      </c>
      <c r="Y83">
        <v>262</v>
      </c>
      <c r="AA83" t="s">
        <v>2655</v>
      </c>
      <c r="AB83">
        <v>5</v>
      </c>
      <c r="AC83" s="150">
        <v>5125</v>
      </c>
      <c r="AD83" s="150">
        <v>243903</v>
      </c>
      <c r="AE83" t="s">
        <v>2655</v>
      </c>
      <c r="AF83" s="150">
        <v>243903</v>
      </c>
      <c r="AG83" s="151"/>
      <c r="AH83" s="150">
        <v>119746</v>
      </c>
      <c r="AI83" s="150">
        <v>17318</v>
      </c>
      <c r="AJ83" s="150">
        <v>9083</v>
      </c>
      <c r="AK83">
        <v>148</v>
      </c>
      <c r="AL83" s="150">
        <v>41340</v>
      </c>
      <c r="AM83" s="150">
        <v>17904</v>
      </c>
      <c r="AP83" s="150">
        <v>85793</v>
      </c>
      <c r="AQ83" s="150">
        <v>20516</v>
      </c>
      <c r="AR83" s="150">
        <v>185023</v>
      </c>
      <c r="AS83">
        <v>310</v>
      </c>
      <c r="AT83"/>
      <c r="AU83" s="150">
        <v>9109</v>
      </c>
      <c r="AV83" s="150">
        <v>40017</v>
      </c>
      <c r="AW83" s="150">
        <v>5131.16</v>
      </c>
      <c r="AY83" s="150">
        <v>43994.84</v>
      </c>
      <c r="AZ83" s="150">
        <v>33586.6</v>
      </c>
      <c r="BA83" s="150">
        <v>10408.24</v>
      </c>
      <c r="BB83">
        <v>0.76</v>
      </c>
      <c r="BC83"/>
      <c r="BD83" s="150"/>
      <c r="BE83" s="150">
        <v>36678</v>
      </c>
      <c r="BF83" s="150">
        <v>50532</v>
      </c>
      <c r="BG83" s="150">
        <v>1847.84</v>
      </c>
      <c r="BI83" s="150">
        <v>85362.16</v>
      </c>
      <c r="BJ83" s="150">
        <v>60797.4</v>
      </c>
      <c r="BK83" s="150">
        <v>24564.76</v>
      </c>
      <c r="BL83">
        <v>0.71</v>
      </c>
      <c r="BM83"/>
      <c r="BN83" s="150">
        <v>38018</v>
      </c>
      <c r="BO83">
        <v>674</v>
      </c>
      <c r="BP83" s="150">
        <v>4993</v>
      </c>
      <c r="BR83" s="150">
        <v>33699</v>
      </c>
      <c r="BS83" t="s">
        <v>2655</v>
      </c>
      <c r="BT83" s="150">
        <v>33699</v>
      </c>
      <c r="BU83" t="s">
        <v>2655</v>
      </c>
      <c r="BV83" s="150"/>
      <c r="BW83" s="150">
        <v>83805</v>
      </c>
      <c r="BX83" s="150">
        <v>91223</v>
      </c>
      <c r="BY83" s="150">
        <v>11972</v>
      </c>
      <c r="BZ83" t="s">
        <v>2655</v>
      </c>
      <c r="CA83" s="150">
        <v>163056</v>
      </c>
      <c r="CB83" s="150">
        <v>94384</v>
      </c>
      <c r="CC83" s="150">
        <v>68672</v>
      </c>
      <c r="CD83">
        <v>0.57999999999999996</v>
      </c>
      <c r="CE83" s="150"/>
      <c r="CG83" t="s">
        <v>2655</v>
      </c>
      <c r="CH83" t="s">
        <v>2655</v>
      </c>
      <c r="CJ83" t="s">
        <v>2655</v>
      </c>
      <c r="CK83" t="s">
        <v>2655</v>
      </c>
      <c r="CL83" t="s">
        <v>2655</v>
      </c>
      <c r="CM83" t="s">
        <v>2655</v>
      </c>
      <c r="CN83" s="150"/>
      <c r="CO83">
        <v>494</v>
      </c>
      <c r="CP83" s="150">
        <v>1831</v>
      </c>
      <c r="CQ83" t="s">
        <v>2655</v>
      </c>
      <c r="CS83" s="150">
        <v>2325</v>
      </c>
      <c r="CT83" s="150">
        <v>1499</v>
      </c>
      <c r="CU83">
        <v>826</v>
      </c>
      <c r="CV83">
        <v>0.64</v>
      </c>
      <c r="CW83" s="150"/>
      <c r="CY83" t="s">
        <v>2655</v>
      </c>
      <c r="CZ83" t="s">
        <v>2655</v>
      </c>
      <c r="DB83" t="s">
        <v>2655</v>
      </c>
      <c r="DC83" t="s">
        <v>2655</v>
      </c>
      <c r="DD83" t="s">
        <v>2655</v>
      </c>
      <c r="DE83" t="s">
        <v>2655</v>
      </c>
      <c r="DF83" s="151"/>
      <c r="DG83">
        <v>494</v>
      </c>
      <c r="DH83" s="150">
        <v>1831</v>
      </c>
      <c r="DI83" t="s">
        <v>2655</v>
      </c>
      <c r="DJ83" t="s">
        <v>2655</v>
      </c>
      <c r="DK83" s="150">
        <v>2325</v>
      </c>
      <c r="DL83" s="150">
        <v>1499</v>
      </c>
      <c r="DM83">
        <v>826</v>
      </c>
      <c r="DN83">
        <v>0.64</v>
      </c>
      <c r="DO83"/>
      <c r="DW83" t="str">
        <f t="shared" si="4"/>
        <v>דרום השרון</v>
      </c>
      <c r="DX83" s="150">
        <f t="shared" si="5"/>
        <v>33586.6</v>
      </c>
      <c r="DY83" s="150">
        <f t="shared" si="6"/>
        <v>60797.4</v>
      </c>
      <c r="DZ83" s="150"/>
      <c r="EB83" s="150"/>
      <c r="EC83" t="s">
        <v>2813</v>
      </c>
      <c r="ED83" s="150" t="str">
        <f t="shared" si="7"/>
        <v>דרום השרון</v>
      </c>
      <c r="EF83" s="150"/>
      <c r="EJ83" s="150"/>
      <c r="EL83" s="150"/>
      <c r="EM83" s="152"/>
      <c r="EN83" s="150"/>
      <c r="EO83" s="150"/>
      <c r="EP83" s="150"/>
      <c r="ER83" s="150"/>
      <c r="ES83" s="150"/>
      <c r="EV83" s="150"/>
      <c r="EW83" s="150"/>
      <c r="EX83" s="150"/>
      <c r="EY83" s="151"/>
      <c r="EZ83" s="150"/>
      <c r="FA83" s="150"/>
      <c r="FB83" s="150"/>
      <c r="FC83" s="150"/>
      <c r="FD83" s="150"/>
      <c r="FG83" s="150"/>
      <c r="FH83" s="150"/>
      <c r="FI83" s="150"/>
      <c r="FJ83" s="150"/>
      <c r="FK83" s="151"/>
      <c r="FL83" s="150"/>
      <c r="FM83" s="150"/>
      <c r="FN83" s="150"/>
      <c r="FO83" s="150"/>
      <c r="FP83" s="150"/>
      <c r="FQ83" s="152"/>
      <c r="FR83" s="150"/>
      <c r="FS83" s="150"/>
      <c r="FT83" s="150"/>
      <c r="FV83" s="150"/>
      <c r="FW83" s="150"/>
      <c r="FX83" s="150"/>
      <c r="FZ83" s="153"/>
      <c r="GA83" s="150"/>
      <c r="GB83" s="150"/>
      <c r="GC83" s="150"/>
      <c r="GE83" s="150"/>
      <c r="GF83" s="150"/>
      <c r="GG83" s="150"/>
      <c r="GI83" s="154"/>
      <c r="GJ83" s="150"/>
      <c r="GL83" s="150"/>
      <c r="GN83" s="150"/>
      <c r="GP83" s="150"/>
      <c r="GR83" s="151"/>
      <c r="GS83" s="150"/>
      <c r="GT83" s="150"/>
      <c r="GU83" s="150"/>
      <c r="GW83" s="150"/>
      <c r="GX83" s="150"/>
      <c r="GY83" s="150"/>
      <c r="HA83" s="152"/>
      <c r="HJ83" s="128"/>
      <c r="HL83" s="150"/>
      <c r="HO83" s="150"/>
      <c r="HP83" s="150"/>
      <c r="HS83" s="151"/>
      <c r="IB83" s="151"/>
      <c r="ID83" s="150"/>
      <c r="IG83" s="150"/>
      <c r="IH83" s="150"/>
    </row>
    <row r="84" spans="1:243">
      <c r="A84" s="149">
        <v>71</v>
      </c>
      <c r="B84" s="238" t="s">
        <v>2657</v>
      </c>
      <c r="C84" t="s">
        <v>1776</v>
      </c>
      <c r="D84" s="238"/>
      <c r="E84" s="238"/>
      <c r="F84" s="238"/>
      <c r="G84" s="150">
        <v>74130</v>
      </c>
      <c r="H84" s="150">
        <v>43048</v>
      </c>
      <c r="I84" s="150">
        <v>10475</v>
      </c>
      <c r="J84" s="150">
        <v>5920</v>
      </c>
      <c r="K84" s="150">
        <v>27290</v>
      </c>
      <c r="L84" s="150">
        <v>160863</v>
      </c>
      <c r="M84" s="150"/>
      <c r="N84" s="150">
        <v>-9365</v>
      </c>
      <c r="O84" s="150"/>
      <c r="P84" s="151"/>
      <c r="Q84" s="150">
        <v>42607</v>
      </c>
      <c r="R84" s="150">
        <v>7650</v>
      </c>
      <c r="S84" t="s">
        <v>2655</v>
      </c>
      <c r="T84" s="150">
        <v>21067</v>
      </c>
      <c r="U84" s="150">
        <v>43048</v>
      </c>
      <c r="V84" s="150">
        <v>10475</v>
      </c>
      <c r="W84" s="150">
        <v>5920</v>
      </c>
      <c r="X84" s="150">
        <v>26011</v>
      </c>
      <c r="Y84">
        <v>824</v>
      </c>
      <c r="AA84" t="s">
        <v>2655</v>
      </c>
      <c r="AB84">
        <v>5</v>
      </c>
      <c r="AC84" s="150">
        <v>2806</v>
      </c>
      <c r="AD84" s="150">
        <v>160413</v>
      </c>
      <c r="AE84">
        <v>450</v>
      </c>
      <c r="AF84" s="150">
        <v>160863</v>
      </c>
      <c r="AG84" s="151"/>
      <c r="AH84" s="150">
        <v>163362</v>
      </c>
      <c r="AI84" s="150">
        <v>59537</v>
      </c>
      <c r="AJ84" s="150">
        <v>5531</v>
      </c>
      <c r="AK84" s="150">
        <v>20618</v>
      </c>
      <c r="AL84" s="150">
        <v>3397</v>
      </c>
      <c r="AM84" s="150">
        <v>22341</v>
      </c>
      <c r="AN84">
        <v>252</v>
      </c>
      <c r="AP84" s="150">
        <v>111676</v>
      </c>
      <c r="AQ84" s="150">
        <v>11456</v>
      </c>
      <c r="AR84" s="150">
        <v>263582</v>
      </c>
      <c r="AS84" t="s">
        <v>2655</v>
      </c>
      <c r="AT84"/>
      <c r="AU84" s="150">
        <v>38280</v>
      </c>
      <c r="AV84" s="150">
        <v>35764.33</v>
      </c>
      <c r="AW84" s="150">
        <v>7241</v>
      </c>
      <c r="AX84" s="150">
        <v>-5477</v>
      </c>
      <c r="AY84" s="150">
        <v>61326.33</v>
      </c>
      <c r="AZ84" s="150">
        <v>20268</v>
      </c>
      <c r="BA84" s="150">
        <v>41058.33</v>
      </c>
      <c r="BB84">
        <v>0.33</v>
      </c>
      <c r="BC84"/>
      <c r="BD84" s="150"/>
      <c r="BE84" s="150">
        <v>2666</v>
      </c>
      <c r="BF84" s="150">
        <v>20556.310000000001</v>
      </c>
      <c r="BG84">
        <v>409</v>
      </c>
      <c r="BI84" s="150">
        <v>22813.31</v>
      </c>
      <c r="BJ84" s="150">
        <v>22339</v>
      </c>
      <c r="BK84">
        <v>474.31</v>
      </c>
      <c r="BL84">
        <v>0.98</v>
      </c>
      <c r="BM84"/>
      <c r="BN84" s="150">
        <v>31437</v>
      </c>
      <c r="BO84" t="s">
        <v>2655</v>
      </c>
      <c r="BP84" t="s">
        <v>2655</v>
      </c>
      <c r="BQ84" s="150">
        <v>5477</v>
      </c>
      <c r="BR84" s="150">
        <v>36914</v>
      </c>
      <c r="BS84" t="s">
        <v>2655</v>
      </c>
      <c r="BT84" s="150">
        <v>36914</v>
      </c>
      <c r="BU84" t="s">
        <v>2655</v>
      </c>
      <c r="BV84" s="150"/>
      <c r="BW84" s="150">
        <v>72383</v>
      </c>
      <c r="BX84" s="150">
        <v>56320.639999999999</v>
      </c>
      <c r="BY84" s="150">
        <v>7650</v>
      </c>
      <c r="BZ84" t="s">
        <v>2655</v>
      </c>
      <c r="CA84" s="150">
        <v>121053.64</v>
      </c>
      <c r="CB84" s="150">
        <v>42607</v>
      </c>
      <c r="CC84" s="150">
        <v>78446.64</v>
      </c>
      <c r="CD84">
        <v>0.35</v>
      </c>
      <c r="CE84" s="150"/>
      <c r="CG84" t="s">
        <v>2655</v>
      </c>
      <c r="CH84" t="s">
        <v>2655</v>
      </c>
      <c r="CJ84" t="s">
        <v>2655</v>
      </c>
      <c r="CK84" t="s">
        <v>2655</v>
      </c>
      <c r="CL84" t="s">
        <v>2655</v>
      </c>
      <c r="CM84" t="s">
        <v>2655</v>
      </c>
      <c r="CN84" s="150"/>
      <c r="CO84">
        <v>156</v>
      </c>
      <c r="CP84">
        <v>11</v>
      </c>
      <c r="CQ84" t="s">
        <v>2655</v>
      </c>
      <c r="CS84">
        <v>167</v>
      </c>
      <c r="CT84" t="s">
        <v>2655</v>
      </c>
      <c r="CU84">
        <v>167</v>
      </c>
      <c r="CV84" t="s">
        <v>2655</v>
      </c>
      <c r="CW84" s="150"/>
      <c r="CY84" t="s">
        <v>2655</v>
      </c>
      <c r="CZ84" t="s">
        <v>2655</v>
      </c>
      <c r="DB84" t="s">
        <v>2655</v>
      </c>
      <c r="DC84" t="s">
        <v>2655</v>
      </c>
      <c r="DD84" t="s">
        <v>2655</v>
      </c>
      <c r="DE84" t="s">
        <v>2655</v>
      </c>
      <c r="DF84" s="151"/>
      <c r="DG84">
        <v>156</v>
      </c>
      <c r="DH84">
        <v>11</v>
      </c>
      <c r="DI84" t="s">
        <v>2655</v>
      </c>
      <c r="DJ84" t="s">
        <v>2655</v>
      </c>
      <c r="DK84">
        <v>167</v>
      </c>
      <c r="DL84" t="s">
        <v>2655</v>
      </c>
      <c r="DM84">
        <v>167</v>
      </c>
      <c r="DN84" t="s">
        <v>2655</v>
      </c>
      <c r="DO84" s="150"/>
      <c r="DP84" s="150"/>
      <c r="DQ84" s="150"/>
      <c r="DS84" s="150"/>
      <c r="DV84" s="150"/>
      <c r="DW84" t="str">
        <f t="shared" si="4"/>
        <v>הגלבוע</v>
      </c>
      <c r="DX84" s="150">
        <f t="shared" si="5"/>
        <v>20268</v>
      </c>
      <c r="DY84" s="150">
        <f t="shared" si="6"/>
        <v>22339</v>
      </c>
      <c r="DZ84" s="150"/>
      <c r="EB84" s="150"/>
      <c r="EC84" t="s">
        <v>2814</v>
      </c>
      <c r="ED84" s="150" t="str">
        <f t="shared" si="7"/>
        <v>הגלבוע</v>
      </c>
      <c r="EL84" s="150"/>
      <c r="EM84" s="152"/>
      <c r="EN84" s="150"/>
      <c r="EO84" s="150"/>
      <c r="EP84" s="150"/>
      <c r="EQ84" s="150"/>
      <c r="ER84" s="150"/>
      <c r="ES84" s="150"/>
      <c r="EV84" s="150"/>
      <c r="EW84" s="150"/>
      <c r="EX84" s="150"/>
      <c r="EY84" s="151"/>
      <c r="EZ84" s="150"/>
      <c r="FA84" s="150"/>
      <c r="FB84" s="150"/>
      <c r="FC84" s="150"/>
      <c r="FG84" s="150"/>
      <c r="FH84" s="150"/>
      <c r="FI84" s="150"/>
      <c r="FJ84" s="150"/>
      <c r="FK84" s="151"/>
      <c r="FL84" s="150"/>
      <c r="FM84" s="150"/>
      <c r="FN84" s="150"/>
      <c r="FO84" s="150"/>
      <c r="FP84" s="150"/>
      <c r="FQ84" s="152"/>
      <c r="FR84" s="150"/>
      <c r="FS84" s="150"/>
      <c r="FT84" s="150"/>
      <c r="FU84" s="150"/>
      <c r="FV84" s="150"/>
      <c r="FW84" s="150"/>
      <c r="FX84" s="150"/>
      <c r="FZ84" s="153"/>
      <c r="GA84" s="150"/>
      <c r="GB84" s="150"/>
      <c r="GE84" s="150"/>
      <c r="GF84" s="150"/>
      <c r="GI84" s="154"/>
      <c r="GJ84" s="150"/>
      <c r="GM84" s="150"/>
      <c r="GN84" s="150"/>
      <c r="GP84" s="150"/>
      <c r="GR84" s="151"/>
      <c r="GS84" s="150"/>
      <c r="GT84" s="150"/>
      <c r="GU84" s="150"/>
      <c r="GW84" s="150"/>
      <c r="GX84" s="150"/>
      <c r="GY84" s="150"/>
      <c r="HA84" s="152"/>
      <c r="HJ84" s="128"/>
      <c r="HS84" s="151"/>
      <c r="IB84" s="151"/>
    </row>
    <row r="85" spans="1:243">
      <c r="A85" s="149">
        <v>72</v>
      </c>
      <c r="B85" s="238" t="s">
        <v>2658</v>
      </c>
      <c r="C85" t="s">
        <v>1784</v>
      </c>
      <c r="D85" s="238"/>
      <c r="E85" s="238"/>
      <c r="F85" s="238"/>
      <c r="G85" s="150">
        <v>82459</v>
      </c>
      <c r="H85" s="150">
        <v>47047</v>
      </c>
      <c r="I85" s="150">
        <v>8197</v>
      </c>
      <c r="J85" s="150">
        <v>4769</v>
      </c>
      <c r="K85" s="150">
        <v>19941</v>
      </c>
      <c r="L85" s="150">
        <v>162413</v>
      </c>
      <c r="M85"/>
      <c r="N85">
        <v>30</v>
      </c>
      <c r="O85" s="150"/>
      <c r="P85" s="151"/>
      <c r="Q85" s="150">
        <v>49658</v>
      </c>
      <c r="R85" s="150">
        <v>3855</v>
      </c>
      <c r="S85" t="s">
        <v>2655</v>
      </c>
      <c r="T85" s="150">
        <v>28793</v>
      </c>
      <c r="U85" s="150">
        <v>47047</v>
      </c>
      <c r="V85" s="150">
        <v>8197</v>
      </c>
      <c r="W85" s="150">
        <v>4769</v>
      </c>
      <c r="X85" s="150">
        <v>19339</v>
      </c>
      <c r="Y85">
        <v>602</v>
      </c>
      <c r="AA85" t="s">
        <v>2655</v>
      </c>
      <c r="AB85" t="s">
        <v>2655</v>
      </c>
      <c r="AC85">
        <v>153</v>
      </c>
      <c r="AD85" s="150">
        <v>162413</v>
      </c>
      <c r="AE85" t="s">
        <v>2655</v>
      </c>
      <c r="AF85" s="150">
        <v>162413</v>
      </c>
      <c r="AG85" s="151"/>
      <c r="AH85" s="150">
        <v>99467</v>
      </c>
      <c r="AI85" s="150">
        <v>13099</v>
      </c>
      <c r="AJ85" s="150">
        <v>2921</v>
      </c>
      <c r="AK85" s="150">
        <v>1371</v>
      </c>
      <c r="AL85" s="150">
        <v>7613</v>
      </c>
      <c r="AM85">
        <v>913</v>
      </c>
      <c r="AP85" s="150">
        <v>25917</v>
      </c>
      <c r="AQ85" s="150">
        <v>31185</v>
      </c>
      <c r="AR85" s="150">
        <v>94199</v>
      </c>
      <c r="AS85" t="s">
        <v>2655</v>
      </c>
      <c r="AT85"/>
      <c r="AU85" s="150">
        <v>1495</v>
      </c>
      <c r="AV85" s="150">
        <v>22757</v>
      </c>
      <c r="AW85" s="150">
        <v>3368</v>
      </c>
      <c r="AY85" s="150">
        <v>20884</v>
      </c>
      <c r="AZ85" s="150">
        <v>19727</v>
      </c>
      <c r="BA85" s="150">
        <v>1157</v>
      </c>
      <c r="BB85">
        <v>0.94</v>
      </c>
      <c r="BC85"/>
      <c r="BD85" s="150"/>
      <c r="BE85">
        <v>755</v>
      </c>
      <c r="BF85" s="150">
        <v>31386</v>
      </c>
      <c r="BG85">
        <v>487</v>
      </c>
      <c r="BI85" s="150">
        <v>31654</v>
      </c>
      <c r="BJ85" s="150">
        <v>30757</v>
      </c>
      <c r="BK85">
        <v>897</v>
      </c>
      <c r="BL85">
        <v>0.97</v>
      </c>
      <c r="BM85"/>
      <c r="BO85" t="s">
        <v>2655</v>
      </c>
      <c r="BP85" t="s">
        <v>2655</v>
      </c>
      <c r="BR85" t="s">
        <v>2655</v>
      </c>
      <c r="BS85" t="s">
        <v>2655</v>
      </c>
      <c r="BT85" t="s">
        <v>2655</v>
      </c>
      <c r="BU85" t="s">
        <v>2655</v>
      </c>
      <c r="BV85" s="150"/>
      <c r="BW85" s="150">
        <v>2250</v>
      </c>
      <c r="BX85" s="150">
        <v>54143</v>
      </c>
      <c r="BY85" s="150">
        <v>3855</v>
      </c>
      <c r="BZ85" t="s">
        <v>2655</v>
      </c>
      <c r="CA85" s="150">
        <v>52538</v>
      </c>
      <c r="CB85" s="150">
        <v>50484</v>
      </c>
      <c r="CC85" s="150">
        <v>2054</v>
      </c>
      <c r="CD85">
        <v>0.96</v>
      </c>
      <c r="CE85" s="150"/>
      <c r="CG85" t="s">
        <v>2655</v>
      </c>
      <c r="CH85" t="s">
        <v>2655</v>
      </c>
      <c r="CJ85" t="s">
        <v>2655</v>
      </c>
      <c r="CK85" t="s">
        <v>2655</v>
      </c>
      <c r="CL85" t="s">
        <v>2655</v>
      </c>
      <c r="CM85" t="s">
        <v>2655</v>
      </c>
      <c r="CN85" s="150"/>
      <c r="CP85" t="s">
        <v>2655</v>
      </c>
      <c r="CQ85" t="s">
        <v>2655</v>
      </c>
      <c r="CS85" t="s">
        <v>2655</v>
      </c>
      <c r="CT85" t="s">
        <v>2655</v>
      </c>
      <c r="CU85" t="s">
        <v>2655</v>
      </c>
      <c r="CV85" t="s">
        <v>2655</v>
      </c>
      <c r="CW85" s="150"/>
      <c r="CY85" t="s">
        <v>2655</v>
      </c>
      <c r="CZ85" t="s">
        <v>2655</v>
      </c>
      <c r="DB85" t="s">
        <v>2655</v>
      </c>
      <c r="DC85" t="s">
        <v>2655</v>
      </c>
      <c r="DD85" t="s">
        <v>2655</v>
      </c>
      <c r="DE85" t="s">
        <v>2655</v>
      </c>
      <c r="DF85" s="151"/>
      <c r="DG85" t="s">
        <v>2655</v>
      </c>
      <c r="DH85" t="s">
        <v>2655</v>
      </c>
      <c r="DI85" t="s">
        <v>2655</v>
      </c>
      <c r="DJ85" t="s">
        <v>2655</v>
      </c>
      <c r="DK85" t="s">
        <v>2655</v>
      </c>
      <c r="DL85" t="s">
        <v>2655</v>
      </c>
      <c r="DM85" t="s">
        <v>2655</v>
      </c>
      <c r="DN85" t="s">
        <v>2655</v>
      </c>
      <c r="DO85"/>
      <c r="DW85" t="str">
        <f t="shared" si="4"/>
        <v>הגליל העליון</v>
      </c>
      <c r="DX85" s="150">
        <f t="shared" si="5"/>
        <v>19727</v>
      </c>
      <c r="DY85" s="150">
        <f t="shared" si="6"/>
        <v>30757</v>
      </c>
      <c r="DZ85" s="150"/>
      <c r="EB85" s="150"/>
      <c r="EC85" t="s">
        <v>2815</v>
      </c>
      <c r="ED85" s="150" t="str">
        <f t="shared" si="7"/>
        <v>הגליל העליון</v>
      </c>
      <c r="EL85" s="150"/>
      <c r="EM85" s="152"/>
      <c r="EN85" s="150"/>
      <c r="EO85" s="150"/>
      <c r="EP85" s="150"/>
      <c r="EQ85" s="150"/>
      <c r="ER85" s="150"/>
      <c r="EV85" s="150"/>
      <c r="EW85" s="150"/>
      <c r="EX85" s="150"/>
      <c r="EY85" s="151"/>
      <c r="EZ85" s="150"/>
      <c r="FA85" s="150"/>
      <c r="FG85" s="150"/>
      <c r="FH85" s="150"/>
      <c r="FI85" s="150"/>
      <c r="FJ85" s="150"/>
      <c r="FK85" s="151"/>
      <c r="FL85" s="150"/>
      <c r="FM85" s="150"/>
      <c r="FN85" s="150"/>
      <c r="FO85" s="150"/>
      <c r="FP85" s="150"/>
      <c r="FQ85" s="152"/>
      <c r="FR85" s="150"/>
      <c r="FS85" s="150"/>
      <c r="FT85" s="150"/>
      <c r="FV85" s="150"/>
      <c r="FW85" s="150"/>
      <c r="FX85" s="150"/>
      <c r="FZ85" s="153"/>
      <c r="GB85" s="150"/>
      <c r="GE85" s="150"/>
      <c r="GF85" s="150"/>
      <c r="GI85" s="154"/>
      <c r="GR85" s="151"/>
      <c r="GS85" s="150"/>
      <c r="GT85" s="150"/>
      <c r="GU85" s="150"/>
      <c r="GW85" s="150"/>
      <c r="GX85" s="150"/>
      <c r="GY85" s="150"/>
      <c r="HA85" s="152"/>
      <c r="HJ85" s="128"/>
      <c r="HS85" s="151"/>
      <c r="IB85" s="151"/>
    </row>
    <row r="86" spans="1:243">
      <c r="A86" s="149">
        <v>73</v>
      </c>
      <c r="B86" s="238" t="s">
        <v>2654</v>
      </c>
      <c r="C86" t="s">
        <v>1792</v>
      </c>
      <c r="D86" s="238"/>
      <c r="E86" s="238"/>
      <c r="F86" s="238"/>
      <c r="G86" s="150">
        <v>52980</v>
      </c>
      <c r="H86" s="150">
        <v>20059</v>
      </c>
      <c r="I86" s="150">
        <v>3871</v>
      </c>
      <c r="J86" s="150">
        <v>2983</v>
      </c>
      <c r="K86" s="150">
        <v>8501</v>
      </c>
      <c r="L86" s="150">
        <v>88394</v>
      </c>
      <c r="M86"/>
      <c r="N86">
        <v>140</v>
      </c>
      <c r="O86" s="150"/>
      <c r="P86" s="151"/>
      <c r="Q86" s="150">
        <v>33204</v>
      </c>
      <c r="R86" s="150">
        <v>2316</v>
      </c>
      <c r="S86" t="s">
        <v>2655</v>
      </c>
      <c r="T86" s="150">
        <v>17460</v>
      </c>
      <c r="U86" s="150">
        <v>20059</v>
      </c>
      <c r="V86" s="150">
        <v>3871</v>
      </c>
      <c r="W86" s="150">
        <v>2983</v>
      </c>
      <c r="X86" s="150">
        <v>8001</v>
      </c>
      <c r="Y86">
        <v>500</v>
      </c>
      <c r="AA86" t="s">
        <v>2655</v>
      </c>
      <c r="AB86" t="s">
        <v>2655</v>
      </c>
      <c r="AC86" t="s">
        <v>2655</v>
      </c>
      <c r="AD86" s="150">
        <v>88394</v>
      </c>
      <c r="AE86" t="s">
        <v>2655</v>
      </c>
      <c r="AF86" s="150">
        <v>88394</v>
      </c>
      <c r="AG86" s="151"/>
      <c r="AH86" s="150">
        <v>59654</v>
      </c>
      <c r="AI86" s="150">
        <v>4963</v>
      </c>
      <c r="AJ86" s="150">
        <v>5006</v>
      </c>
      <c r="AK86">
        <v>352</v>
      </c>
      <c r="AL86" s="150">
        <v>1983</v>
      </c>
      <c r="AM86" s="150">
        <v>7000</v>
      </c>
      <c r="AP86" s="150">
        <v>19304</v>
      </c>
      <c r="AQ86" s="150">
        <v>29990</v>
      </c>
      <c r="AR86" s="150">
        <v>48968</v>
      </c>
      <c r="AS86" t="s">
        <v>2655</v>
      </c>
      <c r="AT86"/>
      <c r="AU86" s="150">
        <v>1939</v>
      </c>
      <c r="AV86" s="150">
        <v>14997</v>
      </c>
      <c r="AW86" s="150">
        <v>2061</v>
      </c>
      <c r="AX86">
        <v>-20</v>
      </c>
      <c r="AY86" s="150">
        <v>14855</v>
      </c>
      <c r="AZ86" s="150">
        <v>13582</v>
      </c>
      <c r="BA86" s="150">
        <v>1273</v>
      </c>
      <c r="BB86">
        <v>0.91</v>
      </c>
      <c r="BC86"/>
      <c r="BD86" s="150"/>
      <c r="BE86" s="150">
        <v>4901</v>
      </c>
      <c r="BF86" s="150">
        <v>19783.400000000001</v>
      </c>
      <c r="BG86">
        <v>255</v>
      </c>
      <c r="BH86" s="150">
        <v>-1362</v>
      </c>
      <c r="BI86" s="150">
        <v>23067.4</v>
      </c>
      <c r="BJ86" s="150">
        <v>19622</v>
      </c>
      <c r="BK86" s="150">
        <v>3445.4</v>
      </c>
      <c r="BL86">
        <v>0.85</v>
      </c>
      <c r="BM86"/>
      <c r="BN86" s="150">
        <v>4260</v>
      </c>
      <c r="BO86" t="s">
        <v>2655</v>
      </c>
      <c r="BP86" t="s">
        <v>2655</v>
      </c>
      <c r="BQ86" s="150">
        <v>1382</v>
      </c>
      <c r="BR86" s="150">
        <v>5642</v>
      </c>
      <c r="BS86" t="s">
        <v>2655</v>
      </c>
      <c r="BT86" s="150">
        <v>5642</v>
      </c>
      <c r="BU86" t="s">
        <v>2655</v>
      </c>
      <c r="BV86" s="150"/>
      <c r="BW86" s="150">
        <v>11100</v>
      </c>
      <c r="BX86" s="150">
        <v>34780.400000000001</v>
      </c>
      <c r="BY86" s="150">
        <v>2316</v>
      </c>
      <c r="BZ86" t="s">
        <v>2655</v>
      </c>
      <c r="CA86" s="150">
        <v>43564.4</v>
      </c>
      <c r="CB86" s="150">
        <v>33204</v>
      </c>
      <c r="CC86" s="150">
        <v>10360.4</v>
      </c>
      <c r="CD86">
        <v>0.76</v>
      </c>
      <c r="CE86" s="150"/>
      <c r="CG86" t="s">
        <v>2655</v>
      </c>
      <c r="CH86" t="s">
        <v>2655</v>
      </c>
      <c r="CJ86" t="s">
        <v>2655</v>
      </c>
      <c r="CK86" t="s">
        <v>2655</v>
      </c>
      <c r="CL86" t="s">
        <v>2655</v>
      </c>
      <c r="CM86" t="s">
        <v>2655</v>
      </c>
      <c r="CN86" s="150"/>
      <c r="CP86" t="s">
        <v>2655</v>
      </c>
      <c r="CQ86" t="s">
        <v>2655</v>
      </c>
      <c r="CS86" t="s">
        <v>2655</v>
      </c>
      <c r="CT86" t="s">
        <v>2655</v>
      </c>
      <c r="CU86" t="s">
        <v>2655</v>
      </c>
      <c r="CV86" t="s">
        <v>2655</v>
      </c>
      <c r="CW86" s="150"/>
      <c r="CY86" t="s">
        <v>2655</v>
      </c>
      <c r="CZ86" t="s">
        <v>2655</v>
      </c>
      <c r="DB86" t="s">
        <v>2655</v>
      </c>
      <c r="DC86" t="s">
        <v>2655</v>
      </c>
      <c r="DD86" t="s">
        <v>2655</v>
      </c>
      <c r="DE86" t="s">
        <v>2655</v>
      </c>
      <c r="DF86" s="151"/>
      <c r="DG86" t="s">
        <v>2655</v>
      </c>
      <c r="DH86" t="s">
        <v>2655</v>
      </c>
      <c r="DI86" t="s">
        <v>2655</v>
      </c>
      <c r="DJ86" t="s">
        <v>2655</v>
      </c>
      <c r="DK86" t="s">
        <v>2655</v>
      </c>
      <c r="DL86" t="s">
        <v>2655</v>
      </c>
      <c r="DM86" t="s">
        <v>2655</v>
      </c>
      <c r="DN86" t="s">
        <v>2655</v>
      </c>
      <c r="DO86"/>
      <c r="DW86" t="str">
        <f t="shared" si="4"/>
        <v>הגליל התחתון</v>
      </c>
      <c r="DX86" s="150">
        <f t="shared" si="5"/>
        <v>13582</v>
      </c>
      <c r="DY86" s="150">
        <f t="shared" si="6"/>
        <v>19622</v>
      </c>
      <c r="DZ86" s="150"/>
      <c r="EC86" t="s">
        <v>2816</v>
      </c>
      <c r="ED86" s="150" t="str">
        <f t="shared" si="7"/>
        <v>הגליל התחתון</v>
      </c>
      <c r="EE86" s="150"/>
      <c r="EL86" s="150"/>
      <c r="EM86" s="152"/>
      <c r="EN86" s="150"/>
      <c r="EO86" s="150"/>
      <c r="EP86" s="150"/>
      <c r="ER86" s="150"/>
      <c r="ES86" s="150"/>
      <c r="EV86" s="150"/>
      <c r="EW86" s="150"/>
      <c r="EX86" s="150"/>
      <c r="EY86" s="151"/>
      <c r="EZ86" s="150"/>
      <c r="FA86" s="150"/>
      <c r="FG86" s="150"/>
      <c r="FH86" s="150"/>
      <c r="FI86" s="150"/>
      <c r="FJ86" s="150"/>
      <c r="FK86" s="151"/>
      <c r="FM86" s="150"/>
      <c r="FN86" s="150"/>
      <c r="FO86" s="150"/>
      <c r="FP86" s="150"/>
      <c r="FQ86" s="152"/>
      <c r="FR86" s="150"/>
      <c r="FS86" s="150"/>
      <c r="FT86" s="150"/>
      <c r="FV86" s="150"/>
      <c r="FW86" s="150"/>
      <c r="FX86" s="150"/>
      <c r="FZ86" s="153"/>
      <c r="GA86" s="150"/>
      <c r="GB86" s="150"/>
      <c r="GD86" s="150"/>
      <c r="GE86" s="150"/>
      <c r="GF86" s="150"/>
      <c r="GG86" s="150"/>
      <c r="GI86" s="154"/>
      <c r="GJ86" s="150"/>
      <c r="GM86" s="150"/>
      <c r="GN86" s="150"/>
      <c r="GP86" s="150"/>
      <c r="GR86" s="151"/>
      <c r="GS86" s="150"/>
      <c r="GT86" s="150"/>
      <c r="GU86" s="150"/>
      <c r="GW86" s="150"/>
      <c r="GX86" s="150"/>
      <c r="GY86" s="150"/>
      <c r="HA86" s="152"/>
      <c r="HJ86" s="128"/>
      <c r="HS86" s="151"/>
      <c r="IB86" s="151"/>
    </row>
    <row r="87" spans="1:243">
      <c r="A87" s="149">
        <v>74</v>
      </c>
      <c r="B87" s="238" t="s">
        <v>2661</v>
      </c>
      <c r="C87" t="s">
        <v>1266</v>
      </c>
      <c r="D87" s="238"/>
      <c r="E87" s="238"/>
      <c r="F87" s="238"/>
      <c r="G87" s="150">
        <v>277622</v>
      </c>
      <c r="H87" s="150">
        <v>70962</v>
      </c>
      <c r="I87" s="150">
        <v>17617</v>
      </c>
      <c r="J87" s="150">
        <v>2783</v>
      </c>
      <c r="K87">
        <v>231</v>
      </c>
      <c r="L87" s="150">
        <v>369215</v>
      </c>
      <c r="M87" s="150"/>
      <c r="N87" s="150">
        <v>2546</v>
      </c>
      <c r="O87" s="150"/>
      <c r="P87" s="151"/>
      <c r="Q87" s="150">
        <v>179501</v>
      </c>
      <c r="R87" s="150">
        <v>18064</v>
      </c>
      <c r="S87">
        <v>280</v>
      </c>
      <c r="T87" s="150">
        <v>79135</v>
      </c>
      <c r="U87" s="150">
        <v>70962</v>
      </c>
      <c r="V87" s="150">
        <v>17617</v>
      </c>
      <c r="W87" s="150">
        <v>2783</v>
      </c>
      <c r="X87" t="s">
        <v>2655</v>
      </c>
      <c r="Y87">
        <v>224</v>
      </c>
      <c r="AA87" t="s">
        <v>2655</v>
      </c>
      <c r="AB87">
        <v>7</v>
      </c>
      <c r="AC87">
        <v>642</v>
      </c>
      <c r="AD87" s="150">
        <v>369215</v>
      </c>
      <c r="AE87" t="s">
        <v>2655</v>
      </c>
      <c r="AF87" s="150">
        <v>369215</v>
      </c>
      <c r="AG87" s="151"/>
      <c r="AH87" s="150">
        <v>477125</v>
      </c>
      <c r="AI87" s="150">
        <v>11397</v>
      </c>
      <c r="AJ87" s="150">
        <v>13703</v>
      </c>
      <c r="AL87" s="150">
        <v>60372</v>
      </c>
      <c r="AM87" s="150">
        <v>40254</v>
      </c>
      <c r="AP87" s="150">
        <v>125726</v>
      </c>
      <c r="AQ87" s="150">
        <v>84819</v>
      </c>
      <c r="AR87" s="150">
        <v>518032</v>
      </c>
      <c r="AS87" t="s">
        <v>2655</v>
      </c>
      <c r="AT87"/>
      <c r="AU87" s="150">
        <v>21207</v>
      </c>
      <c r="AV87" s="150">
        <v>108144.8</v>
      </c>
      <c r="AW87" s="150">
        <v>12828</v>
      </c>
      <c r="AX87" s="150">
        <v>-1184</v>
      </c>
      <c r="AY87" s="150">
        <v>115339.8</v>
      </c>
      <c r="AZ87" s="150">
        <v>91863</v>
      </c>
      <c r="BA87" s="150">
        <v>23476.799999999999</v>
      </c>
      <c r="BB87">
        <v>0.8</v>
      </c>
      <c r="BC87"/>
      <c r="BD87" s="150"/>
      <c r="BE87" s="150">
        <v>21670</v>
      </c>
      <c r="BF87" s="150">
        <v>89885.87</v>
      </c>
      <c r="BG87" s="150">
        <v>5236</v>
      </c>
      <c r="BH87" s="150">
        <v>-8968</v>
      </c>
      <c r="BI87" s="150">
        <v>97351.87</v>
      </c>
      <c r="BJ87" s="150">
        <v>88640</v>
      </c>
      <c r="BK87" s="150">
        <v>8711.8700000000008</v>
      </c>
      <c r="BL87">
        <v>0.91</v>
      </c>
      <c r="BM87"/>
      <c r="BN87" s="150">
        <v>94677</v>
      </c>
      <c r="BO87" s="150">
        <v>5740.34</v>
      </c>
      <c r="BP87">
        <v>767</v>
      </c>
      <c r="BQ87" s="150">
        <v>10152</v>
      </c>
      <c r="BR87" s="150">
        <v>109802.34</v>
      </c>
      <c r="BS87" t="s">
        <v>2655</v>
      </c>
      <c r="BT87" s="150">
        <v>109802.34</v>
      </c>
      <c r="BU87" t="s">
        <v>2655</v>
      </c>
      <c r="BV87" s="150"/>
      <c r="BW87" s="150">
        <v>137554</v>
      </c>
      <c r="BX87" s="150">
        <v>203771</v>
      </c>
      <c r="BY87" s="150">
        <v>18831</v>
      </c>
      <c r="BZ87" t="s">
        <v>2655</v>
      </c>
      <c r="CA87" s="150">
        <v>322494</v>
      </c>
      <c r="CB87" s="150">
        <v>180503</v>
      </c>
      <c r="CC87" s="150">
        <v>141991</v>
      </c>
      <c r="CD87">
        <v>0.56000000000000005</v>
      </c>
      <c r="CE87" s="150"/>
      <c r="CG87" t="s">
        <v>2655</v>
      </c>
      <c r="CH87" t="s">
        <v>2655</v>
      </c>
      <c r="CJ87" t="s">
        <v>2655</v>
      </c>
      <c r="CK87" t="s">
        <v>2655</v>
      </c>
      <c r="CL87" t="s">
        <v>2655</v>
      </c>
      <c r="CM87" t="s">
        <v>2655</v>
      </c>
      <c r="CN87" s="150"/>
      <c r="CO87">
        <v>717</v>
      </c>
      <c r="CP87" s="150">
        <v>-1082.5</v>
      </c>
      <c r="CQ87" t="s">
        <v>2655</v>
      </c>
      <c r="CR87" s="150">
        <v>1146</v>
      </c>
      <c r="CS87">
        <v>780.5</v>
      </c>
      <c r="CT87">
        <v>280</v>
      </c>
      <c r="CU87">
        <v>500.5</v>
      </c>
      <c r="CV87">
        <v>0.36</v>
      </c>
      <c r="CW87" s="150"/>
      <c r="CX87" s="150">
        <v>22016</v>
      </c>
      <c r="CY87" s="150">
        <v>1550.5</v>
      </c>
      <c r="CZ87" t="s">
        <v>2655</v>
      </c>
      <c r="DA87" s="150">
        <v>-1146</v>
      </c>
      <c r="DB87" s="150">
        <v>22420.5</v>
      </c>
      <c r="DC87" t="s">
        <v>2655</v>
      </c>
      <c r="DD87" s="150">
        <v>22420.5</v>
      </c>
      <c r="DE87" t="s">
        <v>2655</v>
      </c>
      <c r="DF87" s="151"/>
      <c r="DG87" s="150">
        <v>22733</v>
      </c>
      <c r="DH87">
        <v>468</v>
      </c>
      <c r="DI87" t="s">
        <v>2655</v>
      </c>
      <c r="DJ87" t="s">
        <v>2655</v>
      </c>
      <c r="DK87" s="150">
        <v>23201</v>
      </c>
      <c r="DL87">
        <v>280</v>
      </c>
      <c r="DM87" s="150">
        <v>22921</v>
      </c>
      <c r="DN87">
        <v>0.01</v>
      </c>
      <c r="DO87" s="150"/>
      <c r="DQ87" s="150"/>
      <c r="DS87" s="150"/>
      <c r="DW87" t="str">
        <f t="shared" si="4"/>
        <v>הוד השרון</v>
      </c>
      <c r="DX87" s="150">
        <f t="shared" si="5"/>
        <v>91863</v>
      </c>
      <c r="DY87" s="150">
        <f t="shared" si="6"/>
        <v>88640</v>
      </c>
      <c r="DZ87" s="150"/>
      <c r="EB87" s="150"/>
      <c r="EC87" t="s">
        <v>2817</v>
      </c>
      <c r="ED87" s="150" t="str">
        <f t="shared" si="7"/>
        <v>הוד השרון</v>
      </c>
      <c r="EE87" s="150"/>
      <c r="EL87" s="150"/>
      <c r="EM87" s="152"/>
      <c r="EN87" s="150"/>
      <c r="EO87" s="150"/>
      <c r="EP87" s="150"/>
      <c r="ER87" s="150"/>
      <c r="ES87" s="150"/>
      <c r="EV87" s="150"/>
      <c r="EW87" s="150"/>
      <c r="EX87" s="150"/>
      <c r="EY87" s="151"/>
      <c r="EZ87" s="150"/>
      <c r="FA87" s="150"/>
      <c r="FB87" s="150"/>
      <c r="FF87" s="150"/>
      <c r="FG87" s="150"/>
      <c r="FH87" s="150"/>
      <c r="FI87" s="150"/>
      <c r="FJ87" s="150"/>
      <c r="FK87" s="151"/>
      <c r="FL87" s="150"/>
      <c r="FM87" s="150"/>
      <c r="FN87" s="150"/>
      <c r="FO87" s="150"/>
      <c r="FP87" s="150"/>
      <c r="FQ87" s="152"/>
      <c r="FR87" s="150"/>
      <c r="FS87" s="150"/>
      <c r="FT87" s="150"/>
      <c r="FU87" s="150"/>
      <c r="FV87" s="150"/>
      <c r="FW87" s="150"/>
      <c r="FX87" s="150"/>
      <c r="FZ87" s="153"/>
      <c r="GA87" s="150"/>
      <c r="GB87" s="150"/>
      <c r="GC87" s="150"/>
      <c r="GD87" s="150"/>
      <c r="GE87" s="150"/>
      <c r="GF87" s="150"/>
      <c r="GG87" s="150"/>
      <c r="GI87" s="154"/>
      <c r="GJ87" s="150"/>
      <c r="GK87" s="150"/>
      <c r="GM87" s="150"/>
      <c r="GN87" s="150"/>
      <c r="GP87" s="150"/>
      <c r="GR87" s="151"/>
      <c r="GS87" s="150"/>
      <c r="GT87" s="150"/>
      <c r="GU87" s="150"/>
      <c r="GW87" s="150"/>
      <c r="GX87" s="150"/>
      <c r="GY87" s="150"/>
      <c r="HA87" s="152"/>
      <c r="HJ87" s="128"/>
      <c r="HL87" s="150"/>
      <c r="HN87" s="150"/>
      <c r="HS87" s="151"/>
      <c r="HT87" s="150"/>
      <c r="HU87" s="150"/>
      <c r="HW87" s="150"/>
      <c r="HX87" s="150"/>
      <c r="HZ87" s="150"/>
      <c r="IB87" s="151"/>
      <c r="IC87" s="150"/>
      <c r="IG87" s="150"/>
      <c r="II87" s="150"/>
    </row>
    <row r="88" spans="1:243">
      <c r="A88" s="149">
        <v>75</v>
      </c>
      <c r="B88" s="238" t="s">
        <v>2661</v>
      </c>
      <c r="C88" t="s">
        <v>252</v>
      </c>
      <c r="D88" s="238"/>
      <c r="E88" s="238"/>
      <c r="F88" s="238"/>
      <c r="G88" s="150">
        <v>27139</v>
      </c>
      <c r="H88" s="150">
        <v>6126</v>
      </c>
      <c r="I88" s="150">
        <v>1367</v>
      </c>
      <c r="J88">
        <v>740</v>
      </c>
      <c r="K88" s="150">
        <v>3008</v>
      </c>
      <c r="L88" s="150">
        <v>38380</v>
      </c>
      <c r="M88"/>
      <c r="N88">
        <v>-23</v>
      </c>
      <c r="O88" s="150"/>
      <c r="P88" s="151"/>
      <c r="Q88" s="150">
        <v>19865</v>
      </c>
      <c r="R88">
        <v>630</v>
      </c>
      <c r="S88">
        <v>281</v>
      </c>
      <c r="T88" s="150">
        <v>6058</v>
      </c>
      <c r="U88" s="150">
        <v>6126</v>
      </c>
      <c r="V88" s="150">
        <v>1367</v>
      </c>
      <c r="W88">
        <v>740</v>
      </c>
      <c r="X88" s="150">
        <v>1838</v>
      </c>
      <c r="Y88" s="150">
        <v>1170</v>
      </c>
      <c r="AA88" t="s">
        <v>2655</v>
      </c>
      <c r="AB88" t="s">
        <v>2655</v>
      </c>
      <c r="AC88">
        <v>305</v>
      </c>
      <c r="AD88" s="150">
        <v>38380</v>
      </c>
      <c r="AE88" t="s">
        <v>2655</v>
      </c>
      <c r="AF88" s="150">
        <v>38380</v>
      </c>
      <c r="AG88" s="151"/>
      <c r="AH88" s="150">
        <v>79322</v>
      </c>
      <c r="AI88" s="150">
        <v>2779</v>
      </c>
      <c r="AJ88" s="150">
        <v>14500</v>
      </c>
      <c r="AK88">
        <v>23</v>
      </c>
      <c r="AL88">
        <v>647</v>
      </c>
      <c r="AM88" s="150">
        <v>2100</v>
      </c>
      <c r="AO88" s="150">
        <v>1330</v>
      </c>
      <c r="AP88" s="150">
        <v>21379</v>
      </c>
      <c r="AQ88" s="150">
        <v>5789</v>
      </c>
      <c r="AR88" s="150">
        <v>94912</v>
      </c>
      <c r="AS88">
        <v>750</v>
      </c>
      <c r="AT88"/>
      <c r="AU88">
        <v>660</v>
      </c>
      <c r="AV88" s="150">
        <v>4975.08</v>
      </c>
      <c r="AW88">
        <v>409</v>
      </c>
      <c r="AY88" s="150">
        <v>5226.08</v>
      </c>
      <c r="AZ88" s="150">
        <v>4378</v>
      </c>
      <c r="BA88">
        <v>848.08</v>
      </c>
      <c r="BB88">
        <v>0.84</v>
      </c>
      <c r="BC88"/>
      <c r="BE88">
        <v>923</v>
      </c>
      <c r="BF88" s="150">
        <v>16094</v>
      </c>
      <c r="BG88">
        <v>221</v>
      </c>
      <c r="BI88" s="150">
        <v>16796</v>
      </c>
      <c r="BJ88" s="150">
        <v>15545</v>
      </c>
      <c r="BK88" s="150">
        <v>1251</v>
      </c>
      <c r="BL88">
        <v>0.93</v>
      </c>
      <c r="BM88"/>
      <c r="BN88">
        <v>486</v>
      </c>
      <c r="BO88">
        <v>24</v>
      </c>
      <c r="BP88" t="s">
        <v>2655</v>
      </c>
      <c r="BR88">
        <v>510</v>
      </c>
      <c r="BS88" t="s">
        <v>2655</v>
      </c>
      <c r="BT88">
        <v>510</v>
      </c>
      <c r="BU88" t="s">
        <v>2655</v>
      </c>
      <c r="BV88"/>
      <c r="BW88" s="150">
        <v>2069</v>
      </c>
      <c r="BX88" s="150">
        <v>21093.08</v>
      </c>
      <c r="BY88">
        <v>630</v>
      </c>
      <c r="BZ88" t="s">
        <v>2655</v>
      </c>
      <c r="CA88" s="150">
        <v>22532.080000000002</v>
      </c>
      <c r="CB88" s="150">
        <v>19923</v>
      </c>
      <c r="CC88" s="150">
        <v>2609.08</v>
      </c>
      <c r="CD88">
        <v>0.88</v>
      </c>
      <c r="CE88" s="150"/>
      <c r="CG88" t="s">
        <v>2655</v>
      </c>
      <c r="CH88" t="s">
        <v>2655</v>
      </c>
      <c r="CJ88" t="s">
        <v>2655</v>
      </c>
      <c r="CK88" t="s">
        <v>2655</v>
      </c>
      <c r="CL88" t="s">
        <v>2655</v>
      </c>
      <c r="CM88" t="s">
        <v>2655</v>
      </c>
      <c r="CN88" s="150"/>
      <c r="CO88">
        <v>179</v>
      </c>
      <c r="CP88">
        <v>332</v>
      </c>
      <c r="CQ88">
        <v>2</v>
      </c>
      <c r="CS88">
        <v>509</v>
      </c>
      <c r="CT88">
        <v>281</v>
      </c>
      <c r="CU88">
        <v>228</v>
      </c>
      <c r="CV88">
        <v>0.55000000000000004</v>
      </c>
      <c r="CW88" s="150"/>
      <c r="CX88">
        <v>82</v>
      </c>
      <c r="CY88">
        <v>-8</v>
      </c>
      <c r="CZ88" t="s">
        <v>2655</v>
      </c>
      <c r="DB88">
        <v>74</v>
      </c>
      <c r="DC88" t="s">
        <v>2655</v>
      </c>
      <c r="DD88">
        <v>74</v>
      </c>
      <c r="DE88" t="s">
        <v>2655</v>
      </c>
      <c r="DF88" s="151"/>
      <c r="DG88">
        <v>261</v>
      </c>
      <c r="DH88">
        <v>324</v>
      </c>
      <c r="DI88">
        <v>2</v>
      </c>
      <c r="DJ88" t="s">
        <v>2655</v>
      </c>
      <c r="DK88">
        <v>583</v>
      </c>
      <c r="DL88">
        <v>281</v>
      </c>
      <c r="DM88">
        <v>302</v>
      </c>
      <c r="DN88">
        <v>0.48</v>
      </c>
      <c r="DO88"/>
      <c r="DW88" t="str">
        <f t="shared" si="4"/>
        <v>הערבה התיכונה</v>
      </c>
      <c r="DX88" s="150">
        <f t="shared" si="5"/>
        <v>4378</v>
      </c>
      <c r="DY88" s="150">
        <f t="shared" si="6"/>
        <v>15545</v>
      </c>
      <c r="DZ88" s="150"/>
      <c r="EB88" s="150"/>
      <c r="EC88" t="s">
        <v>2818</v>
      </c>
      <c r="ED88" s="150" t="str">
        <f t="shared" si="7"/>
        <v>הערבה התיכונה</v>
      </c>
      <c r="EL88" s="150"/>
      <c r="EM88" s="152"/>
      <c r="EN88" s="150"/>
      <c r="EO88" s="150"/>
      <c r="EP88" s="150"/>
      <c r="ES88" s="150"/>
      <c r="EU88" s="150"/>
      <c r="EV88" s="150"/>
      <c r="EW88" s="150"/>
      <c r="EX88" s="150"/>
      <c r="EY88" s="151"/>
      <c r="EZ88" s="150"/>
      <c r="FA88" s="150"/>
      <c r="FB88" s="150"/>
      <c r="FG88" s="150"/>
      <c r="FH88" s="150"/>
      <c r="FI88" s="150"/>
      <c r="FK88" s="151"/>
      <c r="FL88" s="150"/>
      <c r="FM88" s="150"/>
      <c r="FN88" s="150"/>
      <c r="FO88" s="150"/>
      <c r="FP88" s="150"/>
      <c r="FQ88" s="152"/>
      <c r="FS88" s="150"/>
      <c r="FV88" s="150"/>
      <c r="FW88" s="150"/>
      <c r="FZ88" s="153"/>
      <c r="GB88" s="150"/>
      <c r="GE88" s="150"/>
      <c r="GF88" s="150"/>
      <c r="GG88" s="150"/>
      <c r="GI88" s="154"/>
      <c r="GR88" s="151"/>
      <c r="GS88" s="150"/>
      <c r="GT88" s="150"/>
      <c r="GW88" s="150"/>
      <c r="GX88" s="150"/>
      <c r="GY88" s="150"/>
      <c r="HA88" s="152"/>
      <c r="HJ88" s="128"/>
      <c r="HS88" s="151"/>
      <c r="IB88" s="151"/>
    </row>
    <row r="89" spans="1:243">
      <c r="A89" s="149">
        <v>76</v>
      </c>
      <c r="B89" s="238" t="s">
        <v>2660</v>
      </c>
      <c r="C89" t="s">
        <v>937</v>
      </c>
      <c r="D89" s="238"/>
      <c r="E89" s="238"/>
      <c r="F89" s="238"/>
      <c r="G89" s="150">
        <v>23313</v>
      </c>
      <c r="H89" s="150">
        <v>4166</v>
      </c>
      <c r="I89">
        <v>302</v>
      </c>
      <c r="J89">
        <v>682</v>
      </c>
      <c r="K89" s="150">
        <v>1312</v>
      </c>
      <c r="L89" s="150">
        <v>29775</v>
      </c>
      <c r="M89"/>
      <c r="N89">
        <v>-87</v>
      </c>
      <c r="O89" s="150"/>
      <c r="P89" s="151"/>
      <c r="Q89" s="150">
        <v>10867</v>
      </c>
      <c r="R89">
        <v>697</v>
      </c>
      <c r="S89" s="150">
        <v>2910</v>
      </c>
      <c r="T89" s="150">
        <v>8278</v>
      </c>
      <c r="U89" s="150">
        <v>4166</v>
      </c>
      <c r="V89">
        <v>302</v>
      </c>
      <c r="W89">
        <v>682</v>
      </c>
      <c r="X89">
        <v>764</v>
      </c>
      <c r="Y89">
        <v>312</v>
      </c>
      <c r="AA89" t="s">
        <v>2655</v>
      </c>
      <c r="AB89">
        <v>236</v>
      </c>
      <c r="AC89">
        <v>561</v>
      </c>
      <c r="AD89" s="150">
        <v>29775</v>
      </c>
      <c r="AE89" t="s">
        <v>2655</v>
      </c>
      <c r="AF89" s="150">
        <v>29775</v>
      </c>
      <c r="AG89" s="151"/>
      <c r="AH89" s="150">
        <v>33764</v>
      </c>
      <c r="AI89" s="150">
        <v>1560</v>
      </c>
      <c r="AJ89" s="150">
        <v>2596</v>
      </c>
      <c r="AL89" s="150">
        <v>3253</v>
      </c>
      <c r="AM89" t="s">
        <v>2655</v>
      </c>
      <c r="AP89" s="150">
        <v>7409</v>
      </c>
      <c r="AQ89" s="150">
        <v>5588</v>
      </c>
      <c r="AR89" s="150">
        <v>35585</v>
      </c>
      <c r="AS89" s="150">
        <v>2267</v>
      </c>
      <c r="AT89"/>
      <c r="AU89">
        <v>933</v>
      </c>
      <c r="AV89" s="150">
        <v>10468</v>
      </c>
      <c r="AW89">
        <v>686</v>
      </c>
      <c r="AY89" s="150">
        <v>10715</v>
      </c>
      <c r="AZ89" s="150">
        <v>10136</v>
      </c>
      <c r="BA89">
        <v>579</v>
      </c>
      <c r="BB89">
        <v>0.95</v>
      </c>
      <c r="BC89"/>
      <c r="BE89">
        <v>324</v>
      </c>
      <c r="BF89" s="150">
        <v>1045</v>
      </c>
      <c r="BG89">
        <v>11</v>
      </c>
      <c r="BI89" s="150">
        <v>1358</v>
      </c>
      <c r="BJ89">
        <v>730</v>
      </c>
      <c r="BK89">
        <v>628</v>
      </c>
      <c r="BL89">
        <v>0.54</v>
      </c>
      <c r="BM89"/>
      <c r="BN89">
        <v>536</v>
      </c>
      <c r="BO89">
        <v>17</v>
      </c>
      <c r="BP89" t="s">
        <v>2655</v>
      </c>
      <c r="BR89">
        <v>553</v>
      </c>
      <c r="BS89" t="s">
        <v>2655</v>
      </c>
      <c r="BT89">
        <v>553</v>
      </c>
      <c r="BU89" t="s">
        <v>2655</v>
      </c>
      <c r="BV89"/>
      <c r="BW89" s="150">
        <v>1793</v>
      </c>
      <c r="BX89" s="150">
        <v>11530</v>
      </c>
      <c r="BY89">
        <v>697</v>
      </c>
      <c r="BZ89" t="s">
        <v>2655</v>
      </c>
      <c r="CA89" s="150">
        <v>12626</v>
      </c>
      <c r="CB89" s="150">
        <v>10866</v>
      </c>
      <c r="CC89" s="150">
        <v>1760</v>
      </c>
      <c r="CD89">
        <v>0.86</v>
      </c>
      <c r="CE89" s="150"/>
      <c r="CG89" t="s">
        <v>2655</v>
      </c>
      <c r="CH89" t="s">
        <v>2655</v>
      </c>
      <c r="CJ89" t="s">
        <v>2655</v>
      </c>
      <c r="CK89" t="s">
        <v>2655</v>
      </c>
      <c r="CL89" t="s">
        <v>2655</v>
      </c>
      <c r="CM89" t="s">
        <v>2655</v>
      </c>
      <c r="CN89" s="150"/>
      <c r="CO89">
        <v>149</v>
      </c>
      <c r="CP89" s="150">
        <v>2923</v>
      </c>
      <c r="CQ89" t="s">
        <v>2655</v>
      </c>
      <c r="CS89" s="150">
        <v>3072</v>
      </c>
      <c r="CT89" s="150">
        <v>2912</v>
      </c>
      <c r="CU89">
        <v>160</v>
      </c>
      <c r="CV89">
        <v>0.95</v>
      </c>
      <c r="CW89"/>
      <c r="CX89">
        <v>5</v>
      </c>
      <c r="CY89" t="s">
        <v>2655</v>
      </c>
      <c r="CZ89" t="s">
        <v>2655</v>
      </c>
      <c r="DB89">
        <v>5</v>
      </c>
      <c r="DC89" t="s">
        <v>2655</v>
      </c>
      <c r="DD89">
        <v>5</v>
      </c>
      <c r="DE89" t="s">
        <v>2655</v>
      </c>
      <c r="DF89" s="151"/>
      <c r="DG89">
        <v>154</v>
      </c>
      <c r="DH89" s="150">
        <v>2923</v>
      </c>
      <c r="DI89" t="s">
        <v>2655</v>
      </c>
      <c r="DJ89" t="s">
        <v>2655</v>
      </c>
      <c r="DK89" s="150">
        <v>3077</v>
      </c>
      <c r="DL89" s="150">
        <v>2912</v>
      </c>
      <c r="DM89">
        <v>165</v>
      </c>
      <c r="DN89">
        <v>0.95</v>
      </c>
      <c r="DO89"/>
      <c r="DW89" t="str">
        <f t="shared" si="4"/>
        <v>הר אדר</v>
      </c>
      <c r="DX89" s="150">
        <f t="shared" si="5"/>
        <v>10136</v>
      </c>
      <c r="DY89" s="150">
        <f t="shared" si="6"/>
        <v>730</v>
      </c>
      <c r="DZ89" s="150"/>
      <c r="EB89" s="150"/>
      <c r="EC89" t="s">
        <v>2819</v>
      </c>
      <c r="ED89" s="150" t="str">
        <f t="shared" si="7"/>
        <v>הר אדר</v>
      </c>
      <c r="EL89" s="150"/>
      <c r="EM89" s="152"/>
      <c r="EN89" s="150"/>
      <c r="EO89" s="150"/>
      <c r="EP89" s="150"/>
      <c r="ER89" s="150"/>
      <c r="EV89" s="150"/>
      <c r="EW89" s="150"/>
      <c r="EX89" s="150"/>
      <c r="EY89" s="151"/>
      <c r="EZ89" s="150"/>
      <c r="FA89" s="150"/>
      <c r="FG89" s="150"/>
      <c r="FH89" s="150"/>
      <c r="FI89" s="150"/>
      <c r="FJ89" s="150"/>
      <c r="FK89" s="151"/>
      <c r="FL89" s="150"/>
      <c r="FM89" s="150"/>
      <c r="FN89" s="150"/>
      <c r="FP89" s="150"/>
      <c r="FQ89" s="152"/>
      <c r="FS89" s="150"/>
      <c r="FV89" s="150"/>
      <c r="FW89" s="150"/>
      <c r="FZ89" s="153"/>
      <c r="GB89" s="150"/>
      <c r="GE89" s="150"/>
      <c r="GI89" s="154"/>
      <c r="GR89" s="151"/>
      <c r="GS89" s="150"/>
      <c r="GT89" s="150"/>
      <c r="GW89" s="150"/>
      <c r="GX89" s="150"/>
      <c r="GY89" s="150"/>
      <c r="HA89" s="152"/>
      <c r="HJ89" s="128"/>
      <c r="HL89" s="150"/>
      <c r="HO89" s="150"/>
      <c r="HP89" s="150"/>
      <c r="HS89" s="151"/>
      <c r="IB89" s="151"/>
      <c r="ID89" s="150"/>
      <c r="IG89" s="150"/>
      <c r="IH89" s="150"/>
    </row>
    <row r="90" spans="1:243">
      <c r="A90" s="149">
        <v>77</v>
      </c>
      <c r="B90" s="238" t="s">
        <v>2659</v>
      </c>
      <c r="C90" t="s">
        <v>947</v>
      </c>
      <c r="D90" s="238"/>
      <c r="E90" s="238"/>
      <c r="F90" s="238"/>
      <c r="G90" s="150">
        <v>18974</v>
      </c>
      <c r="H90" s="150">
        <v>31640</v>
      </c>
      <c r="I90" s="150">
        <v>5539</v>
      </c>
      <c r="J90" s="150">
        <v>9620</v>
      </c>
      <c r="K90" s="150">
        <v>31994</v>
      </c>
      <c r="L90" s="150">
        <v>97767</v>
      </c>
      <c r="M90"/>
      <c r="N90">
        <v>21</v>
      </c>
      <c r="O90" s="150"/>
      <c r="P90" s="151"/>
      <c r="Q90" s="150">
        <v>9046</v>
      </c>
      <c r="R90">
        <v>616</v>
      </c>
      <c r="S90" t="s">
        <v>2655</v>
      </c>
      <c r="T90" s="150">
        <v>8571</v>
      </c>
      <c r="U90" s="150">
        <v>31640</v>
      </c>
      <c r="V90" s="150">
        <v>5539</v>
      </c>
      <c r="W90" s="150">
        <v>9620</v>
      </c>
      <c r="X90" s="150">
        <v>19130</v>
      </c>
      <c r="Y90" s="150">
        <v>7865</v>
      </c>
      <c r="AA90" t="s">
        <v>2655</v>
      </c>
      <c r="AB90" s="150">
        <v>4999</v>
      </c>
      <c r="AC90">
        <v>741</v>
      </c>
      <c r="AD90" s="150">
        <v>97767</v>
      </c>
      <c r="AE90" t="s">
        <v>2655</v>
      </c>
      <c r="AF90" s="150">
        <v>97767</v>
      </c>
      <c r="AG90" s="151"/>
      <c r="AH90" s="150">
        <v>76658</v>
      </c>
      <c r="AI90" s="150">
        <v>15435</v>
      </c>
      <c r="AJ90" s="150">
        <v>8531</v>
      </c>
      <c r="AK90" s="150">
        <v>2759</v>
      </c>
      <c r="AL90" s="150">
        <v>1891</v>
      </c>
      <c r="AM90" s="150">
        <v>3174</v>
      </c>
      <c r="AP90" s="150">
        <v>31790</v>
      </c>
      <c r="AQ90" s="150">
        <v>31827</v>
      </c>
      <c r="AR90" s="150">
        <v>76621</v>
      </c>
      <c r="AS90" t="s">
        <v>2655</v>
      </c>
      <c r="AT90"/>
      <c r="AU90" s="150">
        <v>1576</v>
      </c>
      <c r="AV90" s="150">
        <v>6733</v>
      </c>
      <c r="AW90">
        <v>645</v>
      </c>
      <c r="AX90">
        <v>-475</v>
      </c>
      <c r="AY90" s="150">
        <v>7189</v>
      </c>
      <c r="AZ90" s="150">
        <v>5503</v>
      </c>
      <c r="BA90" s="150">
        <v>1686</v>
      </c>
      <c r="BB90">
        <v>0.77</v>
      </c>
      <c r="BC90"/>
      <c r="BE90">
        <v>408</v>
      </c>
      <c r="BF90" s="150">
        <v>3489.32</v>
      </c>
      <c r="BG90">
        <v>22</v>
      </c>
      <c r="BI90" s="150">
        <v>3875.32</v>
      </c>
      <c r="BJ90" s="150">
        <v>3543</v>
      </c>
      <c r="BK90">
        <v>332.32</v>
      </c>
      <c r="BL90">
        <v>0.91</v>
      </c>
      <c r="BM90"/>
      <c r="BN90" s="150">
        <v>2058</v>
      </c>
      <c r="BO90" t="s">
        <v>2655</v>
      </c>
      <c r="BP90" t="s">
        <v>2655</v>
      </c>
      <c r="BQ90">
        <v>475</v>
      </c>
      <c r="BR90" s="150">
        <v>2533</v>
      </c>
      <c r="BS90" t="s">
        <v>2655</v>
      </c>
      <c r="BT90" s="150">
        <v>2533</v>
      </c>
      <c r="BU90" t="s">
        <v>2655</v>
      </c>
      <c r="BV90"/>
      <c r="BW90" s="150">
        <v>4042</v>
      </c>
      <c r="BX90" s="150">
        <v>10222.32</v>
      </c>
      <c r="BY90">
        <v>667</v>
      </c>
      <c r="BZ90" t="s">
        <v>2655</v>
      </c>
      <c r="CA90" s="150">
        <v>13597.32</v>
      </c>
      <c r="CB90" s="150">
        <v>9046</v>
      </c>
      <c r="CC90" s="150">
        <v>4551.32</v>
      </c>
      <c r="CD90">
        <v>0.67</v>
      </c>
      <c r="CE90" s="150"/>
      <c r="CG90" t="s">
        <v>2655</v>
      </c>
      <c r="CH90" t="s">
        <v>2655</v>
      </c>
      <c r="CJ90" t="s">
        <v>2655</v>
      </c>
      <c r="CK90" t="s">
        <v>2655</v>
      </c>
      <c r="CL90" t="s">
        <v>2655</v>
      </c>
      <c r="CM90" t="s">
        <v>2655</v>
      </c>
      <c r="CN90" s="150"/>
      <c r="CP90" t="s">
        <v>2655</v>
      </c>
      <c r="CQ90" t="s">
        <v>2655</v>
      </c>
      <c r="CS90" t="s">
        <v>2655</v>
      </c>
      <c r="CT90" t="s">
        <v>2655</v>
      </c>
      <c r="CU90" t="s">
        <v>2655</v>
      </c>
      <c r="CV90" t="s">
        <v>2655</v>
      </c>
      <c r="CW90" s="150"/>
      <c r="CY90" t="s">
        <v>2655</v>
      </c>
      <c r="CZ90" t="s">
        <v>2655</v>
      </c>
      <c r="DB90" t="s">
        <v>2655</v>
      </c>
      <c r="DC90" t="s">
        <v>2655</v>
      </c>
      <c r="DD90" t="s">
        <v>2655</v>
      </c>
      <c r="DE90" t="s">
        <v>2655</v>
      </c>
      <c r="DF90" s="151"/>
      <c r="DG90" t="s">
        <v>2655</v>
      </c>
      <c r="DH90" t="s">
        <v>2655</v>
      </c>
      <c r="DI90" t="s">
        <v>2655</v>
      </c>
      <c r="DJ90" t="s">
        <v>2655</v>
      </c>
      <c r="DK90" t="s">
        <v>2655</v>
      </c>
      <c r="DL90" t="s">
        <v>2655</v>
      </c>
      <c r="DM90" t="s">
        <v>2655</v>
      </c>
      <c r="DN90" t="s">
        <v>2655</v>
      </c>
      <c r="DO90" s="150"/>
      <c r="DS90" s="150"/>
      <c r="DW90" t="str">
        <f t="shared" si="4"/>
        <v>הר חברון</v>
      </c>
      <c r="DX90" s="150">
        <f t="shared" si="5"/>
        <v>5503</v>
      </c>
      <c r="DY90" s="150">
        <f t="shared" si="6"/>
        <v>3543</v>
      </c>
      <c r="DZ90" s="150"/>
      <c r="EB90" s="150"/>
      <c r="EC90" t="s">
        <v>2820</v>
      </c>
      <c r="ED90" s="150" t="str">
        <f t="shared" si="7"/>
        <v>הר חברון</v>
      </c>
      <c r="EE90" s="150"/>
      <c r="EL90" s="150"/>
      <c r="EM90" s="152"/>
      <c r="EN90" s="150"/>
      <c r="EO90" s="150"/>
      <c r="EP90" s="150"/>
      <c r="EQ90" s="150"/>
      <c r="ER90" s="150"/>
      <c r="ES90" s="150"/>
      <c r="EV90" s="150"/>
      <c r="EW90" s="150"/>
      <c r="EX90" s="150"/>
      <c r="EY90" s="151"/>
      <c r="EZ90" s="150"/>
      <c r="FA90" s="150"/>
      <c r="FG90" s="150"/>
      <c r="FH90" s="150"/>
      <c r="FI90" s="150"/>
      <c r="FJ90" s="150"/>
      <c r="FK90" s="151"/>
      <c r="FL90" s="150"/>
      <c r="FM90" s="150"/>
      <c r="FN90" s="150"/>
      <c r="FO90" s="150"/>
      <c r="FP90" s="150"/>
      <c r="FQ90" s="152"/>
      <c r="FR90" s="150"/>
      <c r="FS90" s="150"/>
      <c r="FV90" s="150"/>
      <c r="FW90" s="150"/>
      <c r="FX90" s="150"/>
      <c r="FZ90" s="153"/>
      <c r="GB90" s="150"/>
      <c r="GE90" s="150"/>
      <c r="GF90" s="150"/>
      <c r="GI90" s="154"/>
      <c r="GJ90" s="150"/>
      <c r="GN90" s="150"/>
      <c r="GP90" s="150"/>
      <c r="GR90" s="151"/>
      <c r="GS90" s="150"/>
      <c r="GT90" s="150"/>
      <c r="GW90" s="150"/>
      <c r="GX90" s="150"/>
      <c r="GY90" s="150"/>
      <c r="HA90" s="152"/>
      <c r="HJ90" s="128"/>
      <c r="HS90" s="151"/>
      <c r="IB90" s="151"/>
    </row>
    <row r="91" spans="1:243">
      <c r="A91" s="149">
        <v>78</v>
      </c>
      <c r="B91" s="238" t="s">
        <v>2659</v>
      </c>
      <c r="C91" t="s">
        <v>2490</v>
      </c>
      <c r="D91" s="238"/>
      <c r="E91" s="238"/>
      <c r="F91" s="238"/>
      <c r="G91" s="150">
        <v>613719</v>
      </c>
      <c r="H91" s="150">
        <v>130249</v>
      </c>
      <c r="I91" s="150">
        <v>47943</v>
      </c>
      <c r="J91" s="150">
        <v>3457</v>
      </c>
      <c r="K91">
        <v>327</v>
      </c>
      <c r="L91" s="150">
        <v>795695</v>
      </c>
      <c r="M91" s="150"/>
      <c r="N91" s="150">
        <v>10642</v>
      </c>
      <c r="O91" s="150"/>
      <c r="P91" s="151"/>
      <c r="Q91" s="150">
        <v>453833</v>
      </c>
      <c r="R91" s="150">
        <v>46221</v>
      </c>
      <c r="S91" s="150">
        <v>2858</v>
      </c>
      <c r="T91" s="150">
        <v>77707</v>
      </c>
      <c r="U91" s="150">
        <v>130249</v>
      </c>
      <c r="V91" s="150">
        <v>47943</v>
      </c>
      <c r="W91" s="150">
        <v>3457</v>
      </c>
      <c r="X91" t="s">
        <v>2655</v>
      </c>
      <c r="Y91" t="s">
        <v>2655</v>
      </c>
      <c r="AA91" t="s">
        <v>2655</v>
      </c>
      <c r="AB91">
        <v>327</v>
      </c>
      <c r="AC91" s="150">
        <v>33100</v>
      </c>
      <c r="AD91" s="150">
        <v>795695</v>
      </c>
      <c r="AE91" t="s">
        <v>2655</v>
      </c>
      <c r="AF91" s="150">
        <v>795695</v>
      </c>
      <c r="AG91" s="151"/>
      <c r="AH91" s="150">
        <v>1328092</v>
      </c>
      <c r="AI91" s="150">
        <v>3675</v>
      </c>
      <c r="AJ91" s="150">
        <v>6271</v>
      </c>
      <c r="AL91" s="150">
        <v>229573</v>
      </c>
      <c r="AM91" s="150">
        <v>15133</v>
      </c>
      <c r="AP91" s="150">
        <v>254652</v>
      </c>
      <c r="AQ91" s="150">
        <v>118009</v>
      </c>
      <c r="AR91" s="150">
        <v>1464735</v>
      </c>
      <c r="AS91" t="s">
        <v>2655</v>
      </c>
      <c r="AT91"/>
      <c r="AU91" s="150">
        <v>24697</v>
      </c>
      <c r="AV91" s="150">
        <v>214513</v>
      </c>
      <c r="AW91" s="150">
        <v>32042</v>
      </c>
      <c r="AX91">
        <v>-926</v>
      </c>
      <c r="AY91" s="150">
        <v>206242</v>
      </c>
      <c r="AZ91" s="150">
        <v>178737</v>
      </c>
      <c r="BA91" s="150">
        <v>27505</v>
      </c>
      <c r="BB91">
        <v>0.87</v>
      </c>
      <c r="BC91"/>
      <c r="BD91" s="150"/>
      <c r="BE91" s="150">
        <v>110246</v>
      </c>
      <c r="BF91" s="150">
        <v>305078</v>
      </c>
      <c r="BG91" s="150">
        <v>14179</v>
      </c>
      <c r="BH91" s="150">
        <v>-3525</v>
      </c>
      <c r="BI91" s="150">
        <v>397620</v>
      </c>
      <c r="BJ91" s="150">
        <v>275096</v>
      </c>
      <c r="BK91" s="150">
        <v>122524</v>
      </c>
      <c r="BL91">
        <v>0.69</v>
      </c>
      <c r="BM91"/>
      <c r="BN91" s="150">
        <v>148066</v>
      </c>
      <c r="BO91" s="150">
        <v>17330</v>
      </c>
      <c r="BP91" s="150">
        <v>19997</v>
      </c>
      <c r="BQ91" s="150">
        <v>4451</v>
      </c>
      <c r="BR91" s="150">
        <v>149850</v>
      </c>
      <c r="BS91" t="s">
        <v>2655</v>
      </c>
      <c r="BT91" s="150">
        <v>149850</v>
      </c>
      <c r="BU91" t="s">
        <v>2655</v>
      </c>
      <c r="BV91" s="150"/>
      <c r="BW91" s="150">
        <v>283009</v>
      </c>
      <c r="BX91" s="150">
        <v>536921</v>
      </c>
      <c r="BY91" s="150">
        <v>66218</v>
      </c>
      <c r="BZ91" t="s">
        <v>2655</v>
      </c>
      <c r="CA91" s="150">
        <v>753712</v>
      </c>
      <c r="CB91" s="150">
        <v>453833</v>
      </c>
      <c r="CC91" s="150">
        <v>299879</v>
      </c>
      <c r="CD91">
        <v>0.6</v>
      </c>
      <c r="CE91" s="150"/>
      <c r="CG91" t="s">
        <v>2655</v>
      </c>
      <c r="CH91" t="s">
        <v>2655</v>
      </c>
      <c r="CJ91" t="s">
        <v>2655</v>
      </c>
      <c r="CK91" t="s">
        <v>2655</v>
      </c>
      <c r="CL91" t="s">
        <v>2655</v>
      </c>
      <c r="CM91" t="s">
        <v>2655</v>
      </c>
      <c r="CN91" s="150"/>
      <c r="CO91">
        <v>797</v>
      </c>
      <c r="CP91" s="150">
        <v>1289</v>
      </c>
      <c r="CQ91" t="s">
        <v>2655</v>
      </c>
      <c r="CR91">
        <v>-525</v>
      </c>
      <c r="CS91" s="150">
        <v>1561</v>
      </c>
      <c r="CT91">
        <v>773</v>
      </c>
      <c r="CU91">
        <v>788</v>
      </c>
      <c r="CV91">
        <v>0.5</v>
      </c>
      <c r="CW91" s="150"/>
      <c r="CX91" s="150">
        <v>22637</v>
      </c>
      <c r="CY91">
        <v>292</v>
      </c>
      <c r="CZ91" s="150">
        <v>1056</v>
      </c>
      <c r="DA91">
        <v>525</v>
      </c>
      <c r="DB91" s="150">
        <v>22398</v>
      </c>
      <c r="DC91" t="s">
        <v>2655</v>
      </c>
      <c r="DD91" s="150">
        <v>22398</v>
      </c>
      <c r="DE91" t="s">
        <v>2655</v>
      </c>
      <c r="DF91" s="151"/>
      <c r="DG91" s="150">
        <v>23434</v>
      </c>
      <c r="DH91" s="150">
        <v>1581</v>
      </c>
      <c r="DI91" s="150">
        <v>1056</v>
      </c>
      <c r="DJ91" t="s">
        <v>2655</v>
      </c>
      <c r="DK91" s="150">
        <v>23959</v>
      </c>
      <c r="DL91">
        <v>773</v>
      </c>
      <c r="DM91" s="150">
        <v>23186</v>
      </c>
      <c r="DN91">
        <v>0.03</v>
      </c>
      <c r="DO91"/>
      <c r="DW91" t="str">
        <f t="shared" si="4"/>
        <v>הרצליה</v>
      </c>
      <c r="DX91" s="150">
        <f t="shared" si="5"/>
        <v>178737</v>
      </c>
      <c r="DY91" s="150">
        <f t="shared" si="6"/>
        <v>275096</v>
      </c>
      <c r="DZ91" s="150"/>
      <c r="EB91" s="150"/>
      <c r="EC91" t="s">
        <v>2821</v>
      </c>
      <c r="ED91" s="150" t="str">
        <f t="shared" si="7"/>
        <v>הרצליה</v>
      </c>
      <c r="EE91" s="150"/>
      <c r="EF91" s="150"/>
      <c r="EG91" s="150"/>
      <c r="EH91" s="150"/>
      <c r="EJ91" s="150"/>
      <c r="EL91" s="150"/>
      <c r="EM91" s="152"/>
      <c r="EN91" s="150"/>
      <c r="EO91" s="150"/>
      <c r="EP91" s="150"/>
      <c r="ER91" s="150"/>
      <c r="ES91" s="150"/>
      <c r="EV91" s="150"/>
      <c r="EW91" s="150"/>
      <c r="EX91" s="150"/>
      <c r="EY91" s="151"/>
      <c r="EZ91" s="150"/>
      <c r="FA91" s="150"/>
      <c r="FB91" s="150"/>
      <c r="FD91" s="150"/>
      <c r="FE91" s="150"/>
      <c r="FG91" s="150"/>
      <c r="FH91" s="150"/>
      <c r="FI91" s="150"/>
      <c r="FJ91" s="150"/>
      <c r="FK91" s="151"/>
      <c r="FL91" s="150"/>
      <c r="FM91" s="150"/>
      <c r="FN91" s="150"/>
      <c r="FO91" s="150"/>
      <c r="FP91" s="150"/>
      <c r="FQ91" s="152"/>
      <c r="FR91" s="150"/>
      <c r="FS91" s="150"/>
      <c r="FT91" s="150"/>
      <c r="FV91" s="150"/>
      <c r="FW91" s="150"/>
      <c r="FX91" s="150"/>
      <c r="FZ91" s="153"/>
      <c r="GA91" s="150"/>
      <c r="GB91" s="150"/>
      <c r="GC91" s="150"/>
      <c r="GD91" s="150"/>
      <c r="GE91" s="150"/>
      <c r="GF91" s="150"/>
      <c r="GG91" s="150"/>
      <c r="GI91" s="154"/>
      <c r="GJ91" s="150"/>
      <c r="GK91" s="150"/>
      <c r="GL91" s="150"/>
      <c r="GM91" s="150"/>
      <c r="GN91" s="150"/>
      <c r="GP91" s="150"/>
      <c r="GR91" s="151"/>
      <c r="GS91" s="150"/>
      <c r="GT91" s="150"/>
      <c r="GU91" s="150"/>
      <c r="GW91" s="150"/>
      <c r="GX91" s="150"/>
      <c r="GY91" s="150"/>
      <c r="HA91" s="152"/>
      <c r="HJ91" s="128"/>
      <c r="HL91" s="150"/>
      <c r="HO91" s="150"/>
      <c r="HS91" s="151"/>
      <c r="HT91" s="150"/>
      <c r="HV91" s="150"/>
      <c r="HX91" s="150"/>
      <c r="HZ91" s="150"/>
      <c r="IB91" s="151"/>
      <c r="IC91" s="150"/>
      <c r="ID91" s="150"/>
      <c r="IE91" s="150"/>
      <c r="IG91" s="150"/>
      <c r="II91" s="150"/>
    </row>
    <row r="92" spans="1:243">
      <c r="A92" s="149">
        <v>79</v>
      </c>
      <c r="B92" s="238" t="s">
        <v>2658</v>
      </c>
      <c r="C92" t="s">
        <v>621</v>
      </c>
      <c r="D92" s="238"/>
      <c r="E92" s="238"/>
      <c r="F92" s="238"/>
      <c r="G92" s="150">
        <v>68168</v>
      </c>
      <c r="H92" s="150">
        <v>35384</v>
      </c>
      <c r="I92" s="150">
        <v>6472</v>
      </c>
      <c r="J92" s="150">
        <v>2544</v>
      </c>
      <c r="K92" s="150">
        <v>13674</v>
      </c>
      <c r="L92" s="150">
        <v>126242</v>
      </c>
      <c r="M92"/>
      <c r="N92">
        <v>14</v>
      </c>
      <c r="O92" s="150"/>
      <c r="P92" s="151"/>
      <c r="Q92" s="150">
        <v>36604</v>
      </c>
      <c r="R92" s="150">
        <v>3441</v>
      </c>
      <c r="S92" s="150">
        <v>1932</v>
      </c>
      <c r="T92" s="150">
        <v>25111</v>
      </c>
      <c r="U92" s="150">
        <v>35384</v>
      </c>
      <c r="V92" s="150">
        <v>6472</v>
      </c>
      <c r="W92" s="150">
        <v>2544</v>
      </c>
      <c r="X92" s="150">
        <v>7089</v>
      </c>
      <c r="Y92">
        <v>140</v>
      </c>
      <c r="AA92" s="150">
        <v>5920</v>
      </c>
      <c r="AB92">
        <v>525</v>
      </c>
      <c r="AC92" s="150">
        <v>1080</v>
      </c>
      <c r="AD92" s="150">
        <v>126242</v>
      </c>
      <c r="AE92" t="s">
        <v>2655</v>
      </c>
      <c r="AF92" s="150">
        <v>126242</v>
      </c>
      <c r="AG92" s="151"/>
      <c r="AH92" s="150">
        <v>51909</v>
      </c>
      <c r="AI92" s="150">
        <v>8907</v>
      </c>
      <c r="AJ92">
        <v>459</v>
      </c>
      <c r="AK92" s="150">
        <v>1410</v>
      </c>
      <c r="AL92" s="150">
        <v>6110</v>
      </c>
      <c r="AM92" s="150">
        <v>13496</v>
      </c>
      <c r="AP92" s="150">
        <v>30382</v>
      </c>
      <c r="AQ92" s="150">
        <v>9454</v>
      </c>
      <c r="AR92" s="150">
        <v>72837</v>
      </c>
      <c r="AS92" s="150">
        <v>1624</v>
      </c>
      <c r="AT92"/>
      <c r="AU92" s="150">
        <v>3101</v>
      </c>
      <c r="AV92" s="150">
        <v>17189</v>
      </c>
      <c r="AW92" s="150">
        <v>2955</v>
      </c>
      <c r="AY92" s="150">
        <v>17335</v>
      </c>
      <c r="AZ92" s="150">
        <v>14114</v>
      </c>
      <c r="BA92" s="150">
        <v>3221</v>
      </c>
      <c r="BB92">
        <v>0.81</v>
      </c>
      <c r="BC92"/>
      <c r="BD92" s="150"/>
      <c r="BE92">
        <v>502</v>
      </c>
      <c r="BF92" s="150">
        <v>12398</v>
      </c>
      <c r="BG92">
        <v>491</v>
      </c>
      <c r="BI92" s="150">
        <v>12409</v>
      </c>
      <c r="BJ92" s="150">
        <v>11924</v>
      </c>
      <c r="BK92">
        <v>485</v>
      </c>
      <c r="BL92">
        <v>0.96</v>
      </c>
      <c r="BM92"/>
      <c r="BN92">
        <v>532</v>
      </c>
      <c r="BO92">
        <v>47</v>
      </c>
      <c r="BP92">
        <v>125</v>
      </c>
      <c r="BR92">
        <v>454</v>
      </c>
      <c r="BS92" t="s">
        <v>2655</v>
      </c>
      <c r="BT92">
        <v>454</v>
      </c>
      <c r="BU92" t="s">
        <v>2655</v>
      </c>
      <c r="BV92" s="150"/>
      <c r="BW92" s="150">
        <v>4135</v>
      </c>
      <c r="BX92" s="150">
        <v>29634</v>
      </c>
      <c r="BY92" s="150">
        <v>3571</v>
      </c>
      <c r="BZ92" t="s">
        <v>2655</v>
      </c>
      <c r="CA92" s="150">
        <v>30198</v>
      </c>
      <c r="CB92" s="150">
        <v>26038</v>
      </c>
      <c r="CC92" s="150">
        <v>4160</v>
      </c>
      <c r="CD92">
        <v>0.86</v>
      </c>
      <c r="CE92" s="150"/>
      <c r="CG92" t="s">
        <v>2655</v>
      </c>
      <c r="CH92" t="s">
        <v>2655</v>
      </c>
      <c r="CJ92" t="s">
        <v>2655</v>
      </c>
      <c r="CK92" t="s">
        <v>2655</v>
      </c>
      <c r="CL92" t="s">
        <v>2655</v>
      </c>
      <c r="CM92" t="s">
        <v>2655</v>
      </c>
      <c r="CN92" s="150"/>
      <c r="CO92" s="150">
        <v>1435</v>
      </c>
      <c r="CP92" s="150">
        <v>1925</v>
      </c>
      <c r="CQ92" t="s">
        <v>2655</v>
      </c>
      <c r="CS92" s="150">
        <v>3360</v>
      </c>
      <c r="CT92" s="150">
        <v>1903</v>
      </c>
      <c r="CU92" s="150">
        <v>1457</v>
      </c>
      <c r="CV92">
        <v>0.56999999999999995</v>
      </c>
      <c r="CW92" s="150"/>
      <c r="CX92">
        <v>171</v>
      </c>
      <c r="CY92">
        <v>21</v>
      </c>
      <c r="CZ92" t="s">
        <v>2655</v>
      </c>
      <c r="DB92">
        <v>192</v>
      </c>
      <c r="DC92" t="s">
        <v>2655</v>
      </c>
      <c r="DD92">
        <v>192</v>
      </c>
      <c r="DE92" t="s">
        <v>2655</v>
      </c>
      <c r="DF92" s="151"/>
      <c r="DG92" s="150">
        <v>1606</v>
      </c>
      <c r="DH92" s="150">
        <v>1946</v>
      </c>
      <c r="DI92" t="s">
        <v>2655</v>
      </c>
      <c r="DJ92" t="s">
        <v>2655</v>
      </c>
      <c r="DK92" s="150">
        <v>3552</v>
      </c>
      <c r="DL92" s="150">
        <v>1903</v>
      </c>
      <c r="DM92" s="150">
        <v>1649</v>
      </c>
      <c r="DN92">
        <v>0.54</v>
      </c>
      <c r="DO92"/>
      <c r="DW92" t="str">
        <f t="shared" si="4"/>
        <v>זבולון</v>
      </c>
      <c r="DX92" s="150">
        <f t="shared" si="5"/>
        <v>14114</v>
      </c>
      <c r="DY92" s="150">
        <f t="shared" si="6"/>
        <v>11924</v>
      </c>
      <c r="DZ92" s="150"/>
      <c r="EB92" s="150"/>
      <c r="EC92" t="s">
        <v>2822</v>
      </c>
      <c r="ED92" s="150" t="str">
        <f t="shared" si="7"/>
        <v>זבולון</v>
      </c>
      <c r="EL92" s="150"/>
      <c r="EM92" s="152"/>
      <c r="EN92" s="150"/>
      <c r="EO92" s="150"/>
      <c r="EQ92" s="150"/>
      <c r="ER92" s="150"/>
      <c r="ES92" s="150"/>
      <c r="EV92" s="150"/>
      <c r="EW92" s="150"/>
      <c r="EX92" s="150"/>
      <c r="EY92" s="151"/>
      <c r="EZ92" s="150"/>
      <c r="FA92" s="150"/>
      <c r="FB92" s="150"/>
      <c r="FF92" s="150"/>
      <c r="FG92" s="150"/>
      <c r="FH92" s="150"/>
      <c r="FI92" s="150"/>
      <c r="FJ92" s="150"/>
      <c r="FK92" s="151"/>
      <c r="FL92" s="150"/>
      <c r="FM92" s="150"/>
      <c r="FN92" s="150"/>
      <c r="FO92" s="150"/>
      <c r="FP92" s="150"/>
      <c r="FQ92" s="152"/>
      <c r="FR92" s="150"/>
      <c r="FS92" s="150"/>
      <c r="FT92" s="150"/>
      <c r="FV92" s="150"/>
      <c r="FW92" s="150"/>
      <c r="FX92" s="150"/>
      <c r="FZ92" s="153"/>
      <c r="GB92" s="150"/>
      <c r="GE92" s="150"/>
      <c r="GF92" s="150"/>
      <c r="GI92" s="154"/>
      <c r="GR92" s="151"/>
      <c r="GS92" s="150"/>
      <c r="GT92" s="150"/>
      <c r="GU92" s="150"/>
      <c r="GW92" s="150"/>
      <c r="GX92" s="150"/>
      <c r="GY92" s="150"/>
      <c r="HA92" s="152"/>
      <c r="HJ92" s="128"/>
      <c r="HK92" s="150"/>
      <c r="HL92" s="150"/>
      <c r="HO92" s="150"/>
      <c r="HP92" s="150"/>
      <c r="HQ92" s="150"/>
      <c r="HS92" s="151"/>
      <c r="IB92" s="151"/>
      <c r="IC92" s="150"/>
      <c r="ID92" s="150"/>
      <c r="IG92" s="150"/>
      <c r="IH92" s="150"/>
      <c r="II92" s="150"/>
    </row>
    <row r="93" spans="1:243">
      <c r="A93" s="149">
        <v>80</v>
      </c>
      <c r="B93" s="238" t="s">
        <v>2657</v>
      </c>
      <c r="C93" t="s">
        <v>630</v>
      </c>
      <c r="D93" s="238"/>
      <c r="E93" s="238"/>
      <c r="F93" s="238"/>
      <c r="G93" s="150">
        <v>104169</v>
      </c>
      <c r="H93" s="150">
        <v>33190</v>
      </c>
      <c r="I93" s="150">
        <v>8340</v>
      </c>
      <c r="J93" s="150">
        <v>2026</v>
      </c>
      <c r="K93">
        <v>57</v>
      </c>
      <c r="L93" s="150">
        <v>147782</v>
      </c>
      <c r="M93" s="150"/>
      <c r="N93" s="150">
        <v>-4835</v>
      </c>
      <c r="O93" s="150"/>
      <c r="P93" s="151"/>
      <c r="Q93" s="150">
        <v>58293</v>
      </c>
      <c r="R93" s="150">
        <v>9250</v>
      </c>
      <c r="S93" s="150">
        <v>17127</v>
      </c>
      <c r="T93" s="150">
        <v>18967</v>
      </c>
      <c r="U93" s="150">
        <v>33190</v>
      </c>
      <c r="V93" s="150">
        <v>8340</v>
      </c>
      <c r="W93" s="150">
        <v>2026</v>
      </c>
      <c r="X93" t="s">
        <v>2655</v>
      </c>
      <c r="Y93">
        <v>53</v>
      </c>
      <c r="AA93" t="s">
        <v>2655</v>
      </c>
      <c r="AB93">
        <v>4</v>
      </c>
      <c r="AC93">
        <v>532</v>
      </c>
      <c r="AD93" s="150">
        <v>147782</v>
      </c>
      <c r="AE93" t="s">
        <v>2655</v>
      </c>
      <c r="AF93" s="150">
        <v>147782</v>
      </c>
      <c r="AG93" s="151"/>
      <c r="AH93" s="150">
        <v>115414</v>
      </c>
      <c r="AI93" s="150">
        <v>4562</v>
      </c>
      <c r="AJ93" s="150">
        <v>1717</v>
      </c>
      <c r="AK93" s="150">
        <v>6750</v>
      </c>
      <c r="AL93" s="150">
        <v>29016</v>
      </c>
      <c r="AM93" s="150">
        <v>1635</v>
      </c>
      <c r="AP93" s="150">
        <v>43680</v>
      </c>
      <c r="AQ93" s="150">
        <v>99499</v>
      </c>
      <c r="AR93" s="150">
        <v>59595</v>
      </c>
      <c r="AS93" s="150">
        <v>12600</v>
      </c>
      <c r="AT93"/>
      <c r="AU93" s="150">
        <v>7066</v>
      </c>
      <c r="AV93" s="150">
        <v>43847</v>
      </c>
      <c r="AW93" s="150">
        <v>5921</v>
      </c>
      <c r="AY93" s="150">
        <v>44992</v>
      </c>
      <c r="AZ93" s="150">
        <v>39880</v>
      </c>
      <c r="BA93" s="150">
        <v>5112</v>
      </c>
      <c r="BB93">
        <v>0.89</v>
      </c>
      <c r="BC93"/>
      <c r="BD93" s="150"/>
      <c r="BE93" s="150">
        <v>10878</v>
      </c>
      <c r="BF93" s="150">
        <v>21924</v>
      </c>
      <c r="BG93" s="150">
        <v>3330</v>
      </c>
      <c r="BH93">
        <v>-105</v>
      </c>
      <c r="BI93" s="150">
        <v>29367</v>
      </c>
      <c r="BJ93" s="150">
        <v>17978</v>
      </c>
      <c r="BK93" s="150">
        <v>11389</v>
      </c>
      <c r="BL93">
        <v>0.61</v>
      </c>
      <c r="BM93"/>
      <c r="BN93" s="150">
        <v>18811</v>
      </c>
      <c r="BO93" t="s">
        <v>2655</v>
      </c>
      <c r="BP93" t="s">
        <v>2655</v>
      </c>
      <c r="BQ93">
        <v>105</v>
      </c>
      <c r="BR93" s="150">
        <v>18916</v>
      </c>
      <c r="BS93" t="s">
        <v>2655</v>
      </c>
      <c r="BT93" s="150">
        <v>18916</v>
      </c>
      <c r="BU93" t="s">
        <v>2655</v>
      </c>
      <c r="BV93" s="150"/>
      <c r="BW93" s="150">
        <v>36755</v>
      </c>
      <c r="BX93" s="150">
        <v>65771</v>
      </c>
      <c r="BY93" s="150">
        <v>9251</v>
      </c>
      <c r="BZ93" t="s">
        <v>2655</v>
      </c>
      <c r="CA93" s="150">
        <v>93275</v>
      </c>
      <c r="CB93" s="150">
        <v>57858</v>
      </c>
      <c r="CC93" s="150">
        <v>35417</v>
      </c>
      <c r="CD93">
        <v>0.62</v>
      </c>
      <c r="CE93" s="150"/>
      <c r="CG93" t="s">
        <v>2655</v>
      </c>
      <c r="CH93" t="s">
        <v>2655</v>
      </c>
      <c r="CJ93" t="s">
        <v>2655</v>
      </c>
      <c r="CK93" t="s">
        <v>2655</v>
      </c>
      <c r="CL93" t="s">
        <v>2655</v>
      </c>
      <c r="CM93" t="s">
        <v>2655</v>
      </c>
      <c r="CN93" s="150"/>
      <c r="CO93" s="150">
        <v>4067</v>
      </c>
      <c r="CP93" s="150">
        <v>17130</v>
      </c>
      <c r="CQ93" t="s">
        <v>2655</v>
      </c>
      <c r="CR93">
        <v>-394</v>
      </c>
      <c r="CS93" s="150">
        <v>20803</v>
      </c>
      <c r="CT93" s="150">
        <v>17063</v>
      </c>
      <c r="CU93" s="150">
        <v>3740</v>
      </c>
      <c r="CV93">
        <v>0.82</v>
      </c>
      <c r="CW93" s="150"/>
      <c r="CX93" s="150">
        <v>3743</v>
      </c>
      <c r="CY93" t="s">
        <v>2655</v>
      </c>
      <c r="CZ93" t="s">
        <v>2655</v>
      </c>
      <c r="DA93">
        <v>394</v>
      </c>
      <c r="DB93" s="150">
        <v>4137</v>
      </c>
      <c r="DC93" t="s">
        <v>2655</v>
      </c>
      <c r="DD93" s="150">
        <v>4137</v>
      </c>
      <c r="DE93" t="s">
        <v>2655</v>
      </c>
      <c r="DF93" s="151"/>
      <c r="DG93" s="150">
        <v>7810</v>
      </c>
      <c r="DH93" s="150">
        <v>17130</v>
      </c>
      <c r="DI93" t="s">
        <v>2655</v>
      </c>
      <c r="DJ93" t="s">
        <v>2655</v>
      </c>
      <c r="DK93" s="150">
        <v>24940</v>
      </c>
      <c r="DL93" s="150">
        <v>17063</v>
      </c>
      <c r="DM93" s="150">
        <v>7877</v>
      </c>
      <c r="DN93">
        <v>0.68</v>
      </c>
      <c r="DO93" s="150"/>
      <c r="DQ93" s="150"/>
      <c r="DS93" s="150"/>
      <c r="DW93" t="str">
        <f t="shared" si="4"/>
        <v>זכרון יעקב</v>
      </c>
      <c r="DX93" s="150">
        <f t="shared" si="5"/>
        <v>39880</v>
      </c>
      <c r="DY93" s="150">
        <f t="shared" si="6"/>
        <v>17978</v>
      </c>
      <c r="DZ93" s="150"/>
      <c r="EB93" s="150"/>
      <c r="EC93" t="s">
        <v>2823</v>
      </c>
      <c r="ED93" s="150" t="str">
        <f t="shared" si="7"/>
        <v>זכרון יעקב</v>
      </c>
      <c r="EL93" s="150"/>
      <c r="EM93" s="152"/>
      <c r="EN93" s="150"/>
      <c r="EO93" s="150"/>
      <c r="EP93" s="150"/>
      <c r="EQ93" s="150"/>
      <c r="ER93" s="150"/>
      <c r="ES93" s="150"/>
      <c r="EV93" s="150"/>
      <c r="EW93" s="150"/>
      <c r="EX93" s="150"/>
      <c r="EY93" s="151"/>
      <c r="EZ93" s="150"/>
      <c r="FA93" s="150"/>
      <c r="FB93" s="150"/>
      <c r="FD93" s="150"/>
      <c r="FE93" s="150"/>
      <c r="FG93" s="150"/>
      <c r="FH93" s="150"/>
      <c r="FI93" s="150"/>
      <c r="FJ93" s="150"/>
      <c r="FK93" s="151"/>
      <c r="FL93" s="150"/>
      <c r="FM93" s="150"/>
      <c r="FN93" s="150"/>
      <c r="FO93" s="150"/>
      <c r="FP93" s="150"/>
      <c r="FQ93" s="152"/>
      <c r="FR93" s="150"/>
      <c r="FS93" s="150"/>
      <c r="FT93" s="150"/>
      <c r="FV93" s="150"/>
      <c r="FW93" s="150"/>
      <c r="FX93" s="150"/>
      <c r="FZ93" s="153"/>
      <c r="GA93" s="150"/>
      <c r="GB93" s="150"/>
      <c r="GC93" s="150"/>
      <c r="GE93" s="150"/>
      <c r="GF93" s="150"/>
      <c r="GG93" s="150"/>
      <c r="GI93" s="154"/>
      <c r="GJ93" s="150"/>
      <c r="GN93" s="150"/>
      <c r="GP93" s="150"/>
      <c r="GR93" s="151"/>
      <c r="GS93" s="150"/>
      <c r="GT93" s="150"/>
      <c r="GU93" s="150"/>
      <c r="GW93" s="150"/>
      <c r="GX93" s="150"/>
      <c r="GY93" s="150"/>
      <c r="HA93" s="152"/>
      <c r="HJ93" s="128"/>
      <c r="HK93" s="150"/>
      <c r="HL93" s="150"/>
      <c r="HO93" s="150"/>
      <c r="HP93" s="150"/>
      <c r="HQ93" s="150"/>
      <c r="HS93" s="151"/>
      <c r="HT93" s="150"/>
      <c r="HX93" s="150"/>
      <c r="HZ93" s="150"/>
      <c r="IB93" s="151"/>
      <c r="IC93" s="150"/>
      <c r="ID93" s="150"/>
      <c r="IG93" s="150"/>
      <c r="IH93" s="150"/>
      <c r="II93" s="150"/>
    </row>
    <row r="94" spans="1:243">
      <c r="A94" s="149">
        <v>81</v>
      </c>
      <c r="B94" s="238" t="s">
        <v>2654</v>
      </c>
      <c r="C94" t="s">
        <v>1275</v>
      </c>
      <c r="D94" s="238"/>
      <c r="E94" s="238"/>
      <c r="F94" s="238"/>
      <c r="G94" s="150">
        <v>9917</v>
      </c>
      <c r="H94" s="150">
        <v>4960</v>
      </c>
      <c r="I94" s="150">
        <v>3000</v>
      </c>
      <c r="J94">
        <v>761</v>
      </c>
      <c r="K94" s="150">
        <v>7384</v>
      </c>
      <c r="L94" s="150">
        <v>26022</v>
      </c>
      <c r="M94"/>
      <c r="N94" s="150">
        <v>-2223</v>
      </c>
      <c r="O94" s="150"/>
      <c r="P94" s="151"/>
      <c r="Q94" s="150">
        <v>5671</v>
      </c>
      <c r="R94" s="150">
        <v>1569</v>
      </c>
      <c r="S94" s="150">
        <v>1706</v>
      </c>
      <c r="T94">
        <v>931</v>
      </c>
      <c r="U94" s="150">
        <v>4960</v>
      </c>
      <c r="V94" s="150">
        <v>3000</v>
      </c>
      <c r="W94">
        <v>761</v>
      </c>
      <c r="X94" s="150">
        <v>6591</v>
      </c>
      <c r="Y94">
        <v>559</v>
      </c>
      <c r="AA94" t="s">
        <v>2655</v>
      </c>
      <c r="AB94" t="s">
        <v>2655</v>
      </c>
      <c r="AC94">
        <v>40</v>
      </c>
      <c r="AD94" s="150">
        <v>25788</v>
      </c>
      <c r="AE94">
        <v>234</v>
      </c>
      <c r="AF94" s="150">
        <v>26022</v>
      </c>
      <c r="AG94" s="151"/>
      <c r="AH94" s="150">
        <v>3167</v>
      </c>
      <c r="AI94" s="150">
        <v>2749</v>
      </c>
      <c r="AJ94" s="150">
        <v>1296</v>
      </c>
      <c r="AL94">
        <v>12</v>
      </c>
      <c r="AM94" t="s">
        <v>2655</v>
      </c>
      <c r="AN94">
        <v>132</v>
      </c>
      <c r="AP94" s="150">
        <v>4189</v>
      </c>
      <c r="AQ94" s="150">
        <v>1875</v>
      </c>
      <c r="AR94" s="150">
        <v>5481</v>
      </c>
      <c r="AS94" s="150">
        <v>1657</v>
      </c>
      <c r="AT94"/>
      <c r="AU94" s="150">
        <v>4690</v>
      </c>
      <c r="AV94" s="150">
        <v>8578</v>
      </c>
      <c r="AW94" s="150">
        <v>1370</v>
      </c>
      <c r="AX94">
        <v>-635</v>
      </c>
      <c r="AY94" s="150">
        <v>11263</v>
      </c>
      <c r="AZ94" s="150">
        <v>5425</v>
      </c>
      <c r="BA94" s="150">
        <v>5838</v>
      </c>
      <c r="BB94">
        <v>0.48</v>
      </c>
      <c r="BC94"/>
      <c r="BD94" s="150"/>
      <c r="BE94" s="150">
        <v>8039</v>
      </c>
      <c r="BF94">
        <v>270</v>
      </c>
      <c r="BG94">
        <v>199</v>
      </c>
      <c r="BI94" s="150">
        <v>8110</v>
      </c>
      <c r="BJ94">
        <v>246</v>
      </c>
      <c r="BK94" s="150">
        <v>7864</v>
      </c>
      <c r="BL94">
        <v>0.03</v>
      </c>
      <c r="BM94"/>
      <c r="BN94" s="150">
        <v>15557</v>
      </c>
      <c r="BO94">
        <v>554</v>
      </c>
      <c r="BP94" t="s">
        <v>2655</v>
      </c>
      <c r="BQ94">
        <v>635</v>
      </c>
      <c r="BR94" s="150">
        <v>16746</v>
      </c>
      <c r="BS94" t="s">
        <v>2655</v>
      </c>
      <c r="BT94" s="150">
        <v>16746</v>
      </c>
      <c r="BU94" t="s">
        <v>2655</v>
      </c>
      <c r="BV94" s="150"/>
      <c r="BW94" s="150">
        <v>28286</v>
      </c>
      <c r="BX94" s="150">
        <v>9402</v>
      </c>
      <c r="BY94" s="150">
        <v>1569</v>
      </c>
      <c r="BZ94" t="s">
        <v>2655</v>
      </c>
      <c r="CA94" s="150">
        <v>36119</v>
      </c>
      <c r="CB94" s="150">
        <v>5671</v>
      </c>
      <c r="CC94" s="150">
        <v>30448</v>
      </c>
      <c r="CD94">
        <v>0.16</v>
      </c>
      <c r="CE94" s="150"/>
      <c r="CG94" t="s">
        <v>2655</v>
      </c>
      <c r="CH94" t="s">
        <v>2655</v>
      </c>
      <c r="CJ94" t="s">
        <v>2655</v>
      </c>
      <c r="CK94" t="s">
        <v>2655</v>
      </c>
      <c r="CL94" t="s">
        <v>2655</v>
      </c>
      <c r="CM94" t="s">
        <v>2655</v>
      </c>
      <c r="CN94" s="150"/>
      <c r="CO94" s="150">
        <v>1461</v>
      </c>
      <c r="CP94" s="150">
        <v>2099</v>
      </c>
      <c r="CQ94" t="s">
        <v>2655</v>
      </c>
      <c r="CR94">
        <v>-131</v>
      </c>
      <c r="CS94" s="150">
        <v>3429</v>
      </c>
      <c r="CT94" s="150">
        <v>1860</v>
      </c>
      <c r="CU94" s="150">
        <v>1569</v>
      </c>
      <c r="CV94">
        <v>0.54</v>
      </c>
      <c r="CW94" s="150"/>
      <c r="CX94" s="150">
        <v>1786</v>
      </c>
      <c r="CY94" t="s">
        <v>2655</v>
      </c>
      <c r="CZ94" t="s">
        <v>2655</v>
      </c>
      <c r="DA94">
        <v>131</v>
      </c>
      <c r="DB94" s="150">
        <v>1917</v>
      </c>
      <c r="DC94" t="s">
        <v>2655</v>
      </c>
      <c r="DD94" s="150">
        <v>1917</v>
      </c>
      <c r="DE94" t="s">
        <v>2655</v>
      </c>
      <c r="DF94" s="151"/>
      <c r="DG94" s="150">
        <v>3247</v>
      </c>
      <c r="DH94" s="150">
        <v>2099</v>
      </c>
      <c r="DI94" t="s">
        <v>2655</v>
      </c>
      <c r="DJ94" t="s">
        <v>2655</v>
      </c>
      <c r="DK94" s="150">
        <v>5346</v>
      </c>
      <c r="DL94" s="150">
        <v>1860</v>
      </c>
      <c r="DM94" s="150">
        <v>3486</v>
      </c>
      <c r="DN94">
        <v>0.35</v>
      </c>
      <c r="DO94" s="150"/>
      <c r="DQ94" s="150"/>
      <c r="DS94" s="150"/>
      <c r="DV94" s="150"/>
      <c r="DW94" t="str">
        <f t="shared" si="4"/>
        <v>זמר</v>
      </c>
      <c r="DX94" s="150">
        <f t="shared" si="5"/>
        <v>5425</v>
      </c>
      <c r="DY94" s="150">
        <f t="shared" si="6"/>
        <v>246</v>
      </c>
      <c r="DZ94" s="150"/>
      <c r="EC94" t="s">
        <v>2824</v>
      </c>
      <c r="ED94" s="150" t="str">
        <f t="shared" si="7"/>
        <v>זמר</v>
      </c>
      <c r="EL94" s="150"/>
      <c r="EM94" s="152"/>
      <c r="EN94" s="150"/>
      <c r="EO94" s="150"/>
      <c r="EP94" s="150"/>
      <c r="EV94" s="150"/>
      <c r="EW94" s="150"/>
      <c r="EX94" s="150"/>
      <c r="EY94" s="151"/>
      <c r="EZ94" s="150"/>
      <c r="FA94" s="150"/>
      <c r="FG94" s="150"/>
      <c r="FH94" s="150"/>
      <c r="FI94" s="150"/>
      <c r="FK94" s="151"/>
      <c r="FL94" s="150"/>
      <c r="FM94" s="150"/>
      <c r="FO94" s="150"/>
      <c r="FP94" s="150"/>
      <c r="FQ94" s="152"/>
      <c r="FR94" s="150"/>
      <c r="FS94" s="150"/>
      <c r="FT94" s="150"/>
      <c r="FV94" s="150"/>
      <c r="FW94" s="150"/>
      <c r="FX94" s="150"/>
      <c r="FZ94" s="153"/>
      <c r="GA94" s="150"/>
      <c r="GE94" s="150"/>
      <c r="GG94" s="150"/>
      <c r="GI94" s="154"/>
      <c r="GJ94" s="150"/>
      <c r="GN94" s="150"/>
      <c r="GP94" s="150"/>
      <c r="GR94" s="151"/>
      <c r="GS94" s="150"/>
      <c r="GT94" s="150"/>
      <c r="GU94" s="150"/>
      <c r="GW94" s="150"/>
      <c r="GX94" s="150"/>
      <c r="GY94" s="150"/>
      <c r="HA94" s="152"/>
      <c r="HJ94" s="128"/>
      <c r="HK94" s="150"/>
      <c r="HL94" s="150"/>
      <c r="HO94" s="150"/>
      <c r="HP94" s="150"/>
      <c r="HQ94" s="150"/>
      <c r="HS94" s="151"/>
      <c r="HT94" s="150"/>
      <c r="HX94" s="150"/>
      <c r="HZ94" s="150"/>
      <c r="IB94" s="151"/>
      <c r="IC94" s="150"/>
      <c r="ID94" s="150"/>
      <c r="IG94" s="150"/>
      <c r="IH94" s="150"/>
      <c r="II94" s="150"/>
    </row>
    <row r="95" spans="1:243">
      <c r="A95" s="149">
        <v>82</v>
      </c>
      <c r="B95" s="238" t="s">
        <v>2658</v>
      </c>
      <c r="C95" t="s">
        <v>1800</v>
      </c>
      <c r="D95" s="238"/>
      <c r="E95" s="238"/>
      <c r="F95" s="238"/>
      <c r="G95" s="150">
        <v>9824.5</v>
      </c>
      <c r="H95" s="150">
        <v>8042</v>
      </c>
      <c r="I95" s="150">
        <v>3459</v>
      </c>
      <c r="J95">
        <v>175</v>
      </c>
      <c r="K95" s="150">
        <v>8983</v>
      </c>
      <c r="L95" s="150">
        <v>30483.5</v>
      </c>
      <c r="M95"/>
      <c r="N95" s="150">
        <v>1291.5</v>
      </c>
      <c r="O95" s="150"/>
      <c r="P95" s="151"/>
      <c r="Q95" s="150">
        <v>5260</v>
      </c>
      <c r="R95" s="150">
        <v>2902</v>
      </c>
      <c r="S95">
        <v>108.5</v>
      </c>
      <c r="T95">
        <v>638</v>
      </c>
      <c r="U95" s="150">
        <v>8042</v>
      </c>
      <c r="V95" s="150">
        <v>3459</v>
      </c>
      <c r="W95">
        <v>175</v>
      </c>
      <c r="X95" s="150">
        <v>7585</v>
      </c>
      <c r="Y95" s="150">
        <v>1341</v>
      </c>
      <c r="AA95" t="s">
        <v>2655</v>
      </c>
      <c r="AB95">
        <v>57</v>
      </c>
      <c r="AC95">
        <v>916</v>
      </c>
      <c r="AD95" s="150">
        <v>30483.5</v>
      </c>
      <c r="AE95" t="s">
        <v>2655</v>
      </c>
      <c r="AF95" s="150">
        <v>30483.5</v>
      </c>
      <c r="AG95" s="151"/>
      <c r="AH95" s="150">
        <v>7406</v>
      </c>
      <c r="AI95" s="150">
        <v>4745</v>
      </c>
      <c r="AJ95">
        <v>245</v>
      </c>
      <c r="AL95" t="s">
        <v>2655</v>
      </c>
      <c r="AM95" t="s">
        <v>2655</v>
      </c>
      <c r="AN95">
        <v>176</v>
      </c>
      <c r="AP95" s="150">
        <v>5166</v>
      </c>
      <c r="AQ95" s="150">
        <v>1209</v>
      </c>
      <c r="AR95" s="150">
        <v>11363</v>
      </c>
      <c r="AS95" t="s">
        <v>2655</v>
      </c>
      <c r="AT95"/>
      <c r="AU95" s="150">
        <v>1516</v>
      </c>
      <c r="AV95" s="150">
        <v>8096.5</v>
      </c>
      <c r="AW95" s="150">
        <v>4004</v>
      </c>
      <c r="AY95" s="150">
        <v>5608.5</v>
      </c>
      <c r="AZ95" s="150">
        <v>4198</v>
      </c>
      <c r="BA95" s="150">
        <v>1410.5</v>
      </c>
      <c r="BB95">
        <v>0.75</v>
      </c>
      <c r="BC95"/>
      <c r="BD95" s="150"/>
      <c r="BE95" s="150">
        <v>2464</v>
      </c>
      <c r="BF95" s="150">
        <v>1095.76</v>
      </c>
      <c r="BG95">
        <v>47</v>
      </c>
      <c r="BI95" s="150">
        <v>3512.76</v>
      </c>
      <c r="BJ95" s="150">
        <v>1062</v>
      </c>
      <c r="BK95" s="150">
        <v>2450.7600000000002</v>
      </c>
      <c r="BL95">
        <v>0.3</v>
      </c>
      <c r="BM95"/>
      <c r="BN95" s="150">
        <v>7127.4</v>
      </c>
      <c r="BO95" t="s">
        <v>2655</v>
      </c>
      <c r="BP95" t="s">
        <v>2655</v>
      </c>
      <c r="BR95" s="150">
        <v>7127.4</v>
      </c>
      <c r="BS95" t="s">
        <v>2655</v>
      </c>
      <c r="BT95" s="150">
        <v>7127.4</v>
      </c>
      <c r="BU95" t="s">
        <v>2655</v>
      </c>
      <c r="BV95" s="150"/>
      <c r="BW95" s="150">
        <v>11107.4</v>
      </c>
      <c r="BX95" s="150">
        <v>9192.26</v>
      </c>
      <c r="BY95" s="150">
        <v>4051</v>
      </c>
      <c r="BZ95" t="s">
        <v>2655</v>
      </c>
      <c r="CA95" s="150">
        <v>16248.66</v>
      </c>
      <c r="CB95" s="150">
        <v>5260</v>
      </c>
      <c r="CC95" s="150">
        <v>10988.66</v>
      </c>
      <c r="CD95">
        <v>0.32</v>
      </c>
      <c r="CE95" s="150"/>
      <c r="CG95" t="s">
        <v>2655</v>
      </c>
      <c r="CH95" t="s">
        <v>2655</v>
      </c>
      <c r="CJ95" t="s">
        <v>2655</v>
      </c>
      <c r="CK95" t="s">
        <v>2655</v>
      </c>
      <c r="CL95" t="s">
        <v>2655</v>
      </c>
      <c r="CM95" t="s">
        <v>2655</v>
      </c>
      <c r="CN95" s="150"/>
      <c r="CP95">
        <v>132</v>
      </c>
      <c r="CQ95" t="s">
        <v>2655</v>
      </c>
      <c r="CS95">
        <v>132</v>
      </c>
      <c r="CT95">
        <v>108</v>
      </c>
      <c r="CU95">
        <v>24</v>
      </c>
      <c r="CV95">
        <v>0.82</v>
      </c>
      <c r="CW95" s="150"/>
      <c r="CX95" s="150">
        <v>3170</v>
      </c>
      <c r="CY95" t="s">
        <v>2655</v>
      </c>
      <c r="CZ95" t="s">
        <v>2655</v>
      </c>
      <c r="DB95" s="150">
        <v>3170</v>
      </c>
      <c r="DC95" t="s">
        <v>2655</v>
      </c>
      <c r="DD95" s="150">
        <v>3170</v>
      </c>
      <c r="DE95" t="s">
        <v>2655</v>
      </c>
      <c r="DF95" s="151"/>
      <c r="DG95" s="150">
        <v>3170</v>
      </c>
      <c r="DH95">
        <v>132</v>
      </c>
      <c r="DI95" t="s">
        <v>2655</v>
      </c>
      <c r="DJ95" t="s">
        <v>2655</v>
      </c>
      <c r="DK95" s="150">
        <v>3302</v>
      </c>
      <c r="DL95">
        <v>108</v>
      </c>
      <c r="DM95" s="150">
        <v>3194</v>
      </c>
      <c r="DN95">
        <v>0.03</v>
      </c>
      <c r="DO95"/>
      <c r="DV95" s="150"/>
      <c r="DW95" t="str">
        <f t="shared" si="4"/>
        <v>זרזיר</v>
      </c>
      <c r="DX95" s="150">
        <f t="shared" si="5"/>
        <v>4198</v>
      </c>
      <c r="DY95" s="150">
        <f t="shared" si="6"/>
        <v>1062</v>
      </c>
      <c r="DZ95" s="150"/>
      <c r="EA95" s="150"/>
      <c r="EC95" t="s">
        <v>2825</v>
      </c>
      <c r="ED95" s="150" t="str">
        <f t="shared" si="7"/>
        <v>זרזיר</v>
      </c>
      <c r="EH95" s="150"/>
      <c r="EJ95" s="150"/>
      <c r="EL95" s="150"/>
      <c r="EM95" s="152"/>
      <c r="EN95" s="150"/>
      <c r="EO95" s="150"/>
      <c r="EV95" s="150"/>
      <c r="EW95" s="150"/>
      <c r="EX95" s="150"/>
      <c r="EY95" s="151"/>
      <c r="EZ95" s="150"/>
      <c r="FA95" s="150"/>
      <c r="FG95" s="150"/>
      <c r="FH95" s="150"/>
      <c r="FI95" s="150"/>
      <c r="FJ95" s="150"/>
      <c r="FK95" s="151"/>
      <c r="FQ95" s="152"/>
      <c r="FR95" s="150"/>
      <c r="FS95" s="150"/>
      <c r="FT95" s="150"/>
      <c r="FV95" s="150"/>
      <c r="FW95" s="150"/>
      <c r="FX95" s="150"/>
      <c r="FZ95" s="153"/>
      <c r="GA95" s="150"/>
      <c r="GB95" s="150"/>
      <c r="GE95" s="150"/>
      <c r="GF95" s="150"/>
      <c r="GG95" s="150"/>
      <c r="GI95" s="154"/>
      <c r="GJ95" s="150"/>
      <c r="GN95" s="150"/>
      <c r="GP95" s="150"/>
      <c r="GR95" s="151"/>
      <c r="GS95" s="150"/>
      <c r="GT95" s="150"/>
      <c r="GU95" s="150"/>
      <c r="GW95" s="150"/>
      <c r="GX95" s="150"/>
      <c r="GY95" s="150"/>
      <c r="HA95" s="152"/>
      <c r="HJ95" s="128"/>
      <c r="HS95" s="151"/>
      <c r="HT95" s="150"/>
      <c r="HX95" s="150"/>
      <c r="HZ95" s="150"/>
      <c r="IB95" s="151"/>
      <c r="IC95" s="150"/>
      <c r="IG95" s="150"/>
      <c r="II95" s="150"/>
    </row>
    <row r="96" spans="1:243">
      <c r="A96" s="149">
        <v>83</v>
      </c>
      <c r="B96" s="238" t="s">
        <v>2658</v>
      </c>
      <c r="C96" t="s">
        <v>262</v>
      </c>
      <c r="D96" s="238"/>
      <c r="E96" s="238"/>
      <c r="F96" s="238"/>
      <c r="G96" s="150">
        <v>64029</v>
      </c>
      <c r="H96" s="150">
        <v>20243</v>
      </c>
      <c r="I96" s="150">
        <v>1823</v>
      </c>
      <c r="J96" s="150">
        <v>3027</v>
      </c>
      <c r="K96">
        <v>985</v>
      </c>
      <c r="L96" s="150">
        <v>90107</v>
      </c>
      <c r="M96"/>
      <c r="N96">
        <v>307</v>
      </c>
      <c r="O96" s="150"/>
      <c r="P96" s="151"/>
      <c r="Q96" s="150">
        <v>49152</v>
      </c>
      <c r="R96" s="150">
        <v>1061</v>
      </c>
      <c r="S96">
        <v>738</v>
      </c>
      <c r="T96" s="150">
        <v>11955</v>
      </c>
      <c r="U96" s="150">
        <v>20243</v>
      </c>
      <c r="V96" s="150">
        <v>1823</v>
      </c>
      <c r="W96" s="150">
        <v>3027</v>
      </c>
      <c r="X96" t="s">
        <v>2655</v>
      </c>
      <c r="Y96">
        <v>584</v>
      </c>
      <c r="AA96">
        <v>395</v>
      </c>
      <c r="AB96">
        <v>6</v>
      </c>
      <c r="AC96" s="150">
        <v>1123</v>
      </c>
      <c r="AD96" s="150">
        <v>90107</v>
      </c>
      <c r="AE96" t="s">
        <v>2655</v>
      </c>
      <c r="AF96" s="150">
        <v>90107</v>
      </c>
      <c r="AG96" s="151"/>
      <c r="AH96" s="150">
        <v>30047</v>
      </c>
      <c r="AI96" s="150">
        <v>11115</v>
      </c>
      <c r="AJ96" s="150">
        <v>6525</v>
      </c>
      <c r="AK96" s="150">
        <v>1583</v>
      </c>
      <c r="AL96">
        <v>959</v>
      </c>
      <c r="AM96" s="150">
        <v>5445</v>
      </c>
      <c r="AP96" s="150">
        <v>25627</v>
      </c>
      <c r="AQ96" s="150">
        <v>17057</v>
      </c>
      <c r="AR96" s="150">
        <v>38617</v>
      </c>
      <c r="AS96">
        <v>454</v>
      </c>
      <c r="AT96"/>
      <c r="AU96">
        <v>602</v>
      </c>
      <c r="AV96" s="150">
        <v>12400</v>
      </c>
      <c r="AW96">
        <v>570</v>
      </c>
      <c r="AY96" s="150">
        <v>12432</v>
      </c>
      <c r="AZ96" s="150">
        <v>11699</v>
      </c>
      <c r="BA96">
        <v>733</v>
      </c>
      <c r="BB96">
        <v>0.94</v>
      </c>
      <c r="BC96"/>
      <c r="BE96" s="150">
        <v>15397</v>
      </c>
      <c r="BF96" s="150">
        <v>52195</v>
      </c>
      <c r="BG96">
        <v>491</v>
      </c>
      <c r="BI96" s="150">
        <v>67101</v>
      </c>
      <c r="BJ96" s="150">
        <v>37624</v>
      </c>
      <c r="BK96" s="150">
        <v>29477</v>
      </c>
      <c r="BL96">
        <v>0.56000000000000005</v>
      </c>
      <c r="BM96"/>
      <c r="BN96">
        <v>25</v>
      </c>
      <c r="BO96" t="s">
        <v>2655</v>
      </c>
      <c r="BP96" t="s">
        <v>2655</v>
      </c>
      <c r="BR96">
        <v>25</v>
      </c>
      <c r="BS96" t="s">
        <v>2655</v>
      </c>
      <c r="BT96">
        <v>25</v>
      </c>
      <c r="BU96" t="s">
        <v>2655</v>
      </c>
      <c r="BV96"/>
      <c r="BW96" s="150">
        <v>16024</v>
      </c>
      <c r="BX96" s="150">
        <v>64595</v>
      </c>
      <c r="BY96" s="150">
        <v>1061</v>
      </c>
      <c r="BZ96" t="s">
        <v>2655</v>
      </c>
      <c r="CA96" s="150">
        <v>79558</v>
      </c>
      <c r="CB96" s="150">
        <v>49323</v>
      </c>
      <c r="CC96" s="150">
        <v>30235</v>
      </c>
      <c r="CD96">
        <v>0.62</v>
      </c>
      <c r="CE96" s="150"/>
      <c r="CG96" t="s">
        <v>2655</v>
      </c>
      <c r="CH96" t="s">
        <v>2655</v>
      </c>
      <c r="CJ96" t="s">
        <v>2655</v>
      </c>
      <c r="CK96" t="s">
        <v>2655</v>
      </c>
      <c r="CL96" t="s">
        <v>2655</v>
      </c>
      <c r="CM96" t="s">
        <v>2655</v>
      </c>
      <c r="CN96" s="150"/>
      <c r="CO96">
        <v>116</v>
      </c>
      <c r="CP96">
        <v>372</v>
      </c>
      <c r="CQ96" t="s">
        <v>2655</v>
      </c>
      <c r="CS96">
        <v>488</v>
      </c>
      <c r="CT96">
        <v>426</v>
      </c>
      <c r="CU96">
        <v>62</v>
      </c>
      <c r="CV96">
        <v>0.87</v>
      </c>
      <c r="CW96" s="150"/>
      <c r="CY96" t="s">
        <v>2655</v>
      </c>
      <c r="CZ96" t="s">
        <v>2655</v>
      </c>
      <c r="DB96" t="s">
        <v>2655</v>
      </c>
      <c r="DC96" t="s">
        <v>2655</v>
      </c>
      <c r="DD96" t="s">
        <v>2655</v>
      </c>
      <c r="DE96" t="s">
        <v>2655</v>
      </c>
      <c r="DF96" s="151"/>
      <c r="DG96">
        <v>116</v>
      </c>
      <c r="DH96">
        <v>372</v>
      </c>
      <c r="DI96" t="s">
        <v>2655</v>
      </c>
      <c r="DJ96" t="s">
        <v>2655</v>
      </c>
      <c r="DK96">
        <v>488</v>
      </c>
      <c r="DL96">
        <v>426</v>
      </c>
      <c r="DM96">
        <v>62</v>
      </c>
      <c r="DN96">
        <v>0.87</v>
      </c>
      <c r="DO96" s="150"/>
      <c r="DS96" s="150"/>
      <c r="DW96" t="str">
        <f t="shared" si="4"/>
        <v>חבל אילות</v>
      </c>
      <c r="DX96" s="150">
        <f t="shared" si="5"/>
        <v>11699</v>
      </c>
      <c r="DY96" s="150">
        <f t="shared" si="6"/>
        <v>37624</v>
      </c>
      <c r="DZ96" s="150"/>
      <c r="EB96" s="150"/>
      <c r="EC96" t="s">
        <v>2826</v>
      </c>
      <c r="ED96" s="150" t="str">
        <f t="shared" si="7"/>
        <v>חבל אילות</v>
      </c>
      <c r="EE96" s="150"/>
      <c r="EL96" s="150"/>
      <c r="EM96" s="152"/>
      <c r="EN96" s="150"/>
      <c r="EO96" s="150"/>
      <c r="EP96" s="150"/>
      <c r="EQ96" s="150"/>
      <c r="ES96" s="150"/>
      <c r="EV96" s="150"/>
      <c r="EW96" s="150"/>
      <c r="EX96" s="150"/>
      <c r="EY96" s="151"/>
      <c r="EZ96" s="150"/>
      <c r="FA96" s="150"/>
      <c r="FB96" s="150"/>
      <c r="FD96" s="150"/>
      <c r="FG96" s="150"/>
      <c r="FH96" s="150"/>
      <c r="FI96" s="150"/>
      <c r="FK96" s="151"/>
      <c r="FL96" s="150"/>
      <c r="FM96" s="150"/>
      <c r="FN96" s="150"/>
      <c r="FO96" s="150"/>
      <c r="FP96" s="150"/>
      <c r="FQ96" s="152"/>
      <c r="FS96" s="150"/>
      <c r="FV96" s="150"/>
      <c r="FW96" s="150"/>
      <c r="FZ96" s="153"/>
      <c r="GA96" s="150"/>
      <c r="GB96" s="150"/>
      <c r="GE96" s="150"/>
      <c r="GF96" s="150"/>
      <c r="GG96" s="150"/>
      <c r="GI96" s="154"/>
      <c r="GR96" s="151"/>
      <c r="GS96" s="150"/>
      <c r="GT96" s="150"/>
      <c r="GU96" s="150"/>
      <c r="GW96" s="150"/>
      <c r="GX96" s="150"/>
      <c r="GY96" s="150"/>
      <c r="HA96" s="152"/>
      <c r="HJ96" s="128"/>
      <c r="HS96" s="151"/>
      <c r="IB96" s="151"/>
    </row>
    <row r="97" spans="1:243">
      <c r="A97" s="149">
        <v>84</v>
      </c>
      <c r="B97" s="238" t="s">
        <v>2659</v>
      </c>
      <c r="C97" t="s">
        <v>1285</v>
      </c>
      <c r="D97" s="238"/>
      <c r="E97" s="238"/>
      <c r="F97" s="238"/>
      <c r="G97" s="150">
        <v>29393</v>
      </c>
      <c r="H97" s="150">
        <v>15544</v>
      </c>
      <c r="I97" s="150">
        <v>2502</v>
      </c>
      <c r="J97">
        <v>85</v>
      </c>
      <c r="K97" s="150">
        <v>2877</v>
      </c>
      <c r="L97" s="150">
        <v>50401</v>
      </c>
      <c r="M97"/>
      <c r="N97">
        <v>44</v>
      </c>
      <c r="O97" s="150"/>
      <c r="P97" s="151"/>
      <c r="Q97" s="150">
        <v>22239</v>
      </c>
      <c r="R97" s="150">
        <v>1156</v>
      </c>
      <c r="S97" t="s">
        <v>2655</v>
      </c>
      <c r="T97" s="150">
        <v>3448</v>
      </c>
      <c r="U97" s="150">
        <v>15544</v>
      </c>
      <c r="V97" s="150">
        <v>2502</v>
      </c>
      <c r="W97">
        <v>85</v>
      </c>
      <c r="X97" s="150">
        <v>2125</v>
      </c>
      <c r="Y97">
        <v>207</v>
      </c>
      <c r="AA97" t="s">
        <v>2655</v>
      </c>
      <c r="AB97">
        <v>545</v>
      </c>
      <c r="AC97" s="150">
        <v>2550</v>
      </c>
      <c r="AD97" s="150">
        <v>50401</v>
      </c>
      <c r="AE97" t="s">
        <v>2655</v>
      </c>
      <c r="AF97" s="150">
        <v>50401</v>
      </c>
      <c r="AG97" s="151"/>
      <c r="AH97" s="150">
        <v>22599</v>
      </c>
      <c r="AI97">
        <v>878</v>
      </c>
      <c r="AJ97" s="150">
        <v>1037</v>
      </c>
      <c r="AK97">
        <v>263</v>
      </c>
      <c r="AL97" s="150">
        <v>3340</v>
      </c>
      <c r="AM97" t="s">
        <v>2655</v>
      </c>
      <c r="AO97">
        <v>191</v>
      </c>
      <c r="AP97" s="150">
        <v>5709</v>
      </c>
      <c r="AQ97" s="150">
        <v>9246</v>
      </c>
      <c r="AR97" s="150">
        <v>19062</v>
      </c>
      <c r="AS97" t="s">
        <v>2655</v>
      </c>
      <c r="AT97"/>
      <c r="AU97">
        <v>511</v>
      </c>
      <c r="AV97" s="150">
        <v>6724.12</v>
      </c>
      <c r="AW97">
        <v>738</v>
      </c>
      <c r="AY97" s="150">
        <v>6497.12</v>
      </c>
      <c r="AZ97" s="150">
        <v>5032</v>
      </c>
      <c r="BA97" s="150">
        <v>1465.12</v>
      </c>
      <c r="BB97">
        <v>0.77</v>
      </c>
      <c r="BC97"/>
      <c r="BE97">
        <v>852</v>
      </c>
      <c r="BF97" s="150">
        <v>17025.61</v>
      </c>
      <c r="BG97">
        <v>418</v>
      </c>
      <c r="BI97" s="150">
        <v>17459.61</v>
      </c>
      <c r="BJ97" s="150">
        <v>17207</v>
      </c>
      <c r="BK97">
        <v>252.61</v>
      </c>
      <c r="BL97">
        <v>0.99</v>
      </c>
      <c r="BM97"/>
      <c r="BN97">
        <v>640</v>
      </c>
      <c r="BO97">
        <v>-200</v>
      </c>
      <c r="BP97" t="s">
        <v>2655</v>
      </c>
      <c r="BR97">
        <v>440</v>
      </c>
      <c r="BS97" t="s">
        <v>2655</v>
      </c>
      <c r="BT97">
        <v>440</v>
      </c>
      <c r="BU97" t="s">
        <v>2655</v>
      </c>
      <c r="BV97"/>
      <c r="BW97" s="150">
        <v>2003</v>
      </c>
      <c r="BX97" s="150">
        <v>23549.72</v>
      </c>
      <c r="BY97" s="150">
        <v>1156</v>
      </c>
      <c r="BZ97" t="s">
        <v>2655</v>
      </c>
      <c r="CA97" s="150">
        <v>24396.720000000001</v>
      </c>
      <c r="CB97" s="150">
        <v>22239</v>
      </c>
      <c r="CC97" s="150">
        <v>2157.7199999999998</v>
      </c>
      <c r="CD97">
        <v>0.91</v>
      </c>
      <c r="CE97" s="150"/>
      <c r="CG97" t="s">
        <v>2655</v>
      </c>
      <c r="CH97" t="s">
        <v>2655</v>
      </c>
      <c r="CJ97" t="s">
        <v>2655</v>
      </c>
      <c r="CK97" t="s">
        <v>2655</v>
      </c>
      <c r="CL97" t="s">
        <v>2655</v>
      </c>
      <c r="CM97" t="s">
        <v>2655</v>
      </c>
      <c r="CN97" s="150"/>
      <c r="CP97" t="s">
        <v>2655</v>
      </c>
      <c r="CQ97" t="s">
        <v>2655</v>
      </c>
      <c r="CS97" t="s">
        <v>2655</v>
      </c>
      <c r="CT97" t="s">
        <v>2655</v>
      </c>
      <c r="CU97" t="s">
        <v>2655</v>
      </c>
      <c r="CV97" t="s">
        <v>2655</v>
      </c>
      <c r="CW97" s="150"/>
      <c r="CY97" t="s">
        <v>2655</v>
      </c>
      <c r="CZ97" t="s">
        <v>2655</v>
      </c>
      <c r="DB97" t="s">
        <v>2655</v>
      </c>
      <c r="DC97" t="s">
        <v>2655</v>
      </c>
      <c r="DD97" t="s">
        <v>2655</v>
      </c>
      <c r="DE97" t="s">
        <v>2655</v>
      </c>
      <c r="DF97" s="151"/>
      <c r="DG97" t="s">
        <v>2655</v>
      </c>
      <c r="DH97" t="s">
        <v>2655</v>
      </c>
      <c r="DI97" t="s">
        <v>2655</v>
      </c>
      <c r="DJ97" t="s">
        <v>2655</v>
      </c>
      <c r="DK97" t="s">
        <v>2655</v>
      </c>
      <c r="DL97" t="s">
        <v>2655</v>
      </c>
      <c r="DM97" t="s">
        <v>2655</v>
      </c>
      <c r="DN97" t="s">
        <v>2655</v>
      </c>
      <c r="DO97"/>
      <c r="DW97" t="str">
        <f t="shared" si="4"/>
        <v>חבל יבנה</v>
      </c>
      <c r="DX97" s="150">
        <f t="shared" si="5"/>
        <v>5032</v>
      </c>
      <c r="DY97" s="150">
        <f t="shared" si="6"/>
        <v>17207</v>
      </c>
      <c r="DZ97" s="150"/>
      <c r="EB97" s="150"/>
      <c r="EC97" t="s">
        <v>2827</v>
      </c>
      <c r="ED97" s="150" t="str">
        <f t="shared" si="7"/>
        <v>חבל יבנה</v>
      </c>
      <c r="EF97" s="150"/>
      <c r="EG97" s="150"/>
      <c r="EL97" s="150"/>
      <c r="EM97" s="152"/>
      <c r="EN97" s="150"/>
      <c r="EP97" s="150"/>
      <c r="ER97" s="150"/>
      <c r="EV97" s="150"/>
      <c r="EW97" s="150"/>
      <c r="EX97" s="150"/>
      <c r="EY97" s="151"/>
      <c r="EZ97" s="150"/>
      <c r="FA97" s="150"/>
      <c r="FG97" s="150"/>
      <c r="FH97" s="150"/>
      <c r="FI97" s="150"/>
      <c r="FJ97" s="150"/>
      <c r="FK97" s="151"/>
      <c r="FL97" s="150"/>
      <c r="FM97" s="150"/>
      <c r="FN97" s="150"/>
      <c r="FO97" s="150"/>
      <c r="FP97" s="150"/>
      <c r="FQ97" s="152"/>
      <c r="FS97" s="150"/>
      <c r="FV97" s="150"/>
      <c r="FW97" s="150"/>
      <c r="FX97" s="150"/>
      <c r="FZ97" s="153"/>
      <c r="GB97" s="150"/>
      <c r="GE97" s="150"/>
      <c r="GF97" s="150"/>
      <c r="GI97" s="154"/>
      <c r="GR97" s="151"/>
      <c r="GS97" s="150"/>
      <c r="GT97" s="150"/>
      <c r="GU97" s="150"/>
      <c r="GW97" s="150"/>
      <c r="GX97" s="150"/>
      <c r="GY97" s="150"/>
      <c r="HA97" s="152"/>
      <c r="HJ97" s="128"/>
      <c r="HS97" s="151"/>
      <c r="IB97" s="151"/>
    </row>
    <row r="98" spans="1:243">
      <c r="A98" s="149">
        <v>85</v>
      </c>
      <c r="B98" s="238" t="s">
        <v>2660</v>
      </c>
      <c r="C98" t="s">
        <v>1293</v>
      </c>
      <c r="D98" s="238"/>
      <c r="E98" s="238"/>
      <c r="F98" s="238"/>
      <c r="G98" s="150">
        <v>142953</v>
      </c>
      <c r="H98" s="150">
        <v>38399</v>
      </c>
      <c r="I98" s="150">
        <v>7844</v>
      </c>
      <c r="J98" s="150">
        <v>2444</v>
      </c>
      <c r="K98">
        <v>401</v>
      </c>
      <c r="L98" s="150">
        <v>192041</v>
      </c>
      <c r="M98" s="150"/>
      <c r="N98" s="150">
        <v>1258</v>
      </c>
      <c r="O98" s="150"/>
      <c r="P98" s="151"/>
      <c r="Q98" s="150">
        <v>114310</v>
      </c>
      <c r="R98" s="150">
        <v>4850</v>
      </c>
      <c r="S98" s="150">
        <v>1462</v>
      </c>
      <c r="T98" s="150">
        <v>18885</v>
      </c>
      <c r="U98" s="150">
        <v>38399</v>
      </c>
      <c r="V98" s="150">
        <v>7844</v>
      </c>
      <c r="W98" s="150">
        <v>2444</v>
      </c>
      <c r="X98">
        <v>287</v>
      </c>
      <c r="Y98">
        <v>103</v>
      </c>
      <c r="AA98" t="s">
        <v>2655</v>
      </c>
      <c r="AB98">
        <v>11</v>
      </c>
      <c r="AC98" s="150">
        <v>3446</v>
      </c>
      <c r="AD98" s="150">
        <v>192041</v>
      </c>
      <c r="AE98" t="s">
        <v>2655</v>
      </c>
      <c r="AF98" s="150">
        <v>192041</v>
      </c>
      <c r="AG98" s="151"/>
      <c r="AH98" s="150">
        <v>72170</v>
      </c>
      <c r="AI98" s="150">
        <v>12525</v>
      </c>
      <c r="AJ98" s="150">
        <v>5589</v>
      </c>
      <c r="AK98">
        <v>550</v>
      </c>
      <c r="AL98" s="150">
        <v>24007</v>
      </c>
      <c r="AM98" s="150">
        <v>27325</v>
      </c>
      <c r="AP98" s="150">
        <v>69996</v>
      </c>
      <c r="AQ98" s="150">
        <v>59299</v>
      </c>
      <c r="AR98" s="150">
        <v>82867</v>
      </c>
      <c r="AS98" s="150">
        <v>2170</v>
      </c>
      <c r="AT98"/>
      <c r="AU98" s="150">
        <v>4273</v>
      </c>
      <c r="AV98" s="150">
        <v>24505</v>
      </c>
      <c r="AW98" s="150">
        <v>3310</v>
      </c>
      <c r="AY98" s="150">
        <v>25468</v>
      </c>
      <c r="AZ98" s="150">
        <v>22785</v>
      </c>
      <c r="BA98" s="150">
        <v>2683</v>
      </c>
      <c r="BB98">
        <v>0.89</v>
      </c>
      <c r="BC98"/>
      <c r="BD98" s="150"/>
      <c r="BE98" s="150">
        <v>22867</v>
      </c>
      <c r="BF98" s="150">
        <v>76769</v>
      </c>
      <c r="BG98" s="150">
        <v>1540</v>
      </c>
      <c r="BH98">
        <v>555</v>
      </c>
      <c r="BI98" s="150">
        <v>98651</v>
      </c>
      <c r="BJ98" s="150">
        <v>91525</v>
      </c>
      <c r="BK98" s="150">
        <v>7126</v>
      </c>
      <c r="BL98">
        <v>0.93</v>
      </c>
      <c r="BM98"/>
      <c r="BN98" s="150">
        <v>7094</v>
      </c>
      <c r="BO98">
        <v>997</v>
      </c>
      <c r="BP98" s="150">
        <v>1456</v>
      </c>
      <c r="BQ98">
        <v>-555</v>
      </c>
      <c r="BR98" s="150">
        <v>6080</v>
      </c>
      <c r="BS98" t="s">
        <v>2655</v>
      </c>
      <c r="BT98" s="150">
        <v>6080</v>
      </c>
      <c r="BU98" t="s">
        <v>2655</v>
      </c>
      <c r="BV98" s="150"/>
      <c r="BW98" s="150">
        <v>34234</v>
      </c>
      <c r="BX98" s="150">
        <v>102271</v>
      </c>
      <c r="BY98" s="150">
        <v>6306</v>
      </c>
      <c r="BZ98" t="s">
        <v>2655</v>
      </c>
      <c r="CA98" s="150">
        <v>130199</v>
      </c>
      <c r="CB98" s="150">
        <v>114310</v>
      </c>
      <c r="CC98" s="150">
        <v>15889</v>
      </c>
      <c r="CD98">
        <v>0.88</v>
      </c>
      <c r="CE98" s="150"/>
      <c r="CG98" t="s">
        <v>2655</v>
      </c>
      <c r="CH98" t="s">
        <v>2655</v>
      </c>
      <c r="CJ98" t="s">
        <v>2655</v>
      </c>
      <c r="CK98" t="s">
        <v>2655</v>
      </c>
      <c r="CL98" t="s">
        <v>2655</v>
      </c>
      <c r="CM98" t="s">
        <v>2655</v>
      </c>
      <c r="CN98" s="150"/>
      <c r="CO98">
        <v>132</v>
      </c>
      <c r="CP98" s="150">
        <v>1489</v>
      </c>
      <c r="CQ98" t="s">
        <v>2655</v>
      </c>
      <c r="CR98">
        <v>-27</v>
      </c>
      <c r="CS98" s="150">
        <v>1594</v>
      </c>
      <c r="CT98" s="150">
        <v>1462</v>
      </c>
      <c r="CU98">
        <v>132</v>
      </c>
      <c r="CV98">
        <v>0.92</v>
      </c>
      <c r="CW98" s="150"/>
      <c r="CX98">
        <v>130</v>
      </c>
      <c r="CY98" t="s">
        <v>2655</v>
      </c>
      <c r="CZ98" t="s">
        <v>2655</v>
      </c>
      <c r="DA98">
        <v>27</v>
      </c>
      <c r="DB98">
        <v>157</v>
      </c>
      <c r="DC98" t="s">
        <v>2655</v>
      </c>
      <c r="DD98">
        <v>157</v>
      </c>
      <c r="DE98" t="s">
        <v>2655</v>
      </c>
      <c r="DF98" s="151"/>
      <c r="DG98">
        <v>262</v>
      </c>
      <c r="DH98" s="150">
        <v>1489</v>
      </c>
      <c r="DI98" t="s">
        <v>2655</v>
      </c>
      <c r="DJ98" t="s">
        <v>2655</v>
      </c>
      <c r="DK98" s="150">
        <v>1751</v>
      </c>
      <c r="DL98" s="150">
        <v>1462</v>
      </c>
      <c r="DM98">
        <v>289</v>
      </c>
      <c r="DN98">
        <v>0.83</v>
      </c>
      <c r="DO98"/>
      <c r="DW98" t="str">
        <f t="shared" si="4"/>
        <v>חבל מודיעין</v>
      </c>
      <c r="DX98" s="150">
        <f t="shared" si="5"/>
        <v>22785</v>
      </c>
      <c r="DY98" s="150">
        <f t="shared" si="6"/>
        <v>91525</v>
      </c>
      <c r="DZ98" s="150"/>
      <c r="EB98" s="150"/>
      <c r="EC98" t="s">
        <v>2828</v>
      </c>
      <c r="ED98" s="150" t="str">
        <f t="shared" si="7"/>
        <v>חבל מודיעין</v>
      </c>
      <c r="EE98" s="150"/>
      <c r="EF98" s="150"/>
      <c r="EG98" s="150"/>
      <c r="EH98" s="150"/>
      <c r="EJ98" s="150"/>
      <c r="EL98" s="150"/>
      <c r="EM98" s="152"/>
      <c r="EN98" s="150"/>
      <c r="EO98" s="150"/>
      <c r="EP98" s="150"/>
      <c r="ER98" s="150"/>
      <c r="ES98" s="150"/>
      <c r="EV98" s="150"/>
      <c r="EW98" s="150"/>
      <c r="EX98" s="150"/>
      <c r="EY98" s="151"/>
      <c r="EZ98" s="150"/>
      <c r="FA98" s="150"/>
      <c r="FB98" s="150"/>
      <c r="FF98" s="150"/>
      <c r="FG98" s="150"/>
      <c r="FH98" s="150"/>
      <c r="FI98" s="150"/>
      <c r="FJ98" s="150"/>
      <c r="FK98" s="151"/>
      <c r="FL98" s="150"/>
      <c r="FM98" s="150"/>
      <c r="FN98" s="150"/>
      <c r="FO98" s="150"/>
      <c r="FP98" s="150"/>
      <c r="FQ98" s="152"/>
      <c r="FR98" s="150"/>
      <c r="FS98" s="150"/>
      <c r="FT98" s="150"/>
      <c r="FV98" s="150"/>
      <c r="FW98" s="150"/>
      <c r="FX98" s="150"/>
      <c r="FZ98" s="153"/>
      <c r="GA98" s="150"/>
      <c r="GB98" s="150"/>
      <c r="GC98" s="150"/>
      <c r="GE98" s="150"/>
      <c r="GF98" s="150"/>
      <c r="GG98" s="150"/>
      <c r="GI98" s="154"/>
      <c r="GJ98" s="150"/>
      <c r="GL98" s="150"/>
      <c r="GN98" s="150"/>
      <c r="GP98" s="150"/>
      <c r="GR98" s="151"/>
      <c r="GS98" s="150"/>
      <c r="GT98" s="150"/>
      <c r="GU98" s="150"/>
      <c r="GW98" s="150"/>
      <c r="GX98" s="150"/>
      <c r="GY98" s="150"/>
      <c r="HA98" s="152"/>
      <c r="HJ98" s="128"/>
      <c r="HL98" s="150"/>
      <c r="HO98" s="150"/>
      <c r="HP98" s="150"/>
      <c r="HS98" s="151"/>
      <c r="IB98" s="151"/>
      <c r="ID98" s="150"/>
      <c r="IG98" s="150"/>
      <c r="IH98" s="150"/>
    </row>
    <row r="99" spans="1:243">
      <c r="A99" s="149">
        <v>86</v>
      </c>
      <c r="B99" s="238" t="s">
        <v>2654</v>
      </c>
      <c r="C99" t="s">
        <v>641</v>
      </c>
      <c r="D99" s="238"/>
      <c r="E99" s="238"/>
      <c r="F99" s="238"/>
      <c r="G99" s="150">
        <v>406365</v>
      </c>
      <c r="H99" s="150">
        <v>68463</v>
      </c>
      <c r="I99" s="150">
        <v>61040</v>
      </c>
      <c r="J99" s="150">
        <v>4967</v>
      </c>
      <c r="K99">
        <v>758</v>
      </c>
      <c r="L99" s="150">
        <v>541593</v>
      </c>
      <c r="M99" s="150"/>
      <c r="N99" s="150">
        <v>-6683</v>
      </c>
      <c r="O99" s="150"/>
      <c r="P99" s="151"/>
      <c r="Q99" s="150">
        <v>291168</v>
      </c>
      <c r="R99" s="150">
        <v>46030</v>
      </c>
      <c r="S99">
        <v>403</v>
      </c>
      <c r="T99" s="150">
        <v>51834</v>
      </c>
      <c r="U99" s="150">
        <v>68463</v>
      </c>
      <c r="V99" s="150">
        <v>61040</v>
      </c>
      <c r="W99" s="150">
        <v>4967</v>
      </c>
      <c r="X99" t="s">
        <v>2655</v>
      </c>
      <c r="Y99" t="s">
        <v>2655</v>
      </c>
      <c r="AA99" t="s">
        <v>2655</v>
      </c>
      <c r="AB99">
        <v>458</v>
      </c>
      <c r="AC99" s="150">
        <v>16930</v>
      </c>
      <c r="AD99" s="150">
        <v>541293</v>
      </c>
      <c r="AE99">
        <v>300</v>
      </c>
      <c r="AF99" s="150">
        <v>541593</v>
      </c>
      <c r="AG99" s="151"/>
      <c r="AH99" s="150">
        <v>349626</v>
      </c>
      <c r="AI99" s="150">
        <v>27413</v>
      </c>
      <c r="AJ99" s="150">
        <v>7536</v>
      </c>
      <c r="AK99" s="150">
        <v>16373</v>
      </c>
      <c r="AL99" s="150">
        <v>65777</v>
      </c>
      <c r="AM99" s="150">
        <v>40678</v>
      </c>
      <c r="AP99" s="150">
        <v>157777</v>
      </c>
      <c r="AQ99" t="s">
        <v>2655</v>
      </c>
      <c r="AR99" s="150">
        <v>507403</v>
      </c>
      <c r="AS99" t="s">
        <v>2655</v>
      </c>
      <c r="AT99"/>
      <c r="AU99" s="150">
        <v>59161</v>
      </c>
      <c r="AV99" s="150">
        <v>147155</v>
      </c>
      <c r="AW99" s="150">
        <v>46030</v>
      </c>
      <c r="AX99" s="150">
        <v>-18967</v>
      </c>
      <c r="AY99" s="150">
        <v>141319</v>
      </c>
      <c r="AZ99" s="150">
        <v>103956</v>
      </c>
      <c r="BA99" s="150">
        <v>37363</v>
      </c>
      <c r="BB99">
        <v>0.74</v>
      </c>
      <c r="BC99"/>
      <c r="BD99" s="150"/>
      <c r="BE99" s="150">
        <v>241293</v>
      </c>
      <c r="BF99" s="150">
        <v>192563.85</v>
      </c>
      <c r="BG99" t="s">
        <v>2655</v>
      </c>
      <c r="BH99" s="150">
        <v>-39335</v>
      </c>
      <c r="BI99" s="150">
        <v>394521.85</v>
      </c>
      <c r="BJ99" s="150">
        <v>186687</v>
      </c>
      <c r="BK99" s="150">
        <v>207834.85</v>
      </c>
      <c r="BL99">
        <v>0.47</v>
      </c>
      <c r="BM99"/>
      <c r="BN99" s="150">
        <v>31473</v>
      </c>
      <c r="BO99" t="s">
        <v>2655</v>
      </c>
      <c r="BP99" t="s">
        <v>2655</v>
      </c>
      <c r="BQ99" s="150">
        <v>58302</v>
      </c>
      <c r="BR99" s="150">
        <v>89775</v>
      </c>
      <c r="BS99" t="s">
        <v>2655</v>
      </c>
      <c r="BT99" s="150">
        <v>89775</v>
      </c>
      <c r="BU99" t="s">
        <v>2655</v>
      </c>
      <c r="BV99" s="150"/>
      <c r="BW99" s="150">
        <v>331927</v>
      </c>
      <c r="BX99" s="150">
        <v>339718.85</v>
      </c>
      <c r="BY99" s="150">
        <v>46030</v>
      </c>
      <c r="BZ99" t="s">
        <v>2655</v>
      </c>
      <c r="CA99" s="150">
        <v>625615.85</v>
      </c>
      <c r="CB99" s="150">
        <v>290643</v>
      </c>
      <c r="CC99" s="150">
        <v>334972.84999999998</v>
      </c>
      <c r="CD99">
        <v>0.46</v>
      </c>
      <c r="CE99" s="150"/>
      <c r="CG99" t="s">
        <v>2655</v>
      </c>
      <c r="CH99" t="s">
        <v>2655</v>
      </c>
      <c r="CJ99" t="s">
        <v>2655</v>
      </c>
      <c r="CK99" t="s">
        <v>2655</v>
      </c>
      <c r="CL99" t="s">
        <v>2655</v>
      </c>
      <c r="CM99" t="s">
        <v>2655</v>
      </c>
      <c r="CN99" s="150"/>
      <c r="CO99" s="150">
        <v>35611</v>
      </c>
      <c r="CP99">
        <v>778</v>
      </c>
      <c r="CQ99">
        <v>2</v>
      </c>
      <c r="CS99" s="150">
        <v>36387</v>
      </c>
      <c r="CT99">
        <v>403</v>
      </c>
      <c r="CU99" s="150">
        <v>35984</v>
      </c>
      <c r="CV99">
        <v>0.01</v>
      </c>
      <c r="CW99" s="150"/>
      <c r="CX99" s="150">
        <v>18814</v>
      </c>
      <c r="CY99" t="s">
        <v>2655</v>
      </c>
      <c r="CZ99" t="s">
        <v>2655</v>
      </c>
      <c r="DB99" s="150">
        <v>18814</v>
      </c>
      <c r="DC99" t="s">
        <v>2655</v>
      </c>
      <c r="DD99" s="150">
        <v>18814</v>
      </c>
      <c r="DE99" t="s">
        <v>2655</v>
      </c>
      <c r="DF99" s="151"/>
      <c r="DG99" s="150">
        <v>54425</v>
      </c>
      <c r="DH99">
        <v>778</v>
      </c>
      <c r="DI99">
        <v>2</v>
      </c>
      <c r="DJ99" t="s">
        <v>2655</v>
      </c>
      <c r="DK99" s="150">
        <v>55201</v>
      </c>
      <c r="DL99">
        <v>403</v>
      </c>
      <c r="DM99" s="150">
        <v>54798</v>
      </c>
      <c r="DN99">
        <v>0.01</v>
      </c>
      <c r="DO99" s="150"/>
      <c r="DP99" s="150"/>
      <c r="DQ99" s="150"/>
      <c r="DS99" s="150"/>
      <c r="DW99" t="str">
        <f t="shared" si="4"/>
        <v>חדרה</v>
      </c>
      <c r="DX99" s="150">
        <f t="shared" si="5"/>
        <v>103956</v>
      </c>
      <c r="DY99" s="150">
        <f t="shared" si="6"/>
        <v>186687</v>
      </c>
      <c r="DZ99" s="150"/>
      <c r="EB99" s="150"/>
      <c r="EC99" t="s">
        <v>2829</v>
      </c>
      <c r="ED99" s="150" t="str">
        <f t="shared" si="7"/>
        <v>חדרה</v>
      </c>
      <c r="EE99" s="150"/>
      <c r="EL99" s="150"/>
      <c r="EM99" s="152"/>
      <c r="EN99" s="150"/>
      <c r="EO99" s="150"/>
      <c r="EP99" s="150"/>
      <c r="EQ99" s="150"/>
      <c r="ER99" s="150"/>
      <c r="ES99" s="150"/>
      <c r="EV99" s="150"/>
      <c r="EX99" s="150"/>
      <c r="EY99" s="151"/>
      <c r="EZ99" s="150"/>
      <c r="FA99" s="150"/>
      <c r="FC99" s="150"/>
      <c r="FG99" s="150"/>
      <c r="FI99" s="150"/>
      <c r="FJ99" s="150"/>
      <c r="FK99" s="151"/>
      <c r="FL99" s="150"/>
      <c r="FM99" s="150"/>
      <c r="FN99" s="150"/>
      <c r="FO99" s="150"/>
      <c r="FP99" s="150"/>
      <c r="FQ99" s="152"/>
      <c r="FR99" s="150"/>
      <c r="FS99" s="150"/>
      <c r="FT99" s="150"/>
      <c r="FU99" s="150"/>
      <c r="FV99" s="150"/>
      <c r="FW99" s="150"/>
      <c r="FX99" s="150"/>
      <c r="FZ99" s="153"/>
      <c r="GA99" s="150"/>
      <c r="GB99" s="150"/>
      <c r="GD99" s="150"/>
      <c r="GE99" s="150"/>
      <c r="GF99" s="150"/>
      <c r="GG99" s="150"/>
      <c r="GI99" s="154"/>
      <c r="GJ99" s="150"/>
      <c r="GM99" s="150"/>
      <c r="GN99" s="150"/>
      <c r="GP99" s="150"/>
      <c r="GR99" s="151"/>
      <c r="GS99" s="150"/>
      <c r="GT99" s="150"/>
      <c r="GU99" s="150"/>
      <c r="GW99" s="150"/>
      <c r="GX99" s="150"/>
      <c r="GY99" s="150"/>
      <c r="HA99" s="152"/>
      <c r="HJ99" s="128"/>
      <c r="HK99" s="150"/>
      <c r="HO99" s="150"/>
      <c r="HQ99" s="150"/>
      <c r="HS99" s="151"/>
      <c r="HT99" s="150"/>
      <c r="HX99" s="150"/>
      <c r="HZ99" s="150"/>
      <c r="IB99" s="151"/>
      <c r="IC99" s="150"/>
      <c r="IG99" s="150"/>
      <c r="II99" s="150"/>
    </row>
    <row r="100" spans="1:243">
      <c r="A100" s="149">
        <v>87</v>
      </c>
      <c r="B100" s="238" t="s">
        <v>2659</v>
      </c>
      <c r="C100" t="s">
        <v>2499</v>
      </c>
      <c r="D100" s="238"/>
      <c r="E100" s="238"/>
      <c r="F100" s="238"/>
      <c r="G100" s="150">
        <v>722881</v>
      </c>
      <c r="H100" s="150">
        <v>233487</v>
      </c>
      <c r="I100" s="150">
        <v>95663</v>
      </c>
      <c r="J100" s="150">
        <v>7907</v>
      </c>
      <c r="K100">
        <v>374</v>
      </c>
      <c r="L100" s="150">
        <v>1060312</v>
      </c>
      <c r="M100" s="150"/>
      <c r="N100" s="150">
        <v>2073</v>
      </c>
      <c r="O100" s="150"/>
      <c r="P100" s="151"/>
      <c r="Q100" s="150">
        <v>490004</v>
      </c>
      <c r="R100" s="150">
        <v>101640</v>
      </c>
      <c r="S100">
        <v>199</v>
      </c>
      <c r="T100" s="150">
        <v>115077</v>
      </c>
      <c r="U100" s="150">
        <v>233487</v>
      </c>
      <c r="V100" s="150">
        <v>95663</v>
      </c>
      <c r="W100" s="150">
        <v>7907</v>
      </c>
      <c r="X100" t="s">
        <v>2655</v>
      </c>
      <c r="Y100">
        <v>358</v>
      </c>
      <c r="AA100" t="s">
        <v>2655</v>
      </c>
      <c r="AB100">
        <v>16</v>
      </c>
      <c r="AC100" s="150">
        <v>15961</v>
      </c>
      <c r="AD100" s="150">
        <v>1060312</v>
      </c>
      <c r="AE100" t="s">
        <v>2655</v>
      </c>
      <c r="AF100" s="150">
        <v>1060312</v>
      </c>
      <c r="AG100" s="151"/>
      <c r="AH100" s="150">
        <v>1242660</v>
      </c>
      <c r="AI100" s="150">
        <v>24906</v>
      </c>
      <c r="AJ100" s="150">
        <v>41953</v>
      </c>
      <c r="AL100" s="150">
        <v>182636</v>
      </c>
      <c r="AM100" t="s">
        <v>2655</v>
      </c>
      <c r="AP100" s="150">
        <v>249495</v>
      </c>
      <c r="AQ100" s="150">
        <v>32361</v>
      </c>
      <c r="AR100" s="150">
        <v>1459794</v>
      </c>
      <c r="AS100" t="s">
        <v>2655</v>
      </c>
      <c r="AT100"/>
      <c r="AU100" s="150">
        <v>34605</v>
      </c>
      <c r="AV100" s="150">
        <v>315938</v>
      </c>
      <c r="AW100" s="150">
        <v>75810</v>
      </c>
      <c r="AX100" s="150">
        <v>4970</v>
      </c>
      <c r="AY100" s="150">
        <v>279703</v>
      </c>
      <c r="AZ100" s="150">
        <v>233549</v>
      </c>
      <c r="BA100" s="150">
        <v>46154</v>
      </c>
      <c r="BB100">
        <v>0.83</v>
      </c>
      <c r="BC100"/>
      <c r="BD100" s="150"/>
      <c r="BE100" s="150">
        <v>102348</v>
      </c>
      <c r="BF100" s="150">
        <v>253689</v>
      </c>
      <c r="BG100" s="150">
        <v>25830</v>
      </c>
      <c r="BH100" s="150">
        <v>-7599</v>
      </c>
      <c r="BI100" s="150">
        <v>322608</v>
      </c>
      <c r="BJ100" s="150">
        <v>254410</v>
      </c>
      <c r="BK100" s="150">
        <v>68198</v>
      </c>
      <c r="BL100">
        <v>0.79</v>
      </c>
      <c r="BM100"/>
      <c r="BN100" s="150">
        <v>313592</v>
      </c>
      <c r="BO100" s="150">
        <v>21877</v>
      </c>
      <c r="BP100" t="s">
        <v>2655</v>
      </c>
      <c r="BQ100" s="150">
        <v>2629</v>
      </c>
      <c r="BR100" s="150">
        <v>338098</v>
      </c>
      <c r="BS100" t="s">
        <v>2655</v>
      </c>
      <c r="BT100" s="150">
        <v>338098</v>
      </c>
      <c r="BU100" t="s">
        <v>2655</v>
      </c>
      <c r="BV100" s="150"/>
      <c r="BW100" s="150">
        <v>450545</v>
      </c>
      <c r="BX100" s="150">
        <v>591504</v>
      </c>
      <c r="BY100" s="150">
        <v>101640</v>
      </c>
      <c r="BZ100" t="s">
        <v>2655</v>
      </c>
      <c r="CA100" s="150">
        <v>940409</v>
      </c>
      <c r="CB100" s="150">
        <v>487959</v>
      </c>
      <c r="CC100" s="150">
        <v>452450</v>
      </c>
      <c r="CD100">
        <v>0.52</v>
      </c>
      <c r="CE100" s="150"/>
      <c r="CG100" t="s">
        <v>2655</v>
      </c>
      <c r="CH100" t="s">
        <v>2655</v>
      </c>
      <c r="CJ100" t="s">
        <v>2655</v>
      </c>
      <c r="CK100" t="s">
        <v>2655</v>
      </c>
      <c r="CL100" t="s">
        <v>2655</v>
      </c>
      <c r="CM100" t="s">
        <v>2655</v>
      </c>
      <c r="CN100" s="150"/>
      <c r="CO100" s="150">
        <v>1855</v>
      </c>
      <c r="CP100">
        <v>131</v>
      </c>
      <c r="CQ100" t="s">
        <v>2655</v>
      </c>
      <c r="CR100" s="150">
        <v>-1787</v>
      </c>
      <c r="CS100">
        <v>199</v>
      </c>
      <c r="CT100">
        <v>199</v>
      </c>
      <c r="CU100" t="s">
        <v>2655</v>
      </c>
      <c r="CV100">
        <v>1</v>
      </c>
      <c r="CW100" s="150"/>
      <c r="CX100" s="150">
        <v>86612</v>
      </c>
      <c r="CY100" s="150">
        <v>5123</v>
      </c>
      <c r="CZ100" t="s">
        <v>2655</v>
      </c>
      <c r="DA100" s="150">
        <v>1787</v>
      </c>
      <c r="DB100" s="150">
        <v>93522</v>
      </c>
      <c r="DC100" t="s">
        <v>2655</v>
      </c>
      <c r="DD100" s="150">
        <v>93522</v>
      </c>
      <c r="DE100" t="s">
        <v>2655</v>
      </c>
      <c r="DF100" s="151"/>
      <c r="DG100" s="150">
        <v>88467</v>
      </c>
      <c r="DH100" s="150">
        <v>5254</v>
      </c>
      <c r="DI100" t="s">
        <v>2655</v>
      </c>
      <c r="DJ100" t="s">
        <v>2655</v>
      </c>
      <c r="DK100" s="150">
        <v>93721</v>
      </c>
      <c r="DL100">
        <v>199</v>
      </c>
      <c r="DM100" s="150">
        <v>93522</v>
      </c>
      <c r="DN100" t="s">
        <v>2655</v>
      </c>
      <c r="DO100" s="150"/>
      <c r="DQ100" s="150"/>
      <c r="DS100" s="150"/>
      <c r="DW100" t="str">
        <f t="shared" si="4"/>
        <v>חולון</v>
      </c>
      <c r="DX100" s="150">
        <f t="shared" si="5"/>
        <v>233549</v>
      </c>
      <c r="DY100" s="150">
        <f t="shared" si="6"/>
        <v>254410</v>
      </c>
      <c r="DZ100" s="150"/>
      <c r="EB100" s="150"/>
      <c r="EC100" t="s">
        <v>2830</v>
      </c>
      <c r="ED100" s="150" t="str">
        <f t="shared" si="7"/>
        <v>חולון</v>
      </c>
      <c r="EE100" s="150"/>
      <c r="EL100" s="150"/>
      <c r="EM100" s="152"/>
      <c r="EN100" s="150"/>
      <c r="EO100" s="150"/>
      <c r="EP100" s="150"/>
      <c r="ER100" s="150"/>
      <c r="EV100" s="150"/>
      <c r="EW100" s="150"/>
      <c r="EX100" s="150"/>
      <c r="EY100" s="151"/>
      <c r="EZ100" s="150"/>
      <c r="FA100" s="150"/>
      <c r="FB100" s="150"/>
      <c r="FD100" s="150"/>
      <c r="FE100" s="150"/>
      <c r="FG100" s="150"/>
      <c r="FH100" s="150"/>
      <c r="FI100" s="150"/>
      <c r="FJ100" s="150"/>
      <c r="FK100" s="151"/>
      <c r="FL100" s="150"/>
      <c r="FM100" s="150"/>
      <c r="FN100" s="150"/>
      <c r="FO100" s="150"/>
      <c r="FP100" s="150"/>
      <c r="FQ100" s="152"/>
      <c r="FR100" s="150"/>
      <c r="FS100" s="150"/>
      <c r="FT100" s="150"/>
      <c r="FU100" s="150"/>
      <c r="FV100" s="150"/>
      <c r="FW100" s="150"/>
      <c r="FX100" s="150"/>
      <c r="FZ100" s="153"/>
      <c r="GA100" s="150"/>
      <c r="GB100" s="150"/>
      <c r="GC100" s="150"/>
      <c r="GD100" s="150"/>
      <c r="GE100" s="150"/>
      <c r="GF100" s="150"/>
      <c r="GG100" s="150"/>
      <c r="GI100" s="154"/>
      <c r="GJ100" s="150"/>
      <c r="GK100" s="150"/>
      <c r="GM100" s="150"/>
      <c r="GN100" s="150"/>
      <c r="GP100" s="150"/>
      <c r="GR100" s="151"/>
      <c r="GS100" s="150"/>
      <c r="GT100" s="150"/>
      <c r="GU100" s="150"/>
      <c r="GW100" s="150"/>
      <c r="GX100" s="150"/>
      <c r="GY100" s="150"/>
      <c r="HA100" s="152"/>
      <c r="HJ100" s="128"/>
      <c r="HK100" s="150"/>
      <c r="HN100" s="150"/>
      <c r="HS100" s="151"/>
      <c r="HT100" s="150"/>
      <c r="HU100" s="150"/>
      <c r="HW100" s="150"/>
      <c r="HX100" s="150"/>
      <c r="HZ100" s="150"/>
      <c r="IB100" s="151"/>
      <c r="IC100" s="150"/>
      <c r="ID100" s="150"/>
      <c r="IG100" s="150"/>
      <c r="II100" s="150"/>
    </row>
    <row r="101" spans="1:243">
      <c r="A101" s="149">
        <v>88</v>
      </c>
      <c r="B101" s="238" t="s">
        <v>2658</v>
      </c>
      <c r="C101" t="s">
        <v>270</v>
      </c>
      <c r="D101" s="238"/>
      <c r="E101" s="238"/>
      <c r="F101" s="238"/>
      <c r="G101" s="150">
        <v>66505</v>
      </c>
      <c r="H101" s="150">
        <v>32672</v>
      </c>
      <c r="I101" s="150">
        <v>9416</v>
      </c>
      <c r="J101" s="150">
        <v>3897</v>
      </c>
      <c r="K101" s="150">
        <v>25544</v>
      </c>
      <c r="L101" s="150">
        <v>138034</v>
      </c>
      <c r="M101"/>
      <c r="N101" s="150">
        <v>-1009</v>
      </c>
      <c r="O101" s="150"/>
      <c r="P101" s="151"/>
      <c r="Q101" s="150">
        <v>35722</v>
      </c>
      <c r="R101" s="150">
        <v>6787</v>
      </c>
      <c r="S101" s="150">
        <v>2587</v>
      </c>
      <c r="T101" s="150">
        <v>18812</v>
      </c>
      <c r="U101" s="150">
        <v>32672</v>
      </c>
      <c r="V101" s="150">
        <v>9416</v>
      </c>
      <c r="W101" s="150">
        <v>3897</v>
      </c>
      <c r="X101" s="150">
        <v>9393</v>
      </c>
      <c r="Y101" s="150">
        <v>15817</v>
      </c>
      <c r="AA101" t="s">
        <v>2655</v>
      </c>
      <c r="AB101">
        <v>334</v>
      </c>
      <c r="AC101" s="150">
        <v>2597</v>
      </c>
      <c r="AD101" s="150">
        <v>138034</v>
      </c>
      <c r="AE101" t="s">
        <v>2655</v>
      </c>
      <c r="AF101" s="150">
        <v>138034</v>
      </c>
      <c r="AG101" s="151"/>
      <c r="AH101" s="150">
        <v>195145</v>
      </c>
      <c r="AI101" s="150">
        <v>18317</v>
      </c>
      <c r="AL101" s="150">
        <v>8144</v>
      </c>
      <c r="AM101" s="150">
        <v>3058</v>
      </c>
      <c r="AP101" s="150">
        <v>29519</v>
      </c>
      <c r="AQ101" s="150">
        <v>26767</v>
      </c>
      <c r="AR101" s="150">
        <v>197897</v>
      </c>
      <c r="AS101" s="150">
        <v>3242</v>
      </c>
      <c r="AT101"/>
      <c r="AU101" s="150">
        <v>5028</v>
      </c>
      <c r="AV101" s="150">
        <v>19357</v>
      </c>
      <c r="AW101" s="150">
        <v>4910</v>
      </c>
      <c r="AY101" s="150">
        <v>19475</v>
      </c>
      <c r="AZ101" s="150">
        <v>14794</v>
      </c>
      <c r="BA101" s="150">
        <v>4681</v>
      </c>
      <c r="BB101">
        <v>0.76</v>
      </c>
      <c r="BC101"/>
      <c r="BD101" s="150"/>
      <c r="BE101" s="150">
        <v>5822</v>
      </c>
      <c r="BF101" s="150">
        <v>22829</v>
      </c>
      <c r="BG101" s="150">
        <v>1877</v>
      </c>
      <c r="BI101" s="150">
        <v>26774</v>
      </c>
      <c r="BJ101" s="150">
        <v>21064</v>
      </c>
      <c r="BK101" s="150">
        <v>5710</v>
      </c>
      <c r="BL101">
        <v>0.79</v>
      </c>
      <c r="BM101"/>
      <c r="BN101" s="150">
        <v>8539</v>
      </c>
      <c r="BO101">
        <v>344</v>
      </c>
      <c r="BP101" t="s">
        <v>2655</v>
      </c>
      <c r="BR101" s="150">
        <v>8883</v>
      </c>
      <c r="BS101" t="s">
        <v>2655</v>
      </c>
      <c r="BT101" s="150">
        <v>8883</v>
      </c>
      <c r="BU101" t="s">
        <v>2655</v>
      </c>
      <c r="BV101" s="150"/>
      <c r="BW101" s="150">
        <v>19389</v>
      </c>
      <c r="BX101" s="150">
        <v>42530</v>
      </c>
      <c r="BY101" s="150">
        <v>6787</v>
      </c>
      <c r="BZ101" t="s">
        <v>2655</v>
      </c>
      <c r="CA101" s="150">
        <v>55132</v>
      </c>
      <c r="CB101" s="150">
        <v>35858</v>
      </c>
      <c r="CC101" s="150">
        <v>19274</v>
      </c>
      <c r="CD101">
        <v>0.65</v>
      </c>
      <c r="CE101" s="150"/>
      <c r="CG101" t="s">
        <v>2655</v>
      </c>
      <c r="CH101" t="s">
        <v>2655</v>
      </c>
      <c r="CJ101" t="s">
        <v>2655</v>
      </c>
      <c r="CK101" t="s">
        <v>2655</v>
      </c>
      <c r="CL101" t="s">
        <v>2655</v>
      </c>
      <c r="CM101" t="s">
        <v>2655</v>
      </c>
      <c r="CN101" s="150"/>
      <c r="CO101" s="150">
        <v>1412</v>
      </c>
      <c r="CP101" s="150">
        <v>2717</v>
      </c>
      <c r="CQ101" t="s">
        <v>2655</v>
      </c>
      <c r="CS101" s="150">
        <v>4129</v>
      </c>
      <c r="CT101" s="150">
        <v>2586</v>
      </c>
      <c r="CU101" s="150">
        <v>1543</v>
      </c>
      <c r="CV101">
        <v>0.63</v>
      </c>
      <c r="CW101" s="150"/>
      <c r="CX101">
        <v>11</v>
      </c>
      <c r="CY101">
        <v>19</v>
      </c>
      <c r="CZ101" t="s">
        <v>2655</v>
      </c>
      <c r="DB101">
        <v>30</v>
      </c>
      <c r="DC101" t="s">
        <v>2655</v>
      </c>
      <c r="DD101">
        <v>30</v>
      </c>
      <c r="DE101" t="s">
        <v>2655</v>
      </c>
      <c r="DF101" s="151"/>
      <c r="DG101" s="150">
        <v>1423</v>
      </c>
      <c r="DH101" s="150">
        <v>2736</v>
      </c>
      <c r="DI101" t="s">
        <v>2655</v>
      </c>
      <c r="DJ101" t="s">
        <v>2655</v>
      </c>
      <c r="DK101" s="150">
        <v>4159</v>
      </c>
      <c r="DL101" s="150">
        <v>2586</v>
      </c>
      <c r="DM101" s="150">
        <v>1573</v>
      </c>
      <c r="DN101">
        <v>0.62</v>
      </c>
      <c r="DO101" s="150"/>
      <c r="DQ101" s="150"/>
      <c r="DS101" s="150"/>
      <c r="DW101" t="str">
        <f t="shared" si="4"/>
        <v>חוף אשקלון</v>
      </c>
      <c r="DX101" s="150">
        <f t="shared" si="5"/>
        <v>14794</v>
      </c>
      <c r="DY101" s="150">
        <f t="shared" si="6"/>
        <v>21064</v>
      </c>
      <c r="DZ101" s="150"/>
      <c r="EB101" s="150"/>
      <c r="EC101" t="s">
        <v>2831</v>
      </c>
      <c r="ED101" s="150" t="str">
        <f t="shared" si="7"/>
        <v>חוף אשקלון</v>
      </c>
      <c r="EL101" s="150"/>
      <c r="EM101" s="152"/>
      <c r="EN101" s="150"/>
      <c r="EO101" s="150"/>
      <c r="ER101" s="150"/>
      <c r="ES101" s="150"/>
      <c r="EV101" s="150"/>
      <c r="EW101" s="150"/>
      <c r="EX101" s="150"/>
      <c r="EY101" s="151"/>
      <c r="EZ101" s="150"/>
      <c r="FA101" s="150"/>
      <c r="FB101" s="150"/>
      <c r="FG101" s="150"/>
      <c r="FH101" s="150"/>
      <c r="FI101" s="150"/>
      <c r="FK101" s="151"/>
      <c r="FL101" s="150"/>
      <c r="FM101" s="150"/>
      <c r="FN101" s="150"/>
      <c r="FO101" s="150"/>
      <c r="FP101" s="150"/>
      <c r="FQ101" s="152"/>
      <c r="FR101" s="150"/>
      <c r="FS101" s="150"/>
      <c r="FT101" s="150"/>
      <c r="FV101" s="150"/>
      <c r="FW101" s="150"/>
      <c r="FX101" s="150"/>
      <c r="FZ101" s="153"/>
      <c r="GA101" s="150"/>
      <c r="GB101" s="150"/>
      <c r="GC101" s="150"/>
      <c r="GE101" s="150"/>
      <c r="GF101" s="150"/>
      <c r="GG101" s="150"/>
      <c r="GI101" s="154"/>
      <c r="GJ101" s="150"/>
      <c r="GN101" s="150"/>
      <c r="GP101" s="150"/>
      <c r="GR101" s="151"/>
      <c r="GS101" s="150"/>
      <c r="GT101" s="150"/>
      <c r="GU101" s="150"/>
      <c r="GW101" s="150"/>
      <c r="GX101" s="150"/>
      <c r="GY101" s="150"/>
      <c r="HA101" s="152"/>
      <c r="HJ101" s="128"/>
      <c r="HK101" s="150"/>
      <c r="HL101" s="150"/>
      <c r="HO101" s="150"/>
      <c r="HP101" s="150"/>
      <c r="HQ101" s="150"/>
      <c r="HS101" s="151"/>
      <c r="IB101" s="151"/>
      <c r="IC101" s="150"/>
      <c r="ID101" s="150"/>
      <c r="IG101" s="150"/>
      <c r="IH101" s="150"/>
      <c r="II101" s="150"/>
    </row>
    <row r="102" spans="1:243">
      <c r="A102" s="149">
        <v>89</v>
      </c>
      <c r="B102" s="238" t="s">
        <v>2654</v>
      </c>
      <c r="C102" t="s">
        <v>661</v>
      </c>
      <c r="D102" s="238"/>
      <c r="E102" s="238"/>
      <c r="F102" s="238"/>
      <c r="G102" s="150">
        <v>140266</v>
      </c>
      <c r="H102" s="150">
        <v>51841</v>
      </c>
      <c r="I102" s="150">
        <v>12240</v>
      </c>
      <c r="J102" s="150">
        <v>3419</v>
      </c>
      <c r="K102">
        <v>687</v>
      </c>
      <c r="L102" s="150">
        <v>208453</v>
      </c>
      <c r="M102" s="150"/>
      <c r="N102">
        <v>632</v>
      </c>
      <c r="O102" s="150"/>
      <c r="P102" s="151"/>
      <c r="Q102" s="150">
        <v>76882</v>
      </c>
      <c r="R102" s="150">
        <v>6382</v>
      </c>
      <c r="S102" s="150">
        <v>4239</v>
      </c>
      <c r="T102" s="150">
        <v>52763</v>
      </c>
      <c r="U102" s="150">
        <v>51841</v>
      </c>
      <c r="V102" s="150">
        <v>12240</v>
      </c>
      <c r="W102" s="150">
        <v>3419</v>
      </c>
      <c r="X102">
        <v>687</v>
      </c>
      <c r="Y102" t="s">
        <v>2655</v>
      </c>
      <c r="AA102" t="s">
        <v>2655</v>
      </c>
      <c r="AB102" t="s">
        <v>2655</v>
      </c>
      <c r="AC102" t="s">
        <v>2655</v>
      </c>
      <c r="AD102" s="150">
        <v>208453</v>
      </c>
      <c r="AE102" t="s">
        <v>2655</v>
      </c>
      <c r="AF102" s="150">
        <v>208453</v>
      </c>
      <c r="AG102" s="151"/>
      <c r="AH102" s="150">
        <v>138126</v>
      </c>
      <c r="AI102" s="150">
        <v>8545</v>
      </c>
      <c r="AJ102" s="150">
        <v>8492</v>
      </c>
      <c r="AK102">
        <v>74</v>
      </c>
      <c r="AL102" s="150">
        <v>8540</v>
      </c>
      <c r="AM102" t="s">
        <v>2655</v>
      </c>
      <c r="AP102" s="150">
        <v>25651</v>
      </c>
      <c r="AQ102" s="150">
        <v>94497</v>
      </c>
      <c r="AR102" s="150">
        <v>69280</v>
      </c>
      <c r="AS102" s="150">
        <v>3650</v>
      </c>
      <c r="AT102"/>
      <c r="AU102" s="150">
        <v>6261</v>
      </c>
      <c r="AV102" s="150">
        <v>49755</v>
      </c>
      <c r="AW102" s="150">
        <v>5658</v>
      </c>
      <c r="AX102">
        <v>94</v>
      </c>
      <c r="AY102" s="150">
        <v>50452</v>
      </c>
      <c r="AZ102" s="150">
        <v>44474</v>
      </c>
      <c r="BA102" s="150">
        <v>5978</v>
      </c>
      <c r="BB102">
        <v>0.88</v>
      </c>
      <c r="BC102"/>
      <c r="BD102" s="150"/>
      <c r="BE102" s="150">
        <v>5168</v>
      </c>
      <c r="BF102" s="150">
        <v>32814</v>
      </c>
      <c r="BG102">
        <v>724</v>
      </c>
      <c r="BH102" s="150">
        <v>1622</v>
      </c>
      <c r="BI102" s="150">
        <v>38880</v>
      </c>
      <c r="BJ102" s="150">
        <v>32408</v>
      </c>
      <c r="BK102" s="150">
        <v>6472</v>
      </c>
      <c r="BL102">
        <v>0.83</v>
      </c>
      <c r="BM102"/>
      <c r="BN102" s="150">
        <v>5687</v>
      </c>
      <c r="BO102" t="s">
        <v>2655</v>
      </c>
      <c r="BP102" t="s">
        <v>2655</v>
      </c>
      <c r="BQ102" s="150">
        <v>-1716</v>
      </c>
      <c r="BR102" s="150">
        <v>3971</v>
      </c>
      <c r="BS102" t="s">
        <v>2655</v>
      </c>
      <c r="BT102" s="150">
        <v>3971</v>
      </c>
      <c r="BU102" t="s">
        <v>2655</v>
      </c>
      <c r="BV102" s="150"/>
      <c r="BW102" s="150">
        <v>17116</v>
      </c>
      <c r="BX102" s="150">
        <v>82569</v>
      </c>
      <c r="BY102" s="150">
        <v>6382</v>
      </c>
      <c r="BZ102" t="s">
        <v>2655</v>
      </c>
      <c r="CA102" s="150">
        <v>93303</v>
      </c>
      <c r="CB102" s="150">
        <v>76882</v>
      </c>
      <c r="CC102" s="150">
        <v>16421</v>
      </c>
      <c r="CD102">
        <v>0.82</v>
      </c>
      <c r="CE102" s="150"/>
      <c r="CG102" t="s">
        <v>2655</v>
      </c>
      <c r="CH102" t="s">
        <v>2655</v>
      </c>
      <c r="CJ102" t="s">
        <v>2655</v>
      </c>
      <c r="CK102" t="s">
        <v>2655</v>
      </c>
      <c r="CL102" t="s">
        <v>2655</v>
      </c>
      <c r="CM102" t="s">
        <v>2655</v>
      </c>
      <c r="CN102" s="150"/>
      <c r="CO102" s="150">
        <v>2512</v>
      </c>
      <c r="CP102" s="150">
        <v>4240</v>
      </c>
      <c r="CQ102" t="s">
        <v>2655</v>
      </c>
      <c r="CS102" s="150">
        <v>6752</v>
      </c>
      <c r="CT102" s="150">
        <v>4239</v>
      </c>
      <c r="CU102" s="150">
        <v>2513</v>
      </c>
      <c r="CV102">
        <v>0.63</v>
      </c>
      <c r="CW102" s="150"/>
      <c r="CY102" t="s">
        <v>2655</v>
      </c>
      <c r="CZ102" t="s">
        <v>2655</v>
      </c>
      <c r="DB102" t="s">
        <v>2655</v>
      </c>
      <c r="DC102" t="s">
        <v>2655</v>
      </c>
      <c r="DD102" t="s">
        <v>2655</v>
      </c>
      <c r="DE102" t="s">
        <v>2655</v>
      </c>
      <c r="DF102" s="151"/>
      <c r="DG102" s="150">
        <v>2512</v>
      </c>
      <c r="DH102" s="150">
        <v>4240</v>
      </c>
      <c r="DI102" t="s">
        <v>2655</v>
      </c>
      <c r="DJ102" t="s">
        <v>2655</v>
      </c>
      <c r="DK102" s="150">
        <v>6752</v>
      </c>
      <c r="DL102" s="150">
        <v>4239</v>
      </c>
      <c r="DM102" s="150">
        <v>2513</v>
      </c>
      <c r="DN102">
        <v>0.63</v>
      </c>
      <c r="DO102"/>
      <c r="DW102" t="str">
        <f t="shared" si="4"/>
        <v>חוף הכרמל</v>
      </c>
      <c r="DX102" s="150">
        <f t="shared" si="5"/>
        <v>44474</v>
      </c>
      <c r="DY102" s="150">
        <f t="shared" si="6"/>
        <v>32408</v>
      </c>
      <c r="DZ102" s="150"/>
      <c r="EB102" s="150"/>
      <c r="EC102" t="s">
        <v>2832</v>
      </c>
      <c r="ED102" s="150" t="str">
        <f t="shared" si="7"/>
        <v>חוף הכרמל</v>
      </c>
      <c r="EE102" s="150"/>
      <c r="EF102" s="150"/>
      <c r="EG102" s="150"/>
      <c r="EJ102" s="150"/>
      <c r="EL102" s="150"/>
      <c r="EM102" s="152"/>
      <c r="EN102" s="150"/>
      <c r="EO102" s="150"/>
      <c r="EP102" s="150"/>
      <c r="ER102" s="150"/>
      <c r="EV102" s="150"/>
      <c r="EW102" s="150"/>
      <c r="EX102" s="150"/>
      <c r="EY102" s="151"/>
      <c r="EZ102" s="150"/>
      <c r="FA102" s="150"/>
      <c r="FB102" s="150"/>
      <c r="FD102" s="150"/>
      <c r="FG102" s="150"/>
      <c r="FH102" s="150"/>
      <c r="FI102" s="150"/>
      <c r="FJ102" s="150"/>
      <c r="FK102" s="151"/>
      <c r="FL102" s="150"/>
      <c r="FM102" s="150"/>
      <c r="FN102" s="150"/>
      <c r="FO102" s="150"/>
      <c r="FP102" s="150"/>
      <c r="FQ102" s="152"/>
      <c r="FR102" s="150"/>
      <c r="FS102" s="150"/>
      <c r="FT102" s="150"/>
      <c r="FV102" s="150"/>
      <c r="FW102" s="150"/>
      <c r="FX102" s="150"/>
      <c r="FZ102" s="153"/>
      <c r="GA102" s="150"/>
      <c r="GB102" s="150"/>
      <c r="GD102" s="150"/>
      <c r="GE102" s="150"/>
      <c r="GF102" s="150"/>
      <c r="GG102" s="150"/>
      <c r="GI102" s="154"/>
      <c r="GJ102" s="150"/>
      <c r="GM102" s="150"/>
      <c r="GN102" s="150"/>
      <c r="GP102" s="150"/>
      <c r="GR102" s="151"/>
      <c r="GS102" s="150"/>
      <c r="GT102" s="150"/>
      <c r="GU102" s="150"/>
      <c r="GW102" s="150"/>
      <c r="GX102" s="150"/>
      <c r="GY102" s="150"/>
      <c r="HA102" s="152"/>
      <c r="HJ102" s="128"/>
      <c r="HK102" s="150"/>
      <c r="HL102" s="150"/>
      <c r="HO102" s="150"/>
      <c r="HP102" s="150"/>
      <c r="HQ102" s="150"/>
      <c r="HS102" s="151"/>
      <c r="IB102" s="151"/>
      <c r="IC102" s="150"/>
      <c r="ID102" s="150"/>
      <c r="IG102" s="150"/>
      <c r="IH102" s="150"/>
      <c r="II102" s="150"/>
    </row>
    <row r="103" spans="1:243">
      <c r="A103" s="149">
        <v>90</v>
      </c>
      <c r="B103" s="238" t="s">
        <v>2657</v>
      </c>
      <c r="C103" t="s">
        <v>1300</v>
      </c>
      <c r="D103" s="238"/>
      <c r="E103" s="238"/>
      <c r="F103" s="238"/>
      <c r="G103" s="150">
        <v>98165</v>
      </c>
      <c r="H103" s="150">
        <v>13756</v>
      </c>
      <c r="I103" s="150">
        <v>3472</v>
      </c>
      <c r="J103">
        <v>729</v>
      </c>
      <c r="K103">
        <v>17</v>
      </c>
      <c r="L103" s="150">
        <v>116139</v>
      </c>
      <c r="M103"/>
      <c r="N103">
        <v>36</v>
      </c>
      <c r="O103" s="150"/>
      <c r="P103" s="151"/>
      <c r="Q103" s="150">
        <v>62436</v>
      </c>
      <c r="R103" s="150">
        <v>7740</v>
      </c>
      <c r="S103" t="s">
        <v>2655</v>
      </c>
      <c r="T103" s="150">
        <v>27222</v>
      </c>
      <c r="U103" s="150">
        <v>13756</v>
      </c>
      <c r="V103" s="150">
        <v>3472</v>
      </c>
      <c r="W103">
        <v>729</v>
      </c>
      <c r="X103" t="s">
        <v>2655</v>
      </c>
      <c r="Y103">
        <v>17</v>
      </c>
      <c r="AA103" t="s">
        <v>2655</v>
      </c>
      <c r="AB103" t="s">
        <v>2655</v>
      </c>
      <c r="AC103">
        <v>767</v>
      </c>
      <c r="AD103" s="150">
        <v>116139</v>
      </c>
      <c r="AE103" t="s">
        <v>2655</v>
      </c>
      <c r="AF103" s="150">
        <v>116139</v>
      </c>
      <c r="AG103" s="151"/>
      <c r="AH103" s="150">
        <v>94146</v>
      </c>
      <c r="AI103" s="150">
        <v>5575</v>
      </c>
      <c r="AJ103">
        <v>417</v>
      </c>
      <c r="AK103">
        <v>-287</v>
      </c>
      <c r="AL103" s="150">
        <v>13153</v>
      </c>
      <c r="AM103" s="150">
        <v>1760</v>
      </c>
      <c r="AP103" s="150">
        <v>20618</v>
      </c>
      <c r="AQ103" s="150">
        <v>21456</v>
      </c>
      <c r="AR103" s="150">
        <v>93308</v>
      </c>
      <c r="AS103" t="s">
        <v>2655</v>
      </c>
      <c r="AT103"/>
      <c r="AU103" s="150">
        <v>1913</v>
      </c>
      <c r="AV103" s="150">
        <v>28818</v>
      </c>
      <c r="AW103" s="150">
        <v>3126</v>
      </c>
      <c r="AY103" s="150">
        <v>27605</v>
      </c>
      <c r="AZ103" s="150">
        <v>23074</v>
      </c>
      <c r="BA103" s="150">
        <v>4531</v>
      </c>
      <c r="BB103">
        <v>0.84</v>
      </c>
      <c r="BC103"/>
      <c r="BD103" s="150"/>
      <c r="BE103" s="150">
        <v>20814</v>
      </c>
      <c r="BF103" s="150">
        <v>43847</v>
      </c>
      <c r="BG103" s="150">
        <v>4614</v>
      </c>
      <c r="BI103" s="150">
        <v>60047</v>
      </c>
      <c r="BJ103" s="150">
        <v>39362</v>
      </c>
      <c r="BK103" s="150">
        <v>20685</v>
      </c>
      <c r="BL103">
        <v>0.66</v>
      </c>
      <c r="BM103"/>
      <c r="BN103" s="150">
        <v>15290</v>
      </c>
      <c r="BO103">
        <v>884</v>
      </c>
      <c r="BP103" t="s">
        <v>2655</v>
      </c>
      <c r="BR103" s="150">
        <v>16174</v>
      </c>
      <c r="BS103" t="s">
        <v>2655</v>
      </c>
      <c r="BT103" s="150">
        <v>16174</v>
      </c>
      <c r="BU103" t="s">
        <v>2655</v>
      </c>
      <c r="BV103" s="150"/>
      <c r="BW103" s="150">
        <v>38017</v>
      </c>
      <c r="BX103" s="150">
        <v>73549</v>
      </c>
      <c r="BY103" s="150">
        <v>7740</v>
      </c>
      <c r="BZ103" t="s">
        <v>2655</v>
      </c>
      <c r="CA103" s="150">
        <v>103826</v>
      </c>
      <c r="CB103" s="150">
        <v>62436</v>
      </c>
      <c r="CC103" s="150">
        <v>41390</v>
      </c>
      <c r="CD103">
        <v>0.6</v>
      </c>
      <c r="CE103" s="150"/>
      <c r="CG103" t="s">
        <v>2655</v>
      </c>
      <c r="CH103" t="s">
        <v>2655</v>
      </c>
      <c r="CJ103" t="s">
        <v>2655</v>
      </c>
      <c r="CK103" t="s">
        <v>2655</v>
      </c>
      <c r="CL103" t="s">
        <v>2655</v>
      </c>
      <c r="CM103" t="s">
        <v>2655</v>
      </c>
      <c r="CN103" s="150"/>
      <c r="CP103" t="s">
        <v>2655</v>
      </c>
      <c r="CQ103" t="s">
        <v>2655</v>
      </c>
      <c r="CS103" t="s">
        <v>2655</v>
      </c>
      <c r="CT103" t="s">
        <v>2655</v>
      </c>
      <c r="CU103" t="s">
        <v>2655</v>
      </c>
      <c r="CV103" t="s">
        <v>2655</v>
      </c>
      <c r="CW103" s="150"/>
      <c r="CY103" t="s">
        <v>2655</v>
      </c>
      <c r="CZ103" t="s">
        <v>2655</v>
      </c>
      <c r="DB103" t="s">
        <v>2655</v>
      </c>
      <c r="DC103" t="s">
        <v>2655</v>
      </c>
      <c r="DD103" t="s">
        <v>2655</v>
      </c>
      <c r="DE103" t="s">
        <v>2655</v>
      </c>
      <c r="DF103" s="151"/>
      <c r="DG103" t="s">
        <v>2655</v>
      </c>
      <c r="DH103" t="s">
        <v>2655</v>
      </c>
      <c r="DI103" t="s">
        <v>2655</v>
      </c>
      <c r="DJ103" t="s">
        <v>2655</v>
      </c>
      <c r="DK103" t="s">
        <v>2655</v>
      </c>
      <c r="DL103" t="s">
        <v>2655</v>
      </c>
      <c r="DM103" t="s">
        <v>2655</v>
      </c>
      <c r="DN103" t="s">
        <v>2655</v>
      </c>
      <c r="DO103" s="150"/>
      <c r="DS103" s="150"/>
      <c r="DW103" t="str">
        <f t="shared" si="4"/>
        <v>חוף השרון</v>
      </c>
      <c r="DX103" s="150">
        <f t="shared" si="5"/>
        <v>23074</v>
      </c>
      <c r="DY103" s="150">
        <f t="shared" si="6"/>
        <v>39362</v>
      </c>
      <c r="DZ103" s="150"/>
      <c r="EB103" s="150"/>
      <c r="EC103" t="s">
        <v>2833</v>
      </c>
      <c r="ED103" s="150" t="str">
        <f t="shared" si="7"/>
        <v>חוף השרון</v>
      </c>
      <c r="EL103" s="150"/>
      <c r="EM103" s="152"/>
      <c r="EN103" s="150"/>
      <c r="EO103" s="150"/>
      <c r="ER103" s="150"/>
      <c r="ES103" s="150"/>
      <c r="EV103" s="150"/>
      <c r="EW103" s="150"/>
      <c r="EX103" s="150"/>
      <c r="EY103" s="151"/>
      <c r="EZ103" s="150"/>
      <c r="FA103" s="150"/>
      <c r="FB103" s="150"/>
      <c r="FC103" s="150"/>
      <c r="FG103" s="150"/>
      <c r="FH103" s="150"/>
      <c r="FI103" s="150"/>
      <c r="FJ103" s="150"/>
      <c r="FK103" s="151"/>
      <c r="FL103" s="150"/>
      <c r="FM103" s="150"/>
      <c r="FN103" s="150"/>
      <c r="FP103" s="150"/>
      <c r="FQ103" s="152"/>
      <c r="FR103" s="150"/>
      <c r="FS103" s="150"/>
      <c r="FT103" s="150"/>
      <c r="FV103" s="150"/>
      <c r="FW103" s="150"/>
      <c r="FX103" s="150"/>
      <c r="FZ103" s="153"/>
      <c r="GA103" s="150"/>
      <c r="GB103" s="150"/>
      <c r="GC103" s="150"/>
      <c r="GE103" s="150"/>
      <c r="GF103" s="150"/>
      <c r="GG103" s="150"/>
      <c r="GI103" s="154"/>
      <c r="GJ103" s="150"/>
      <c r="GN103" s="150"/>
      <c r="GP103" s="150"/>
      <c r="GR103" s="151"/>
      <c r="GS103" s="150"/>
      <c r="GT103" s="150"/>
      <c r="GU103" s="150"/>
      <c r="GW103" s="150"/>
      <c r="GX103" s="150"/>
      <c r="GY103" s="150"/>
      <c r="HA103" s="152"/>
      <c r="HJ103" s="128"/>
      <c r="HS103" s="151"/>
      <c r="IB103" s="151"/>
    </row>
    <row r="104" spans="1:243">
      <c r="A104" s="149">
        <v>91</v>
      </c>
      <c r="B104" s="238" t="s">
        <v>2659</v>
      </c>
      <c r="C104" t="s">
        <v>278</v>
      </c>
      <c r="D104" s="238"/>
      <c r="E104" s="238"/>
      <c r="F104" s="238"/>
      <c r="G104" s="150">
        <v>19107</v>
      </c>
      <c r="H104" s="150">
        <v>58921</v>
      </c>
      <c r="I104" s="150">
        <v>6139</v>
      </c>
      <c r="J104" s="150">
        <v>29951</v>
      </c>
      <c r="K104" s="150">
        <v>14171</v>
      </c>
      <c r="L104" s="150">
        <v>128289</v>
      </c>
      <c r="M104"/>
      <c r="N104" s="150">
        <v>-1353</v>
      </c>
      <c r="O104" s="150"/>
      <c r="P104" s="151"/>
      <c r="Q104" s="150">
        <v>3875</v>
      </c>
      <c r="R104" s="150">
        <v>6562</v>
      </c>
      <c r="S104">
        <v>224</v>
      </c>
      <c r="T104" s="150">
        <v>6705</v>
      </c>
      <c r="U104" s="150">
        <v>58921</v>
      </c>
      <c r="V104" s="150">
        <v>6139</v>
      </c>
      <c r="W104" s="150">
        <v>29951</v>
      </c>
      <c r="X104" s="150">
        <v>10790</v>
      </c>
      <c r="Y104" s="150">
        <v>3181</v>
      </c>
      <c r="AA104" t="s">
        <v>2655</v>
      </c>
      <c r="AB104">
        <v>200</v>
      </c>
      <c r="AC104" s="150">
        <v>1741</v>
      </c>
      <c r="AD104" s="150">
        <v>128289</v>
      </c>
      <c r="AE104" t="s">
        <v>2655</v>
      </c>
      <c r="AF104" s="150">
        <v>128289</v>
      </c>
      <c r="AG104" s="151"/>
      <c r="AH104" s="150">
        <v>52127</v>
      </c>
      <c r="AI104" s="150">
        <v>7150</v>
      </c>
      <c r="AJ104" s="150">
        <v>3993</v>
      </c>
      <c r="AL104">
        <v>235</v>
      </c>
      <c r="AM104" t="s">
        <v>2655</v>
      </c>
      <c r="AP104" s="150">
        <v>11401</v>
      </c>
      <c r="AQ104" s="150">
        <v>14143</v>
      </c>
      <c r="AR104" s="150">
        <v>49385</v>
      </c>
      <c r="AS104" t="s">
        <v>2655</v>
      </c>
      <c r="AT104"/>
      <c r="AU104" s="150">
        <v>3417</v>
      </c>
      <c r="AV104" s="150">
        <v>8767</v>
      </c>
      <c r="AW104" s="150">
        <v>5098</v>
      </c>
      <c r="AY104" s="150">
        <v>7086</v>
      </c>
      <c r="AZ104" s="150">
        <v>2612</v>
      </c>
      <c r="BA104" s="150">
        <v>4474</v>
      </c>
      <c r="BB104">
        <v>0.37</v>
      </c>
      <c r="BC104"/>
      <c r="BD104" s="150"/>
      <c r="BE104">
        <v>707</v>
      </c>
      <c r="BF104" s="150">
        <v>1167</v>
      </c>
      <c r="BG104">
        <v>287</v>
      </c>
      <c r="BI104" s="150">
        <v>1587</v>
      </c>
      <c r="BJ104" s="150">
        <v>1253</v>
      </c>
      <c r="BK104">
        <v>334</v>
      </c>
      <c r="BL104">
        <v>0.79</v>
      </c>
      <c r="BM104"/>
      <c r="BN104" s="150">
        <v>27341</v>
      </c>
      <c r="BO104" s="150">
        <v>1577</v>
      </c>
      <c r="BP104" s="150">
        <v>1177</v>
      </c>
      <c r="BR104" s="150">
        <v>27741</v>
      </c>
      <c r="BS104" t="s">
        <v>2655</v>
      </c>
      <c r="BT104" s="150">
        <v>27741</v>
      </c>
      <c r="BU104" t="s">
        <v>2655</v>
      </c>
      <c r="BV104" s="150"/>
      <c r="BW104" s="150">
        <v>31465</v>
      </c>
      <c r="BX104" s="150">
        <v>11511</v>
      </c>
      <c r="BY104" s="150">
        <v>6562</v>
      </c>
      <c r="BZ104" t="s">
        <v>2655</v>
      </c>
      <c r="CA104" s="150">
        <v>36414</v>
      </c>
      <c r="CB104" s="150">
        <v>3865</v>
      </c>
      <c r="CC104" s="150">
        <v>32549</v>
      </c>
      <c r="CD104">
        <v>0.11</v>
      </c>
      <c r="CE104" s="150"/>
      <c r="CG104" t="s">
        <v>2655</v>
      </c>
      <c r="CH104" t="s">
        <v>2655</v>
      </c>
      <c r="CJ104" t="s">
        <v>2655</v>
      </c>
      <c r="CK104" t="s">
        <v>2655</v>
      </c>
      <c r="CL104" t="s">
        <v>2655</v>
      </c>
      <c r="CM104" t="s">
        <v>2655</v>
      </c>
      <c r="CN104" s="150"/>
      <c r="CO104" s="150">
        <v>1604</v>
      </c>
      <c r="CP104">
        <v>254</v>
      </c>
      <c r="CQ104" t="s">
        <v>2655</v>
      </c>
      <c r="CS104" s="150">
        <v>1858</v>
      </c>
      <c r="CT104">
        <v>224</v>
      </c>
      <c r="CU104" s="150">
        <v>1634</v>
      </c>
      <c r="CV104">
        <v>0.12</v>
      </c>
      <c r="CW104" s="150"/>
      <c r="CX104" s="150">
        <v>8908</v>
      </c>
      <c r="CY104">
        <v>464</v>
      </c>
      <c r="CZ104" t="s">
        <v>2655</v>
      </c>
      <c r="DB104" s="150">
        <v>9372</v>
      </c>
      <c r="DC104" t="s">
        <v>2655</v>
      </c>
      <c r="DD104" s="150">
        <v>9372</v>
      </c>
      <c r="DE104" t="s">
        <v>2655</v>
      </c>
      <c r="DF104" s="151"/>
      <c r="DG104" s="150">
        <v>10512</v>
      </c>
      <c r="DH104">
        <v>718</v>
      </c>
      <c r="DI104" t="s">
        <v>2655</v>
      </c>
      <c r="DJ104" t="s">
        <v>2655</v>
      </c>
      <c r="DK104" s="150">
        <v>11230</v>
      </c>
      <c r="DL104">
        <v>224</v>
      </c>
      <c r="DM104" s="150">
        <v>11006</v>
      </c>
      <c r="DN104">
        <v>0.02</v>
      </c>
      <c r="DO104" s="150"/>
      <c r="DQ104" s="150"/>
      <c r="DS104" s="150"/>
      <c r="DV104" s="150"/>
      <c r="DW104" t="str">
        <f t="shared" si="4"/>
        <v>חורה</v>
      </c>
      <c r="DX104" s="150">
        <f t="shared" si="5"/>
        <v>2612</v>
      </c>
      <c r="DY104" s="150">
        <f t="shared" si="6"/>
        <v>1253</v>
      </c>
      <c r="DZ104" s="150"/>
      <c r="EC104" t="s">
        <v>2834</v>
      </c>
      <c r="ED104" s="150" t="str">
        <f t="shared" si="7"/>
        <v>חורה</v>
      </c>
      <c r="EL104" s="150"/>
      <c r="EM104" s="152"/>
      <c r="EN104" s="150"/>
      <c r="EO104" s="150"/>
      <c r="EP104" s="150"/>
      <c r="EV104" s="150"/>
      <c r="EW104" s="150"/>
      <c r="EX104" s="150"/>
      <c r="EY104" s="151"/>
      <c r="EZ104" s="150"/>
      <c r="FA104" s="150"/>
      <c r="FG104" s="150"/>
      <c r="FH104" s="150"/>
      <c r="FI104" s="150"/>
      <c r="FJ104" s="150"/>
      <c r="FK104" s="151"/>
      <c r="FL104" s="150"/>
      <c r="FN104" s="150"/>
      <c r="FO104" s="150"/>
      <c r="FQ104" s="152"/>
      <c r="FR104" s="150"/>
      <c r="FS104" s="150"/>
      <c r="FT104" s="150"/>
      <c r="FV104" s="150"/>
      <c r="FW104" s="150"/>
      <c r="FX104" s="150"/>
      <c r="FZ104" s="153"/>
      <c r="GB104" s="150"/>
      <c r="GE104" s="150"/>
      <c r="GF104" s="150"/>
      <c r="GI104" s="154"/>
      <c r="GJ104" s="150"/>
      <c r="GK104" s="150"/>
      <c r="GL104" s="150"/>
      <c r="GN104" s="150"/>
      <c r="GP104" s="150"/>
      <c r="GR104" s="151"/>
      <c r="GS104" s="150"/>
      <c r="GT104" s="150"/>
      <c r="GU104" s="150"/>
      <c r="GW104" s="150"/>
      <c r="GX104" s="150"/>
      <c r="GY104" s="150"/>
      <c r="HA104" s="152"/>
      <c r="HJ104" s="128"/>
      <c r="HK104" s="150"/>
      <c r="HO104" s="150"/>
      <c r="HQ104" s="150"/>
      <c r="HS104" s="151"/>
      <c r="HT104" s="150"/>
      <c r="HX104" s="150"/>
      <c r="HZ104" s="150"/>
      <c r="IB104" s="151"/>
      <c r="IC104" s="150"/>
      <c r="IG104" s="150"/>
      <c r="II104" s="150"/>
    </row>
    <row r="105" spans="1:243">
      <c r="A105" s="149">
        <v>92</v>
      </c>
      <c r="B105" s="238" t="s">
        <v>2657</v>
      </c>
      <c r="C105" t="s">
        <v>1811</v>
      </c>
      <c r="D105" s="238"/>
      <c r="E105" s="238"/>
      <c r="F105" s="238"/>
      <c r="G105" s="150">
        <v>10628</v>
      </c>
      <c r="H105" s="150">
        <v>14888</v>
      </c>
      <c r="I105" s="150">
        <v>1802</v>
      </c>
      <c r="J105" s="150">
        <v>1053</v>
      </c>
      <c r="K105" s="150">
        <v>11009</v>
      </c>
      <c r="L105" s="150">
        <v>39380</v>
      </c>
      <c r="M105"/>
      <c r="N105">
        <v>62</v>
      </c>
      <c r="O105" s="150"/>
      <c r="P105" s="151"/>
      <c r="Q105" s="150">
        <v>5948</v>
      </c>
      <c r="R105" s="150">
        <v>2362</v>
      </c>
      <c r="S105" t="s">
        <v>2655</v>
      </c>
      <c r="T105" s="150">
        <v>1464</v>
      </c>
      <c r="U105" s="150">
        <v>14888</v>
      </c>
      <c r="V105" s="150">
        <v>1802</v>
      </c>
      <c r="W105" s="150">
        <v>1053</v>
      </c>
      <c r="X105" s="150">
        <v>10289</v>
      </c>
      <c r="Y105">
        <v>720</v>
      </c>
      <c r="AA105" t="s">
        <v>2655</v>
      </c>
      <c r="AB105" t="s">
        <v>2655</v>
      </c>
      <c r="AC105">
        <v>854</v>
      </c>
      <c r="AD105" s="150">
        <v>39380</v>
      </c>
      <c r="AE105" t="s">
        <v>2655</v>
      </c>
      <c r="AF105" s="150">
        <v>39380</v>
      </c>
      <c r="AG105" s="151"/>
      <c r="AH105" s="150">
        <v>14204</v>
      </c>
      <c r="AI105" s="150">
        <v>1356</v>
      </c>
      <c r="AK105">
        <v>50</v>
      </c>
      <c r="AL105" t="s">
        <v>2655</v>
      </c>
      <c r="AM105" t="s">
        <v>2655</v>
      </c>
      <c r="AP105" s="150">
        <v>1406</v>
      </c>
      <c r="AQ105">
        <v>479</v>
      </c>
      <c r="AR105" s="150">
        <v>15131</v>
      </c>
      <c r="AS105" t="s">
        <v>2655</v>
      </c>
      <c r="AT105"/>
      <c r="AU105" s="150">
        <v>2783</v>
      </c>
      <c r="AV105" s="150">
        <v>6860.56</v>
      </c>
      <c r="AW105" s="150">
        <v>2362</v>
      </c>
      <c r="AX105">
        <v>-184</v>
      </c>
      <c r="AY105" s="150">
        <v>7097.56</v>
      </c>
      <c r="AZ105" s="150">
        <v>4708</v>
      </c>
      <c r="BA105" s="150">
        <v>2389.5500000000002</v>
      </c>
      <c r="BB105">
        <v>0.66</v>
      </c>
      <c r="BC105"/>
      <c r="BD105" s="150"/>
      <c r="BE105" s="150">
        <v>2868</v>
      </c>
      <c r="BF105" s="150">
        <v>2033.16</v>
      </c>
      <c r="BG105" t="s">
        <v>2655</v>
      </c>
      <c r="BI105" s="150">
        <v>4901.16</v>
      </c>
      <c r="BJ105" s="150">
        <v>1240</v>
      </c>
      <c r="BK105" s="150">
        <v>3661.16</v>
      </c>
      <c r="BL105">
        <v>0.25</v>
      </c>
      <c r="BM105"/>
      <c r="BN105" s="150">
        <v>6515</v>
      </c>
      <c r="BO105">
        <v>288</v>
      </c>
      <c r="BP105" t="s">
        <v>2655</v>
      </c>
      <c r="BQ105">
        <v>184</v>
      </c>
      <c r="BR105" s="150">
        <v>6987</v>
      </c>
      <c r="BS105" t="s">
        <v>2655</v>
      </c>
      <c r="BT105" s="150">
        <v>6987</v>
      </c>
      <c r="BU105" t="s">
        <v>2655</v>
      </c>
      <c r="BV105" s="150"/>
      <c r="BW105" s="150">
        <v>12166</v>
      </c>
      <c r="BX105" s="150">
        <v>9181.7099999999991</v>
      </c>
      <c r="BY105" s="150">
        <v>2362</v>
      </c>
      <c r="BZ105" t="s">
        <v>2655</v>
      </c>
      <c r="CA105" s="150">
        <v>18985.71</v>
      </c>
      <c r="CB105" s="150">
        <v>5948</v>
      </c>
      <c r="CC105" s="150">
        <v>13037.71</v>
      </c>
      <c r="CD105">
        <v>0.31</v>
      </c>
      <c r="CE105" s="150"/>
      <c r="CG105" t="s">
        <v>2655</v>
      </c>
      <c r="CH105" t="s">
        <v>2655</v>
      </c>
      <c r="CJ105" t="s">
        <v>2655</v>
      </c>
      <c r="CK105" t="s">
        <v>2655</v>
      </c>
      <c r="CL105" t="s">
        <v>2655</v>
      </c>
      <c r="CM105" t="s">
        <v>2655</v>
      </c>
      <c r="CN105" s="150"/>
      <c r="CO105">
        <v>585</v>
      </c>
      <c r="CP105">
        <v>20</v>
      </c>
      <c r="CQ105" t="s">
        <v>2655</v>
      </c>
      <c r="CS105">
        <v>605</v>
      </c>
      <c r="CT105">
        <v>50</v>
      </c>
      <c r="CU105">
        <v>555</v>
      </c>
      <c r="CV105">
        <v>0.08</v>
      </c>
      <c r="CW105" s="150"/>
      <c r="CX105" s="150">
        <v>1390</v>
      </c>
      <c r="CY105">
        <v>102</v>
      </c>
      <c r="CZ105" t="s">
        <v>2655</v>
      </c>
      <c r="DB105" s="150">
        <v>1492</v>
      </c>
      <c r="DC105" t="s">
        <v>2655</v>
      </c>
      <c r="DD105" s="150">
        <v>1492</v>
      </c>
      <c r="DE105" t="s">
        <v>2655</v>
      </c>
      <c r="DF105" s="151"/>
      <c r="DG105" s="150">
        <v>1975</v>
      </c>
      <c r="DH105">
        <v>122</v>
      </c>
      <c r="DI105" t="s">
        <v>2655</v>
      </c>
      <c r="DJ105" t="s">
        <v>2655</v>
      </c>
      <c r="DK105" s="150">
        <v>2097</v>
      </c>
      <c r="DL105">
        <v>50</v>
      </c>
      <c r="DM105" s="150">
        <v>2047</v>
      </c>
      <c r="DN105">
        <v>0.02</v>
      </c>
      <c r="DO105"/>
      <c r="DW105" t="str">
        <f t="shared" si="4"/>
        <v>חורפיש</v>
      </c>
      <c r="DX105" s="150">
        <f t="shared" si="5"/>
        <v>4708</v>
      </c>
      <c r="DY105" s="150">
        <f t="shared" si="6"/>
        <v>1240</v>
      </c>
      <c r="DZ105" s="150"/>
      <c r="EB105" s="150"/>
      <c r="EC105" t="s">
        <v>2835</v>
      </c>
      <c r="ED105" s="150" t="str">
        <f t="shared" si="7"/>
        <v>חורפיש</v>
      </c>
      <c r="EE105" s="150"/>
      <c r="EL105" s="150"/>
      <c r="EM105" s="152"/>
      <c r="EN105" s="150"/>
      <c r="EO105" s="150"/>
      <c r="EV105" s="150"/>
      <c r="EX105" s="150"/>
      <c r="EY105" s="151"/>
      <c r="EZ105" s="150"/>
      <c r="FA105" s="150"/>
      <c r="FG105" s="150"/>
      <c r="FI105" s="150"/>
      <c r="FJ105" s="150"/>
      <c r="FK105" s="151"/>
      <c r="FL105" s="150"/>
      <c r="FM105" s="150"/>
      <c r="FO105" s="150"/>
      <c r="FP105" s="150"/>
      <c r="FQ105" s="152"/>
      <c r="FR105" s="150"/>
      <c r="FS105" s="150"/>
      <c r="FT105" s="150"/>
      <c r="FV105" s="150"/>
      <c r="FW105" s="150"/>
      <c r="FX105" s="150"/>
      <c r="FZ105" s="153"/>
      <c r="GA105" s="150"/>
      <c r="GB105" s="150"/>
      <c r="GE105" s="150"/>
      <c r="GF105" s="150"/>
      <c r="GG105" s="150"/>
      <c r="GI105" s="154"/>
      <c r="GJ105" s="150"/>
      <c r="GN105" s="150"/>
      <c r="GP105" s="150"/>
      <c r="GR105" s="151"/>
      <c r="GS105" s="150"/>
      <c r="GT105" s="150"/>
      <c r="GU105" s="150"/>
      <c r="GW105" s="150"/>
      <c r="GX105" s="150"/>
      <c r="GY105" s="150"/>
      <c r="HA105" s="152"/>
      <c r="HJ105" s="128"/>
      <c r="HS105" s="151"/>
      <c r="HT105" s="150"/>
      <c r="HX105" s="150"/>
      <c r="HZ105" s="150"/>
      <c r="IB105" s="151"/>
      <c r="IC105" s="150"/>
      <c r="IG105" s="150"/>
      <c r="II105" s="150"/>
    </row>
    <row r="106" spans="1:243">
      <c r="A106" s="149">
        <v>93</v>
      </c>
      <c r="B106" s="238" t="s">
        <v>2657</v>
      </c>
      <c r="C106" t="s">
        <v>527</v>
      </c>
      <c r="D106" s="238"/>
      <c r="E106" s="238"/>
      <c r="F106" s="238"/>
      <c r="G106" s="150">
        <v>1533376</v>
      </c>
      <c r="H106" s="150">
        <v>249916</v>
      </c>
      <c r="I106" s="150">
        <v>184457</v>
      </c>
      <c r="J106" s="150">
        <v>11368</v>
      </c>
      <c r="K106" s="150">
        <v>465882</v>
      </c>
      <c r="L106" s="150">
        <v>2444999</v>
      </c>
      <c r="M106" s="150"/>
      <c r="N106" s="150">
        <v>2231</v>
      </c>
      <c r="O106" s="150"/>
      <c r="P106" s="151"/>
      <c r="Q106" s="150">
        <v>1117800</v>
      </c>
      <c r="R106" s="150">
        <v>161827</v>
      </c>
      <c r="S106" s="150">
        <v>1015</v>
      </c>
      <c r="T106" s="150">
        <v>232828</v>
      </c>
      <c r="U106" s="150">
        <v>249916</v>
      </c>
      <c r="V106" s="150">
        <v>184457</v>
      </c>
      <c r="W106" s="150">
        <v>11368</v>
      </c>
      <c r="X106" t="s">
        <v>2655</v>
      </c>
      <c r="Y106" s="150">
        <v>1867</v>
      </c>
      <c r="AA106" s="150">
        <v>42400</v>
      </c>
      <c r="AB106" s="150">
        <v>421615</v>
      </c>
      <c r="AC106" s="150">
        <v>19906</v>
      </c>
      <c r="AD106" s="150">
        <v>2444999</v>
      </c>
      <c r="AE106" t="s">
        <v>2655</v>
      </c>
      <c r="AF106" s="150">
        <v>2444999</v>
      </c>
      <c r="AG106" s="151"/>
      <c r="AH106" s="150">
        <v>4030123</v>
      </c>
      <c r="AI106" s="150">
        <v>70055</v>
      </c>
      <c r="AJ106" s="150">
        <v>128065</v>
      </c>
      <c r="AK106" s="150">
        <v>104839</v>
      </c>
      <c r="AL106" s="150">
        <v>83116</v>
      </c>
      <c r="AM106" s="150">
        <v>206021</v>
      </c>
      <c r="AP106" s="150">
        <v>592096</v>
      </c>
      <c r="AQ106" s="150">
        <v>99418</v>
      </c>
      <c r="AR106" s="150">
        <v>4522801</v>
      </c>
      <c r="AS106" t="s">
        <v>2655</v>
      </c>
      <c r="AT106"/>
      <c r="AU106" s="150">
        <v>186195</v>
      </c>
      <c r="AV106" s="150">
        <v>618807</v>
      </c>
      <c r="AW106" s="150">
        <v>142216</v>
      </c>
      <c r="AX106" s="150">
        <v>11175</v>
      </c>
      <c r="AY106" s="150">
        <v>673961</v>
      </c>
      <c r="AZ106" s="150">
        <v>444883</v>
      </c>
      <c r="BA106" s="150">
        <v>229078</v>
      </c>
      <c r="BB106">
        <v>0.66</v>
      </c>
      <c r="BC106"/>
      <c r="BD106" s="150"/>
      <c r="BE106" s="150">
        <v>1111499</v>
      </c>
      <c r="BF106" s="150">
        <v>874742.6</v>
      </c>
      <c r="BG106" s="150">
        <v>19611</v>
      </c>
      <c r="BH106" s="150">
        <v>54402</v>
      </c>
      <c r="BI106" s="150">
        <v>2021032.6</v>
      </c>
      <c r="BJ106" s="150">
        <v>671065</v>
      </c>
      <c r="BK106" s="150">
        <v>1349967.6</v>
      </c>
      <c r="BL106">
        <v>0.33</v>
      </c>
      <c r="BM106"/>
      <c r="BN106" s="150">
        <v>1183140</v>
      </c>
      <c r="BO106" t="s">
        <v>2655</v>
      </c>
      <c r="BP106" t="s">
        <v>2655</v>
      </c>
      <c r="BQ106" s="150">
        <v>-65577</v>
      </c>
      <c r="BR106" s="150">
        <v>1117563</v>
      </c>
      <c r="BS106" t="s">
        <v>2655</v>
      </c>
      <c r="BT106" s="150">
        <v>1117563</v>
      </c>
      <c r="BU106" t="s">
        <v>2655</v>
      </c>
      <c r="BV106" s="150"/>
      <c r="BW106" s="150">
        <v>2480834</v>
      </c>
      <c r="BX106" s="150">
        <v>1493549.6</v>
      </c>
      <c r="BY106" s="150">
        <v>161827</v>
      </c>
      <c r="BZ106" t="s">
        <v>2655</v>
      </c>
      <c r="CA106" s="150">
        <v>3812556.6</v>
      </c>
      <c r="CB106" s="150">
        <v>1115948</v>
      </c>
      <c r="CC106" s="150">
        <v>2696608.6</v>
      </c>
      <c r="CD106">
        <v>0.28999999999999998</v>
      </c>
      <c r="CE106" s="150"/>
      <c r="CG106" t="s">
        <v>2655</v>
      </c>
      <c r="CH106" t="s">
        <v>2655</v>
      </c>
      <c r="CJ106" t="s">
        <v>2655</v>
      </c>
      <c r="CK106" t="s">
        <v>2655</v>
      </c>
      <c r="CL106" t="s">
        <v>2655</v>
      </c>
      <c r="CM106" t="s">
        <v>2655</v>
      </c>
      <c r="CN106" s="150"/>
      <c r="CO106" s="150">
        <v>10345</v>
      </c>
      <c r="CP106" s="150">
        <v>7144</v>
      </c>
      <c r="CQ106" t="s">
        <v>2655</v>
      </c>
      <c r="CR106" s="150">
        <v>-5851</v>
      </c>
      <c r="CS106" s="150">
        <v>11638</v>
      </c>
      <c r="CT106">
        <v>642</v>
      </c>
      <c r="CU106" s="150">
        <v>10996</v>
      </c>
      <c r="CV106">
        <v>0.06</v>
      </c>
      <c r="CW106" s="150"/>
      <c r="CX106" s="150">
        <v>93106</v>
      </c>
      <c r="CY106" t="s">
        <v>2655</v>
      </c>
      <c r="CZ106" t="s">
        <v>2655</v>
      </c>
      <c r="DA106" s="150">
        <v>5851</v>
      </c>
      <c r="DB106" s="150">
        <v>98957</v>
      </c>
      <c r="DC106" t="s">
        <v>2655</v>
      </c>
      <c r="DD106" s="150">
        <v>98957</v>
      </c>
      <c r="DE106" t="s">
        <v>2655</v>
      </c>
      <c r="DF106" s="151"/>
      <c r="DG106" s="150">
        <v>103451</v>
      </c>
      <c r="DH106" s="150">
        <v>7144</v>
      </c>
      <c r="DI106" t="s">
        <v>2655</v>
      </c>
      <c r="DJ106" t="s">
        <v>2655</v>
      </c>
      <c r="DK106" s="150">
        <v>110595</v>
      </c>
      <c r="DL106">
        <v>642</v>
      </c>
      <c r="DM106" s="150">
        <v>109953</v>
      </c>
      <c r="DN106">
        <v>0.01</v>
      </c>
      <c r="DO106" s="150"/>
      <c r="DQ106" s="150"/>
      <c r="DS106" s="150"/>
      <c r="DW106" t="str">
        <f t="shared" si="4"/>
        <v>חיפה</v>
      </c>
      <c r="DX106" s="150">
        <f t="shared" si="5"/>
        <v>444883</v>
      </c>
      <c r="DY106" s="150">
        <f t="shared" si="6"/>
        <v>671065</v>
      </c>
      <c r="DZ106" s="150"/>
      <c r="EB106" s="150"/>
      <c r="EC106" t="s">
        <v>2836</v>
      </c>
      <c r="ED106" s="150" t="str">
        <f t="shared" si="7"/>
        <v>חיפה</v>
      </c>
      <c r="EE106" s="150"/>
      <c r="EL106" s="150"/>
      <c r="EM106" s="152"/>
      <c r="EN106" s="150"/>
      <c r="EO106" s="150"/>
      <c r="EP106" s="150"/>
      <c r="EQ106" s="150"/>
      <c r="ER106" s="150"/>
      <c r="ES106" s="150"/>
      <c r="EV106" s="150"/>
      <c r="EW106" s="150"/>
      <c r="EX106" s="150"/>
      <c r="EY106" s="151"/>
      <c r="EZ106" s="150"/>
      <c r="FA106" s="150"/>
      <c r="FB106" s="150"/>
      <c r="FC106" s="150"/>
      <c r="FF106" s="150"/>
      <c r="FG106" s="150"/>
      <c r="FH106" s="150"/>
      <c r="FI106" s="150"/>
      <c r="FJ106" s="150"/>
      <c r="FK106" s="151"/>
      <c r="FL106" s="150"/>
      <c r="FM106" s="150"/>
      <c r="FN106" s="150"/>
      <c r="FO106" s="150"/>
      <c r="FP106" s="150"/>
      <c r="FQ106" s="152"/>
      <c r="FR106" s="150"/>
      <c r="FS106" s="150"/>
      <c r="FT106" s="150"/>
      <c r="FU106" s="150"/>
      <c r="FV106" s="150"/>
      <c r="FW106" s="150"/>
      <c r="FX106" s="150"/>
      <c r="FZ106" s="153"/>
      <c r="GA106" s="150"/>
      <c r="GB106" s="150"/>
      <c r="GC106" s="150"/>
      <c r="GD106" s="150"/>
      <c r="GE106" s="150"/>
      <c r="GF106" s="150"/>
      <c r="GG106" s="150"/>
      <c r="GI106" s="154"/>
      <c r="GJ106" s="150"/>
      <c r="GM106" s="150"/>
      <c r="GN106" s="150"/>
      <c r="GP106" s="150"/>
      <c r="GR106" s="151"/>
      <c r="GS106" s="150"/>
      <c r="GT106" s="150"/>
      <c r="GU106" s="150"/>
      <c r="GW106" s="150"/>
      <c r="GX106" s="150"/>
      <c r="GY106" s="150"/>
      <c r="HA106" s="152"/>
      <c r="HJ106" s="128"/>
      <c r="HK106" s="150"/>
      <c r="HL106" s="150"/>
      <c r="HN106" s="150"/>
      <c r="HO106" s="150"/>
      <c r="HQ106" s="150"/>
      <c r="HS106" s="151"/>
      <c r="HT106" s="150"/>
      <c r="HW106" s="150"/>
      <c r="HX106" s="150"/>
      <c r="HZ106" s="150"/>
      <c r="IB106" s="151"/>
      <c r="IC106" s="150"/>
      <c r="ID106" s="150"/>
      <c r="IG106" s="150"/>
      <c r="II106" s="150"/>
    </row>
    <row r="107" spans="1:243">
      <c r="A107" s="149">
        <v>94</v>
      </c>
      <c r="B107" s="238" t="s">
        <v>2657</v>
      </c>
      <c r="C107" s="124" t="s">
        <v>1819</v>
      </c>
      <c r="D107" s="238"/>
      <c r="E107" s="238"/>
      <c r="F107" s="238"/>
      <c r="G107" s="150">
        <v>32008</v>
      </c>
      <c r="H107" s="150">
        <v>9387</v>
      </c>
      <c r="I107" s="150">
        <v>8859</v>
      </c>
      <c r="J107">
        <v>34</v>
      </c>
      <c r="K107" s="150">
        <v>23877</v>
      </c>
      <c r="L107" s="150">
        <v>74165</v>
      </c>
      <c r="M107"/>
      <c r="N107">
        <v>237</v>
      </c>
      <c r="O107" s="150"/>
      <c r="P107" s="151"/>
      <c r="Q107" s="150">
        <v>16530</v>
      </c>
      <c r="R107" s="150">
        <v>5962</v>
      </c>
      <c r="S107" t="s">
        <v>2655</v>
      </c>
      <c r="T107" s="150">
        <v>4692</v>
      </c>
      <c r="U107" s="150">
        <v>9387</v>
      </c>
      <c r="V107" s="150">
        <v>8859</v>
      </c>
      <c r="W107">
        <v>34</v>
      </c>
      <c r="X107" s="150">
        <v>16329</v>
      </c>
      <c r="Y107">
        <v>700</v>
      </c>
      <c r="AA107" s="150">
        <v>3980</v>
      </c>
      <c r="AB107" t="s">
        <v>2655</v>
      </c>
      <c r="AC107" s="150">
        <v>4824</v>
      </c>
      <c r="AD107" s="150">
        <v>71297</v>
      </c>
      <c r="AE107" s="150">
        <v>2868</v>
      </c>
      <c r="AF107" s="150">
        <v>74165</v>
      </c>
      <c r="AG107" s="151"/>
      <c r="AH107" s="150">
        <v>10635</v>
      </c>
      <c r="AI107" s="150">
        <v>5633</v>
      </c>
      <c r="AJ107">
        <v>469</v>
      </c>
      <c r="AL107">
        <v>132</v>
      </c>
      <c r="AM107" s="150">
        <v>4770</v>
      </c>
      <c r="AP107" s="150">
        <v>11004</v>
      </c>
      <c r="AQ107" s="150">
        <v>3549</v>
      </c>
      <c r="AR107" s="150">
        <v>18090</v>
      </c>
      <c r="AS107" t="s">
        <v>2655</v>
      </c>
      <c r="AT107"/>
      <c r="AU107" s="150">
        <v>5685</v>
      </c>
      <c r="AV107" s="150">
        <v>11869</v>
      </c>
      <c r="AW107" s="150">
        <v>4561</v>
      </c>
      <c r="AY107" s="150">
        <v>12993</v>
      </c>
      <c r="AZ107" s="150">
        <v>6788</v>
      </c>
      <c r="BA107" s="150">
        <v>6205</v>
      </c>
      <c r="BB107">
        <v>0.52</v>
      </c>
      <c r="BC107"/>
      <c r="BD107" s="150"/>
      <c r="BE107" s="150">
        <v>11213</v>
      </c>
      <c r="BF107" s="150">
        <v>11630</v>
      </c>
      <c r="BG107" s="150">
        <v>1401</v>
      </c>
      <c r="BI107" s="150">
        <v>21442</v>
      </c>
      <c r="BJ107" s="150">
        <v>9742</v>
      </c>
      <c r="BK107" s="150">
        <v>11700</v>
      </c>
      <c r="BL107">
        <v>0.45</v>
      </c>
      <c r="BM107"/>
      <c r="BN107" s="150">
        <v>9492</v>
      </c>
      <c r="BO107" t="s">
        <v>2655</v>
      </c>
      <c r="BP107" t="s">
        <v>2655</v>
      </c>
      <c r="BR107" s="150">
        <v>9492</v>
      </c>
      <c r="BS107" t="s">
        <v>2655</v>
      </c>
      <c r="BT107" s="150">
        <v>9492</v>
      </c>
      <c r="BU107" t="s">
        <v>2655</v>
      </c>
      <c r="BV107" s="150"/>
      <c r="BW107" s="150">
        <v>26390</v>
      </c>
      <c r="BX107" s="150">
        <v>23499</v>
      </c>
      <c r="BY107" s="150">
        <v>5962</v>
      </c>
      <c r="BZ107" t="s">
        <v>2655</v>
      </c>
      <c r="CA107" s="150">
        <v>43927</v>
      </c>
      <c r="CB107" s="150">
        <v>16530</v>
      </c>
      <c r="CC107" s="150">
        <v>27397</v>
      </c>
      <c r="CD107">
        <v>0.38</v>
      </c>
      <c r="CE107" s="150"/>
      <c r="CG107" t="s">
        <v>2655</v>
      </c>
      <c r="CH107" t="s">
        <v>2655</v>
      </c>
      <c r="CJ107" t="s">
        <v>2655</v>
      </c>
      <c r="CK107" t="s">
        <v>2655</v>
      </c>
      <c r="CL107" t="s">
        <v>2655</v>
      </c>
      <c r="CM107" t="s">
        <v>2655</v>
      </c>
      <c r="CN107" s="150"/>
      <c r="CP107" t="s">
        <v>2655</v>
      </c>
      <c r="CQ107" t="s">
        <v>2655</v>
      </c>
      <c r="CS107" t="s">
        <v>2655</v>
      </c>
      <c r="CT107" t="s">
        <v>2655</v>
      </c>
      <c r="CU107" t="s">
        <v>2655</v>
      </c>
      <c r="CV107" t="s">
        <v>2655</v>
      </c>
      <c r="CW107" s="150"/>
      <c r="CY107" t="s">
        <v>2655</v>
      </c>
      <c r="CZ107" t="s">
        <v>2655</v>
      </c>
      <c r="DB107" t="s">
        <v>2655</v>
      </c>
      <c r="DC107" t="s">
        <v>2655</v>
      </c>
      <c r="DD107" t="s">
        <v>2655</v>
      </c>
      <c r="DE107" t="s">
        <v>2655</v>
      </c>
      <c r="DF107" s="151"/>
      <c r="DG107" t="s">
        <v>2655</v>
      </c>
      <c r="DH107" t="s">
        <v>2655</v>
      </c>
      <c r="DI107" t="s">
        <v>2655</v>
      </c>
      <c r="DJ107" t="s">
        <v>2655</v>
      </c>
      <c r="DK107" t="s">
        <v>2655</v>
      </c>
      <c r="DL107" t="s">
        <v>2655</v>
      </c>
      <c r="DM107" t="s">
        <v>2655</v>
      </c>
      <c r="DN107" t="s">
        <v>2655</v>
      </c>
      <c r="DO107" s="150"/>
      <c r="DP107" s="150"/>
      <c r="DS107" s="150"/>
      <c r="DV107" s="150"/>
      <c r="DW107" t="str">
        <f t="shared" si="4"/>
        <v>חצור הגלילית</v>
      </c>
      <c r="DX107" s="150">
        <f t="shared" si="5"/>
        <v>6788</v>
      </c>
      <c r="DY107" s="150">
        <f t="shared" si="6"/>
        <v>9742</v>
      </c>
      <c r="DZ107" s="150"/>
      <c r="EC107" t="s">
        <v>2837</v>
      </c>
      <c r="ED107" s="150" t="str">
        <f t="shared" si="7"/>
        <v>חצור</v>
      </c>
      <c r="EL107" s="150"/>
      <c r="EM107" s="152"/>
      <c r="EN107" s="150"/>
      <c r="EO107" s="150"/>
      <c r="ES107" s="150"/>
      <c r="EV107" s="150"/>
      <c r="EW107" s="150"/>
      <c r="EX107" s="150"/>
      <c r="EY107" s="151"/>
      <c r="EZ107" s="150"/>
      <c r="FA107" s="150"/>
      <c r="FF107" s="150"/>
      <c r="FG107" s="150"/>
      <c r="FH107" s="150"/>
      <c r="FI107" s="150"/>
      <c r="FK107" s="151"/>
      <c r="FL107" s="150"/>
      <c r="FM107" s="150"/>
      <c r="FO107" s="150"/>
      <c r="FP107" s="150"/>
      <c r="FQ107" s="152"/>
      <c r="FR107" s="150"/>
      <c r="FS107" s="150"/>
      <c r="FT107" s="150"/>
      <c r="FV107" s="150"/>
      <c r="FW107" s="150"/>
      <c r="FX107" s="150"/>
      <c r="FZ107" s="153"/>
      <c r="GA107" s="150"/>
      <c r="GB107" s="150"/>
      <c r="GC107" s="150"/>
      <c r="GE107" s="150"/>
      <c r="GF107" s="150"/>
      <c r="GG107" s="150"/>
      <c r="GI107" s="154"/>
      <c r="GJ107" s="150"/>
      <c r="GN107" s="150"/>
      <c r="GP107" s="150"/>
      <c r="GR107" s="151"/>
      <c r="GS107" s="150"/>
      <c r="GT107" s="150"/>
      <c r="GU107" s="150"/>
      <c r="GW107" s="150"/>
      <c r="GX107" s="150"/>
      <c r="GY107" s="150"/>
      <c r="HA107" s="152"/>
      <c r="HJ107" s="128"/>
      <c r="HS107" s="151"/>
      <c r="IB107" s="151"/>
    </row>
    <row r="108" spans="1:243">
      <c r="A108" s="149">
        <v>95</v>
      </c>
      <c r="B108" s="238" t="s">
        <v>2657</v>
      </c>
      <c r="C108" t="s">
        <v>1829</v>
      </c>
      <c r="D108" s="238"/>
      <c r="E108" s="238"/>
      <c r="F108" s="238"/>
      <c r="G108" s="150">
        <v>172328</v>
      </c>
      <c r="H108" s="150">
        <v>43831</v>
      </c>
      <c r="I108" s="150">
        <v>37504</v>
      </c>
      <c r="J108" s="150">
        <v>5453</v>
      </c>
      <c r="K108" s="150">
        <v>27763</v>
      </c>
      <c r="L108" s="150">
        <v>286879</v>
      </c>
      <c r="M108" s="150"/>
      <c r="N108" s="150">
        <v>-3295</v>
      </c>
      <c r="O108" s="150"/>
      <c r="P108" s="151"/>
      <c r="Q108" s="150">
        <v>117930</v>
      </c>
      <c r="R108" s="150">
        <v>22991</v>
      </c>
      <c r="S108">
        <v>458</v>
      </c>
      <c r="T108" s="150">
        <v>29048</v>
      </c>
      <c r="U108" s="150">
        <v>43831</v>
      </c>
      <c r="V108" s="150">
        <v>37504</v>
      </c>
      <c r="W108" s="150">
        <v>5453</v>
      </c>
      <c r="X108" s="150">
        <v>26343</v>
      </c>
      <c r="Y108">
        <v>120</v>
      </c>
      <c r="AA108" t="s">
        <v>2655</v>
      </c>
      <c r="AB108" t="s">
        <v>2655</v>
      </c>
      <c r="AC108" s="150">
        <v>1901</v>
      </c>
      <c r="AD108" s="150">
        <v>285579</v>
      </c>
      <c r="AE108" s="150">
        <v>1300</v>
      </c>
      <c r="AF108" s="150">
        <v>286879</v>
      </c>
      <c r="AG108" s="151"/>
      <c r="AH108" s="150">
        <v>214429</v>
      </c>
      <c r="AI108" s="150">
        <v>12821</v>
      </c>
      <c r="AL108" s="150">
        <v>12097</v>
      </c>
      <c r="AM108" s="150">
        <v>38000</v>
      </c>
      <c r="AN108">
        <v>141</v>
      </c>
      <c r="AP108" s="150">
        <v>63059</v>
      </c>
      <c r="AQ108" s="150">
        <v>8935</v>
      </c>
      <c r="AR108" s="150">
        <v>268553</v>
      </c>
      <c r="AS108" t="s">
        <v>2655</v>
      </c>
      <c r="AT108"/>
      <c r="AU108" s="150">
        <v>11658</v>
      </c>
      <c r="AV108" s="150">
        <v>58755</v>
      </c>
      <c r="AW108" s="150">
        <v>8527</v>
      </c>
      <c r="AX108" s="150">
        <v>10806</v>
      </c>
      <c r="AY108" s="150">
        <v>72692</v>
      </c>
      <c r="AZ108" s="150">
        <v>42361</v>
      </c>
      <c r="BA108" s="150">
        <v>30331</v>
      </c>
      <c r="BB108">
        <v>0.57999999999999996</v>
      </c>
      <c r="BC108"/>
      <c r="BD108" s="150"/>
      <c r="BE108" s="150">
        <v>19428</v>
      </c>
      <c r="BF108" s="150">
        <v>83497</v>
      </c>
      <c r="BG108" s="150">
        <v>14464</v>
      </c>
      <c r="BH108" s="150">
        <v>-2809</v>
      </c>
      <c r="BI108" s="150">
        <v>85652</v>
      </c>
      <c r="BJ108" s="150">
        <v>75533</v>
      </c>
      <c r="BK108" s="150">
        <v>10119</v>
      </c>
      <c r="BL108">
        <v>0.88</v>
      </c>
      <c r="BM108"/>
      <c r="BN108" s="150">
        <v>177668</v>
      </c>
      <c r="BO108" s="150">
        <v>12395</v>
      </c>
      <c r="BP108" t="s">
        <v>2655</v>
      </c>
      <c r="BQ108" s="150">
        <v>-7997</v>
      </c>
      <c r="BR108" s="150">
        <v>182066</v>
      </c>
      <c r="BS108" t="s">
        <v>2655</v>
      </c>
      <c r="BT108" s="150">
        <v>182066</v>
      </c>
      <c r="BU108" t="s">
        <v>2655</v>
      </c>
      <c r="BV108" s="150"/>
      <c r="BW108" s="150">
        <v>208754</v>
      </c>
      <c r="BX108" s="150">
        <v>154647</v>
      </c>
      <c r="BY108" s="150">
        <v>22991</v>
      </c>
      <c r="BZ108" t="s">
        <v>2655</v>
      </c>
      <c r="CA108" s="150">
        <v>340410</v>
      </c>
      <c r="CB108" s="150">
        <v>117894</v>
      </c>
      <c r="CC108" s="150">
        <v>222516</v>
      </c>
      <c r="CD108">
        <v>0.35</v>
      </c>
      <c r="CE108" s="150"/>
      <c r="CG108" t="s">
        <v>2655</v>
      </c>
      <c r="CH108" t="s">
        <v>2655</v>
      </c>
      <c r="CJ108" t="s">
        <v>2655</v>
      </c>
      <c r="CK108" t="s">
        <v>2655</v>
      </c>
      <c r="CL108" t="s">
        <v>2655</v>
      </c>
      <c r="CM108" t="s">
        <v>2655</v>
      </c>
      <c r="CN108" s="150"/>
      <c r="CO108" s="150">
        <v>3790</v>
      </c>
      <c r="CP108">
        <v>311</v>
      </c>
      <c r="CQ108" t="s">
        <v>2655</v>
      </c>
      <c r="CR108" s="150">
        <v>-2521</v>
      </c>
      <c r="CS108" s="150">
        <v>1580</v>
      </c>
      <c r="CT108">
        <v>336</v>
      </c>
      <c r="CU108" s="150">
        <v>1244</v>
      </c>
      <c r="CV108">
        <v>0.21</v>
      </c>
      <c r="CW108" s="150"/>
      <c r="CX108" s="150">
        <v>36916</v>
      </c>
      <c r="CY108" s="150">
        <v>2625</v>
      </c>
      <c r="CZ108" t="s">
        <v>2655</v>
      </c>
      <c r="DA108" s="150">
        <v>2521</v>
      </c>
      <c r="DB108" s="150">
        <v>42062</v>
      </c>
      <c r="DC108" t="s">
        <v>2655</v>
      </c>
      <c r="DD108" s="150">
        <v>42062</v>
      </c>
      <c r="DE108" t="s">
        <v>2655</v>
      </c>
      <c r="DF108" s="151"/>
      <c r="DG108" s="150">
        <v>40706</v>
      </c>
      <c r="DH108" s="150">
        <v>2936</v>
      </c>
      <c r="DI108" t="s">
        <v>2655</v>
      </c>
      <c r="DJ108" t="s">
        <v>2655</v>
      </c>
      <c r="DK108" s="150">
        <v>43642</v>
      </c>
      <c r="DL108">
        <v>336</v>
      </c>
      <c r="DM108" s="150">
        <v>43306</v>
      </c>
      <c r="DN108">
        <v>0.01</v>
      </c>
      <c r="DO108" s="150"/>
      <c r="DP108" s="150"/>
      <c r="DQ108" s="150"/>
      <c r="DS108" s="150"/>
      <c r="DW108" t="str">
        <f t="shared" si="4"/>
        <v>טבריה</v>
      </c>
      <c r="DX108" s="150">
        <f t="shared" si="5"/>
        <v>42361</v>
      </c>
      <c r="DY108" s="150">
        <f t="shared" si="6"/>
        <v>75533</v>
      </c>
      <c r="DZ108" s="150"/>
      <c r="EB108" s="150"/>
      <c r="EC108" t="s">
        <v>2838</v>
      </c>
      <c r="ED108" s="150" t="str">
        <f t="shared" si="7"/>
        <v>טבריה</v>
      </c>
      <c r="EE108" s="150"/>
      <c r="EL108" s="150"/>
      <c r="EM108" s="152"/>
      <c r="EN108" s="150"/>
      <c r="EO108" s="150"/>
      <c r="ER108" s="150"/>
      <c r="ES108" s="150"/>
      <c r="EV108" s="150"/>
      <c r="EW108" s="150"/>
      <c r="EX108" s="150"/>
      <c r="EY108" s="151"/>
      <c r="EZ108" s="150"/>
      <c r="FA108" s="150"/>
      <c r="FB108" s="150"/>
      <c r="FC108" s="150"/>
      <c r="FG108" s="150"/>
      <c r="FH108" s="150"/>
      <c r="FI108" s="150"/>
      <c r="FJ108" s="150"/>
      <c r="FK108" s="151"/>
      <c r="FL108" s="150"/>
      <c r="FM108" s="150"/>
      <c r="FN108" s="150"/>
      <c r="FO108" s="150"/>
      <c r="FP108" s="150"/>
      <c r="FQ108" s="152"/>
      <c r="FR108" s="150"/>
      <c r="FS108" s="150"/>
      <c r="FT108" s="150"/>
      <c r="FU108" s="150"/>
      <c r="FV108" s="150"/>
      <c r="FW108" s="150"/>
      <c r="FX108" s="150"/>
      <c r="FZ108" s="153"/>
      <c r="GA108" s="150"/>
      <c r="GB108" s="150"/>
      <c r="GC108" s="150"/>
      <c r="GD108" s="150"/>
      <c r="GE108" s="150"/>
      <c r="GF108" s="150"/>
      <c r="GG108" s="150"/>
      <c r="GI108" s="154"/>
      <c r="GJ108" s="150"/>
      <c r="GK108" s="150"/>
      <c r="GM108" s="150"/>
      <c r="GN108" s="150"/>
      <c r="GP108" s="150"/>
      <c r="GR108" s="151"/>
      <c r="GS108" s="150"/>
      <c r="GT108" s="150"/>
      <c r="GU108" s="150"/>
      <c r="GW108" s="150"/>
      <c r="GX108" s="150"/>
      <c r="GY108" s="150"/>
      <c r="HA108" s="152"/>
      <c r="HJ108" s="128"/>
      <c r="HK108" s="150"/>
      <c r="HN108" s="150"/>
      <c r="HO108" s="150"/>
      <c r="HQ108" s="150"/>
      <c r="HS108" s="151"/>
      <c r="HT108" s="150"/>
      <c r="HU108" s="150"/>
      <c r="HW108" s="150"/>
      <c r="HX108" s="150"/>
      <c r="HZ108" s="150"/>
      <c r="IB108" s="151"/>
      <c r="IC108" s="150"/>
      <c r="ID108" s="150"/>
      <c r="IG108" s="150"/>
      <c r="II108" s="150"/>
    </row>
    <row r="109" spans="1:243">
      <c r="A109" s="149">
        <v>96</v>
      </c>
      <c r="B109" s="238" t="s">
        <v>2658</v>
      </c>
      <c r="C109" t="s">
        <v>2670</v>
      </c>
      <c r="D109" s="238"/>
      <c r="E109" s="238"/>
      <c r="F109" s="238"/>
      <c r="G109" s="150">
        <v>8389</v>
      </c>
      <c r="H109" s="150">
        <v>13430</v>
      </c>
      <c r="I109" s="150">
        <v>2540</v>
      </c>
      <c r="J109">
        <v>112</v>
      </c>
      <c r="K109" s="150">
        <v>9721</v>
      </c>
      <c r="L109" s="150">
        <v>34192</v>
      </c>
      <c r="M109"/>
      <c r="N109" s="150">
        <v>-1491</v>
      </c>
      <c r="O109" s="150"/>
      <c r="P109" s="151"/>
      <c r="Q109" s="150">
        <v>3227</v>
      </c>
      <c r="R109" s="150">
        <v>2972</v>
      </c>
      <c r="S109">
        <v>77</v>
      </c>
      <c r="T109" s="150">
        <v>1910</v>
      </c>
      <c r="U109" s="150">
        <v>13430</v>
      </c>
      <c r="V109" s="150">
        <v>2540</v>
      </c>
      <c r="W109">
        <v>112</v>
      </c>
      <c r="X109" s="150">
        <v>7327</v>
      </c>
      <c r="Y109" s="150">
        <v>1544</v>
      </c>
      <c r="AA109" t="s">
        <v>2655</v>
      </c>
      <c r="AB109">
        <v>600</v>
      </c>
      <c r="AC109">
        <v>203</v>
      </c>
      <c r="AD109" s="150">
        <v>33942</v>
      </c>
      <c r="AE109">
        <v>250</v>
      </c>
      <c r="AF109" s="150">
        <v>34192</v>
      </c>
      <c r="AG109" s="151"/>
      <c r="AH109" s="150">
        <v>6458</v>
      </c>
      <c r="AI109" s="150">
        <v>1924</v>
      </c>
      <c r="AJ109">
        <v>248</v>
      </c>
      <c r="AL109" t="s">
        <v>2655</v>
      </c>
      <c r="AM109" s="150">
        <v>2000</v>
      </c>
      <c r="AN109">
        <v>618</v>
      </c>
      <c r="AP109" s="150">
        <v>4790</v>
      </c>
      <c r="AQ109" s="150">
        <v>9395</v>
      </c>
      <c r="AR109" s="150">
        <v>1853</v>
      </c>
      <c r="AS109" t="s">
        <v>2655</v>
      </c>
      <c r="AT109"/>
      <c r="AU109" s="150">
        <v>4600</v>
      </c>
      <c r="AV109" s="150">
        <v>7760.36</v>
      </c>
      <c r="AW109" s="150">
        <v>2972</v>
      </c>
      <c r="AX109" s="150">
        <v>-3727</v>
      </c>
      <c r="AY109" s="150">
        <v>5661.36</v>
      </c>
      <c r="AZ109" s="150">
        <v>2900</v>
      </c>
      <c r="BA109" s="150">
        <v>2761.36</v>
      </c>
      <c r="BB109">
        <v>0.51</v>
      </c>
      <c r="BC109"/>
      <c r="BD109" s="150"/>
      <c r="BE109">
        <v>737</v>
      </c>
      <c r="BF109">
        <v>378.8</v>
      </c>
      <c r="BG109" t="s">
        <v>2655</v>
      </c>
      <c r="BH109">
        <v>-535</v>
      </c>
      <c r="BI109">
        <v>580.79999999999995</v>
      </c>
      <c r="BJ109">
        <v>327</v>
      </c>
      <c r="BK109">
        <v>253.8</v>
      </c>
      <c r="BL109">
        <v>0.56000000000000005</v>
      </c>
      <c r="BM109"/>
      <c r="BN109" s="150">
        <v>3335</v>
      </c>
      <c r="BO109" t="s">
        <v>2655</v>
      </c>
      <c r="BP109" t="s">
        <v>2655</v>
      </c>
      <c r="BQ109" s="150">
        <v>4262</v>
      </c>
      <c r="BR109" s="150">
        <v>7597</v>
      </c>
      <c r="BS109" t="s">
        <v>2655</v>
      </c>
      <c r="BT109" s="150">
        <v>7597</v>
      </c>
      <c r="BU109" t="s">
        <v>2655</v>
      </c>
      <c r="BV109" s="150"/>
      <c r="BW109" s="150">
        <v>8672</v>
      </c>
      <c r="BX109" s="150">
        <v>8139.15</v>
      </c>
      <c r="BY109" s="150">
        <v>2972</v>
      </c>
      <c r="BZ109" t="s">
        <v>2655</v>
      </c>
      <c r="CA109" s="150">
        <v>13839.16</v>
      </c>
      <c r="CB109" s="150">
        <v>3227</v>
      </c>
      <c r="CC109" s="150">
        <v>10612.16</v>
      </c>
      <c r="CD109">
        <v>0.23</v>
      </c>
      <c r="CE109" s="150"/>
      <c r="CG109" t="s">
        <v>2655</v>
      </c>
      <c r="CH109" t="s">
        <v>2655</v>
      </c>
      <c r="CJ109" t="s">
        <v>2655</v>
      </c>
      <c r="CK109" t="s">
        <v>2655</v>
      </c>
      <c r="CL109" t="s">
        <v>2655</v>
      </c>
      <c r="CM109" t="s">
        <v>2655</v>
      </c>
      <c r="CN109" s="150"/>
      <c r="CO109" t="s">
        <v>2655</v>
      </c>
      <c r="CP109">
        <v>-212</v>
      </c>
      <c r="CQ109">
        <v>879</v>
      </c>
      <c r="CR109" s="150">
        <v>1168</v>
      </c>
      <c r="CS109">
        <v>77</v>
      </c>
      <c r="CT109">
        <v>77</v>
      </c>
      <c r="CU109" t="s">
        <v>2655</v>
      </c>
      <c r="CV109">
        <v>1</v>
      </c>
      <c r="CW109" s="150"/>
      <c r="CX109" s="150">
        <v>5173</v>
      </c>
      <c r="CY109" t="s">
        <v>2655</v>
      </c>
      <c r="CZ109" t="s">
        <v>2655</v>
      </c>
      <c r="DA109" s="150">
        <v>-1168</v>
      </c>
      <c r="DB109" s="150">
        <v>4005</v>
      </c>
      <c r="DC109" t="s">
        <v>2655</v>
      </c>
      <c r="DD109" s="150">
        <v>4005</v>
      </c>
      <c r="DE109" t="s">
        <v>2655</v>
      </c>
      <c r="DF109" s="151"/>
      <c r="DG109" s="150">
        <v>5173</v>
      </c>
      <c r="DH109">
        <v>-212</v>
      </c>
      <c r="DI109">
        <v>879</v>
      </c>
      <c r="DJ109" t="s">
        <v>2655</v>
      </c>
      <c r="DK109" s="150">
        <v>4082</v>
      </c>
      <c r="DL109">
        <v>77</v>
      </c>
      <c r="DM109" s="150">
        <v>4005</v>
      </c>
      <c r="DN109">
        <v>0.02</v>
      </c>
      <c r="DO109"/>
      <c r="DQ109" s="150"/>
      <c r="DV109" s="150"/>
      <c r="DW109" t="str">
        <f t="shared" si="4"/>
        <v>טובא-זנגרייה</v>
      </c>
      <c r="DX109" s="150">
        <f t="shared" si="5"/>
        <v>2900</v>
      </c>
      <c r="DY109" s="150">
        <f t="shared" si="6"/>
        <v>327</v>
      </c>
      <c r="DZ109" s="150"/>
      <c r="EC109" t="s">
        <v>2839</v>
      </c>
      <c r="ED109" s="150" t="str">
        <f t="shared" si="7"/>
        <v>טובא-זנגרייה</v>
      </c>
      <c r="EL109" s="150"/>
      <c r="EM109" s="152"/>
      <c r="EN109" s="150"/>
      <c r="EO109" s="150"/>
      <c r="ES109" s="150"/>
      <c r="EV109" s="150"/>
      <c r="EW109" s="150"/>
      <c r="EX109" s="150"/>
      <c r="EY109" s="151"/>
      <c r="EZ109" s="150"/>
      <c r="FA109" s="150"/>
      <c r="FC109" s="150"/>
      <c r="FG109" s="150"/>
      <c r="FH109" s="150"/>
      <c r="FI109" s="150"/>
      <c r="FJ109" s="150"/>
      <c r="FK109" s="151"/>
      <c r="FL109" s="150"/>
      <c r="FQ109" s="152"/>
      <c r="FR109" s="150"/>
      <c r="FS109" s="150"/>
      <c r="FT109" s="150"/>
      <c r="FU109" s="150"/>
      <c r="FV109" s="150"/>
      <c r="FW109" s="150"/>
      <c r="FX109" s="150"/>
      <c r="FZ109" s="153"/>
      <c r="GI109" s="154"/>
      <c r="GJ109" s="150"/>
      <c r="GM109" s="150"/>
      <c r="GN109" s="150"/>
      <c r="GP109" s="150"/>
      <c r="GR109" s="151"/>
      <c r="GS109" s="150"/>
      <c r="GT109" s="150"/>
      <c r="GU109" s="150"/>
      <c r="GW109" s="150"/>
      <c r="GX109" s="150"/>
      <c r="GY109" s="150"/>
      <c r="HA109" s="152"/>
      <c r="HJ109" s="128"/>
      <c r="HN109" s="150"/>
      <c r="HS109" s="151"/>
      <c r="HT109" s="150"/>
      <c r="HW109" s="150"/>
      <c r="HX109" s="150"/>
      <c r="HZ109" s="150"/>
      <c r="IB109" s="151"/>
      <c r="IC109" s="150"/>
      <c r="IG109" s="150"/>
      <c r="II109" s="150"/>
    </row>
    <row r="110" spans="1:243">
      <c r="A110" s="149">
        <v>97</v>
      </c>
      <c r="B110" s="238" t="s">
        <v>2659</v>
      </c>
      <c r="C110" t="s">
        <v>1848</v>
      </c>
      <c r="D110" s="238"/>
      <c r="E110" s="238"/>
      <c r="F110" s="238"/>
      <c r="G110" s="150">
        <v>25526</v>
      </c>
      <c r="H110" s="150">
        <v>11974</v>
      </c>
      <c r="I110" s="150">
        <v>5593</v>
      </c>
      <c r="J110">
        <v>459</v>
      </c>
      <c r="K110" s="150">
        <v>14345</v>
      </c>
      <c r="L110" s="150">
        <v>57897</v>
      </c>
      <c r="M110"/>
      <c r="N110" s="150">
        <v>4391</v>
      </c>
      <c r="O110" s="150"/>
      <c r="P110" s="151"/>
      <c r="Q110" s="150">
        <v>11780</v>
      </c>
      <c r="R110" s="150">
        <v>6057</v>
      </c>
      <c r="S110">
        <v>87</v>
      </c>
      <c r="T110" s="150">
        <v>1071</v>
      </c>
      <c r="U110" s="150">
        <v>11974</v>
      </c>
      <c r="V110" s="150">
        <v>5593</v>
      </c>
      <c r="W110">
        <v>459</v>
      </c>
      <c r="X110" s="150">
        <v>14345</v>
      </c>
      <c r="Y110" t="s">
        <v>2655</v>
      </c>
      <c r="AA110" t="s">
        <v>2655</v>
      </c>
      <c r="AB110" t="s">
        <v>2655</v>
      </c>
      <c r="AC110" s="150">
        <v>6531</v>
      </c>
      <c r="AD110" s="150">
        <v>57897</v>
      </c>
      <c r="AE110" t="s">
        <v>2655</v>
      </c>
      <c r="AF110" s="150">
        <v>57897</v>
      </c>
      <c r="AG110" s="151"/>
      <c r="AH110" s="150">
        <v>56817</v>
      </c>
      <c r="AI110" s="150">
        <v>7626</v>
      </c>
      <c r="AJ110" s="150">
        <v>9299</v>
      </c>
      <c r="AL110" s="150">
        <v>2684</v>
      </c>
      <c r="AM110" t="s">
        <v>2655</v>
      </c>
      <c r="AN110">
        <v>159</v>
      </c>
      <c r="AP110" s="150">
        <v>19768</v>
      </c>
      <c r="AQ110" s="150">
        <v>27420</v>
      </c>
      <c r="AR110" s="150">
        <v>49165</v>
      </c>
      <c r="AS110" t="s">
        <v>2655</v>
      </c>
      <c r="AT110"/>
      <c r="AU110" s="150">
        <v>13759</v>
      </c>
      <c r="AV110" s="150">
        <v>14930</v>
      </c>
      <c r="AW110" s="150">
        <v>10014</v>
      </c>
      <c r="AY110" s="150">
        <v>18675</v>
      </c>
      <c r="AZ110" s="150">
        <v>6208</v>
      </c>
      <c r="BA110" s="150">
        <v>12467</v>
      </c>
      <c r="BB110">
        <v>0.33</v>
      </c>
      <c r="BC110"/>
      <c r="BD110" s="150"/>
      <c r="BE110" s="150">
        <v>2863</v>
      </c>
      <c r="BF110" s="150">
        <v>6393</v>
      </c>
      <c r="BG110">
        <v>880</v>
      </c>
      <c r="BI110" s="150">
        <v>8376</v>
      </c>
      <c r="BJ110" s="150">
        <v>5561</v>
      </c>
      <c r="BK110" s="150">
        <v>2815</v>
      </c>
      <c r="BL110">
        <v>0.66</v>
      </c>
      <c r="BM110"/>
      <c r="BN110" s="150">
        <v>48510</v>
      </c>
      <c r="BO110">
        <v>-228</v>
      </c>
      <c r="BP110" t="s">
        <v>2655</v>
      </c>
      <c r="BR110" s="150">
        <v>48282</v>
      </c>
      <c r="BS110" t="s">
        <v>2655</v>
      </c>
      <c r="BT110" s="150">
        <v>48282</v>
      </c>
      <c r="BU110" t="s">
        <v>2655</v>
      </c>
      <c r="BV110" s="150"/>
      <c r="BW110" s="150">
        <v>65132</v>
      </c>
      <c r="BX110" s="150">
        <v>21095</v>
      </c>
      <c r="BY110" s="150">
        <v>10894</v>
      </c>
      <c r="BZ110" t="s">
        <v>2655</v>
      </c>
      <c r="CA110" s="150">
        <v>75333</v>
      </c>
      <c r="CB110" s="150">
        <v>11769</v>
      </c>
      <c r="CC110" s="150">
        <v>63564</v>
      </c>
      <c r="CD110">
        <v>0.16</v>
      </c>
      <c r="CE110" s="150"/>
      <c r="CG110" t="s">
        <v>2655</v>
      </c>
      <c r="CH110" t="s">
        <v>2655</v>
      </c>
      <c r="CJ110" t="s">
        <v>2655</v>
      </c>
      <c r="CK110" t="s">
        <v>2655</v>
      </c>
      <c r="CL110" t="s">
        <v>2655</v>
      </c>
      <c r="CM110" t="s">
        <v>2655</v>
      </c>
      <c r="CN110" s="150"/>
      <c r="CO110" s="150">
        <v>1702</v>
      </c>
      <c r="CP110">
        <v>216</v>
      </c>
      <c r="CQ110" t="s">
        <v>2655</v>
      </c>
      <c r="CS110" s="150">
        <v>1918</v>
      </c>
      <c r="CT110">
        <v>87</v>
      </c>
      <c r="CU110" s="150">
        <v>1831</v>
      </c>
      <c r="CV110">
        <v>0.05</v>
      </c>
      <c r="CW110" s="150"/>
      <c r="CX110" s="150">
        <v>5683</v>
      </c>
      <c r="CY110">
        <v>-191</v>
      </c>
      <c r="CZ110" t="s">
        <v>2655</v>
      </c>
      <c r="DB110" s="150">
        <v>5492</v>
      </c>
      <c r="DC110" t="s">
        <v>2655</v>
      </c>
      <c r="DD110" s="150">
        <v>5492</v>
      </c>
      <c r="DE110" t="s">
        <v>2655</v>
      </c>
      <c r="DF110" s="151"/>
      <c r="DG110" s="150">
        <v>7385</v>
      </c>
      <c r="DH110">
        <v>25</v>
      </c>
      <c r="DI110" t="s">
        <v>2655</v>
      </c>
      <c r="DJ110" t="s">
        <v>2655</v>
      </c>
      <c r="DK110" s="150">
        <v>7410</v>
      </c>
      <c r="DL110">
        <v>87</v>
      </c>
      <c r="DM110" s="150">
        <v>7323</v>
      </c>
      <c r="DN110">
        <v>0.01</v>
      </c>
      <c r="DO110"/>
      <c r="DW110" t="str">
        <f t="shared" si="4"/>
        <v>טורעאן</v>
      </c>
      <c r="DX110" s="150">
        <f t="shared" si="5"/>
        <v>6208</v>
      </c>
      <c r="DY110" s="150">
        <f t="shared" si="6"/>
        <v>5561</v>
      </c>
      <c r="DZ110" s="150"/>
      <c r="EB110" s="150"/>
      <c r="EC110" t="s">
        <v>2840</v>
      </c>
      <c r="ED110" s="150" t="str">
        <f t="shared" si="7"/>
        <v>טורעאן</v>
      </c>
      <c r="EF110" s="150"/>
      <c r="EG110" s="150"/>
      <c r="EH110" s="150"/>
      <c r="EJ110" s="150"/>
      <c r="EL110" s="150"/>
      <c r="EM110" s="152"/>
      <c r="EN110" s="150"/>
      <c r="EO110" s="150"/>
      <c r="EP110" s="150"/>
      <c r="ER110" s="150"/>
      <c r="EV110" s="150"/>
      <c r="EW110" s="150"/>
      <c r="EX110" s="150"/>
      <c r="EY110" s="151"/>
      <c r="EZ110" s="150"/>
      <c r="FA110" s="150"/>
      <c r="FG110" s="150"/>
      <c r="FH110" s="150"/>
      <c r="FI110" s="150"/>
      <c r="FK110" s="151"/>
      <c r="FL110" s="150"/>
      <c r="FM110" s="150"/>
      <c r="FN110" s="150"/>
      <c r="FO110" s="150"/>
      <c r="FP110" s="150"/>
      <c r="FQ110" s="152"/>
      <c r="FR110" s="150"/>
      <c r="FS110" s="150"/>
      <c r="FT110" s="150"/>
      <c r="FV110" s="150"/>
      <c r="FW110" s="150"/>
      <c r="FX110" s="150"/>
      <c r="FZ110" s="153"/>
      <c r="GA110" s="150"/>
      <c r="GB110" s="150"/>
      <c r="GE110" s="150"/>
      <c r="GF110" s="150"/>
      <c r="GG110" s="150"/>
      <c r="GI110" s="154"/>
      <c r="GJ110" s="150"/>
      <c r="GN110" s="150"/>
      <c r="GP110" s="150"/>
      <c r="GR110" s="151"/>
      <c r="GS110" s="150"/>
      <c r="GT110" s="150"/>
      <c r="GU110" s="150"/>
      <c r="GW110" s="150"/>
      <c r="GX110" s="150"/>
      <c r="GY110" s="150"/>
      <c r="HA110" s="152"/>
      <c r="HJ110" s="128"/>
      <c r="HK110" s="150"/>
      <c r="HO110" s="150"/>
      <c r="HQ110" s="150"/>
      <c r="HS110" s="151"/>
      <c r="HT110" s="150"/>
      <c r="HX110" s="150"/>
      <c r="HZ110" s="150"/>
      <c r="IB110" s="151"/>
      <c r="IC110" s="150"/>
      <c r="IG110" s="150"/>
      <c r="II110" s="150"/>
    </row>
    <row r="111" spans="1:243">
      <c r="A111" s="149">
        <v>98</v>
      </c>
      <c r="B111" s="238" t="s">
        <v>2657</v>
      </c>
      <c r="C111" t="s">
        <v>1315</v>
      </c>
      <c r="D111" s="238"/>
      <c r="E111" s="238"/>
      <c r="F111" s="238"/>
      <c r="G111" s="150">
        <v>34442</v>
      </c>
      <c r="H111" s="150">
        <v>24858</v>
      </c>
      <c r="I111" s="150">
        <v>10352</v>
      </c>
      <c r="J111" s="150">
        <v>1477</v>
      </c>
      <c r="K111" s="150">
        <v>15519</v>
      </c>
      <c r="L111" s="150">
        <v>86648</v>
      </c>
      <c r="M111"/>
      <c r="N111">
        <v>191</v>
      </c>
      <c r="O111" s="150"/>
      <c r="P111" s="151"/>
      <c r="Q111" s="150">
        <v>22710</v>
      </c>
      <c r="R111" s="150">
        <v>6839</v>
      </c>
      <c r="S111">
        <v>243</v>
      </c>
      <c r="T111" s="150">
        <v>4578</v>
      </c>
      <c r="U111" s="150">
        <v>24858</v>
      </c>
      <c r="V111" s="150">
        <v>10352</v>
      </c>
      <c r="W111" s="150">
        <v>1477</v>
      </c>
      <c r="X111" s="150">
        <v>15142</v>
      </c>
      <c r="Y111">
        <v>377</v>
      </c>
      <c r="AA111" t="s">
        <v>2655</v>
      </c>
      <c r="AB111" t="s">
        <v>2655</v>
      </c>
      <c r="AC111">
        <v>72</v>
      </c>
      <c r="AD111" s="150">
        <v>86648</v>
      </c>
      <c r="AE111" t="s">
        <v>2655</v>
      </c>
      <c r="AF111" s="150">
        <v>86648</v>
      </c>
      <c r="AG111" s="151"/>
      <c r="AH111" s="150">
        <v>30377</v>
      </c>
      <c r="AI111" s="150">
        <v>18777</v>
      </c>
      <c r="AJ111">
        <v>449</v>
      </c>
      <c r="AL111">
        <v>-161</v>
      </c>
      <c r="AM111" t="s">
        <v>2655</v>
      </c>
      <c r="AN111">
        <v>17</v>
      </c>
      <c r="AP111" s="150">
        <v>19082</v>
      </c>
      <c r="AQ111" s="150">
        <v>3689</v>
      </c>
      <c r="AR111" s="150">
        <v>45770</v>
      </c>
      <c r="AS111" t="s">
        <v>2655</v>
      </c>
      <c r="AT111"/>
      <c r="AU111" s="150">
        <v>17873</v>
      </c>
      <c r="AV111" s="150">
        <v>38733.15</v>
      </c>
      <c r="AW111" s="150">
        <v>6367</v>
      </c>
      <c r="AX111" s="150">
        <v>-16808</v>
      </c>
      <c r="AY111" s="150">
        <v>33431.15</v>
      </c>
      <c r="AZ111" s="150">
        <v>16024</v>
      </c>
      <c r="BA111" s="150">
        <v>17407.150000000001</v>
      </c>
      <c r="BB111">
        <v>0.48</v>
      </c>
      <c r="BC111"/>
      <c r="BD111" s="150"/>
      <c r="BE111" s="150">
        <v>7804</v>
      </c>
      <c r="BF111" s="150">
        <v>18597.53</v>
      </c>
      <c r="BG111">
        <v>472</v>
      </c>
      <c r="BH111" s="150">
        <v>-9778</v>
      </c>
      <c r="BI111" s="150">
        <v>16151.53</v>
      </c>
      <c r="BJ111" s="150">
        <v>6686</v>
      </c>
      <c r="BK111" s="150">
        <v>9465.5300000000007</v>
      </c>
      <c r="BL111">
        <v>0.41</v>
      </c>
      <c r="BM111"/>
      <c r="BN111" s="150">
        <v>185950</v>
      </c>
      <c r="BO111" t="s">
        <v>2655</v>
      </c>
      <c r="BP111" t="s">
        <v>2655</v>
      </c>
      <c r="BQ111" s="150">
        <v>26586</v>
      </c>
      <c r="BR111" s="150">
        <v>212536</v>
      </c>
      <c r="BS111" t="s">
        <v>2655</v>
      </c>
      <c r="BT111" s="150">
        <v>212536</v>
      </c>
      <c r="BU111" t="s">
        <v>2655</v>
      </c>
      <c r="BV111" s="150"/>
      <c r="BW111" s="150">
        <v>211627</v>
      </c>
      <c r="BX111" s="150">
        <v>57330.69</v>
      </c>
      <c r="BY111" s="150">
        <v>6839</v>
      </c>
      <c r="BZ111" t="s">
        <v>2655</v>
      </c>
      <c r="CA111" s="150">
        <v>262118.69</v>
      </c>
      <c r="CB111" s="150">
        <v>22710</v>
      </c>
      <c r="CC111" s="150">
        <v>239408.69</v>
      </c>
      <c r="CD111">
        <v>0.09</v>
      </c>
      <c r="CE111" s="150"/>
      <c r="CG111" t="s">
        <v>2655</v>
      </c>
      <c r="CH111" t="s">
        <v>2655</v>
      </c>
      <c r="CJ111" t="s">
        <v>2655</v>
      </c>
      <c r="CK111" t="s">
        <v>2655</v>
      </c>
      <c r="CL111" t="s">
        <v>2655</v>
      </c>
      <c r="CM111" t="s">
        <v>2655</v>
      </c>
      <c r="CN111" s="150"/>
      <c r="CO111" s="150">
        <v>1066</v>
      </c>
      <c r="CP111" s="150">
        <v>2429</v>
      </c>
      <c r="CQ111" t="s">
        <v>2655</v>
      </c>
      <c r="CR111" s="150">
        <v>-2146</v>
      </c>
      <c r="CS111" s="150">
        <v>1349</v>
      </c>
      <c r="CT111">
        <v>243</v>
      </c>
      <c r="CU111" s="150">
        <v>1106</v>
      </c>
      <c r="CV111">
        <v>0.18</v>
      </c>
      <c r="CW111" s="150"/>
      <c r="CX111" s="150">
        <v>33277</v>
      </c>
      <c r="CY111" t="s">
        <v>2655</v>
      </c>
      <c r="CZ111" t="s">
        <v>2655</v>
      </c>
      <c r="DA111" s="150">
        <v>2146</v>
      </c>
      <c r="DB111" s="150">
        <v>35423</v>
      </c>
      <c r="DC111" t="s">
        <v>2655</v>
      </c>
      <c r="DD111" s="150">
        <v>35423</v>
      </c>
      <c r="DE111" t="s">
        <v>2655</v>
      </c>
      <c r="DF111" s="151"/>
      <c r="DG111" s="150">
        <v>34343</v>
      </c>
      <c r="DH111" s="150">
        <v>2429</v>
      </c>
      <c r="DI111" t="s">
        <v>2655</v>
      </c>
      <c r="DJ111" t="s">
        <v>2655</v>
      </c>
      <c r="DK111" s="150">
        <v>36772</v>
      </c>
      <c r="DL111">
        <v>243</v>
      </c>
      <c r="DM111" s="150">
        <v>36529</v>
      </c>
      <c r="DN111">
        <v>0.01</v>
      </c>
      <c r="DO111" s="150"/>
      <c r="DS111" s="150"/>
      <c r="DV111" s="150"/>
      <c r="DW111" t="str">
        <f t="shared" si="4"/>
        <v>טירה</v>
      </c>
      <c r="DX111" s="150">
        <f t="shared" si="5"/>
        <v>16024</v>
      </c>
      <c r="DY111" s="150">
        <f t="shared" si="6"/>
        <v>6686</v>
      </c>
      <c r="DZ111" s="150"/>
      <c r="EB111" s="150"/>
      <c r="EC111" t="s">
        <v>2841</v>
      </c>
      <c r="ED111" s="150" t="str">
        <f t="shared" si="7"/>
        <v>טירה</v>
      </c>
      <c r="EE111" s="150"/>
      <c r="EL111" s="150"/>
      <c r="EM111" s="152"/>
      <c r="EN111" s="150"/>
      <c r="EO111" s="150"/>
      <c r="EV111" s="150"/>
      <c r="EW111" s="150"/>
      <c r="EX111" s="150"/>
      <c r="EY111" s="151"/>
      <c r="EZ111" s="150"/>
      <c r="FA111" s="150"/>
      <c r="FG111" s="150"/>
      <c r="FH111" s="150"/>
      <c r="FI111" s="150"/>
      <c r="FJ111" s="150"/>
      <c r="FK111" s="151"/>
      <c r="FL111" s="150"/>
      <c r="FM111" s="150"/>
      <c r="FN111" s="150"/>
      <c r="FO111" s="150"/>
      <c r="FP111" s="150"/>
      <c r="FQ111" s="152"/>
      <c r="FR111" s="150"/>
      <c r="FS111" s="150"/>
      <c r="FT111" s="150"/>
      <c r="FU111" s="150"/>
      <c r="FV111" s="150"/>
      <c r="FW111" s="150"/>
      <c r="FX111" s="150"/>
      <c r="FZ111" s="153"/>
      <c r="GA111" s="150"/>
      <c r="GB111" s="150"/>
      <c r="GD111" s="150"/>
      <c r="GE111" s="150"/>
      <c r="GF111" s="150"/>
      <c r="GG111" s="150"/>
      <c r="GI111" s="154"/>
      <c r="GJ111" s="150"/>
      <c r="GM111" s="150"/>
      <c r="GN111" s="150"/>
      <c r="GP111" s="150"/>
      <c r="GR111" s="151"/>
      <c r="GS111" s="150"/>
      <c r="GT111" s="150"/>
      <c r="GU111" s="150"/>
      <c r="GW111" s="150"/>
      <c r="GX111" s="150"/>
      <c r="GY111" s="150"/>
      <c r="HA111" s="152"/>
      <c r="HJ111" s="128"/>
      <c r="HK111" s="150"/>
      <c r="HL111" s="150"/>
      <c r="HN111" s="150"/>
      <c r="HO111" s="150"/>
      <c r="HQ111" s="150"/>
      <c r="HS111" s="151"/>
      <c r="HT111" s="150"/>
      <c r="HW111" s="150"/>
      <c r="HX111" s="150"/>
      <c r="HZ111" s="150"/>
      <c r="IB111" s="151"/>
      <c r="IC111" s="150"/>
      <c r="ID111" s="150"/>
      <c r="IG111" s="150"/>
      <c r="II111" s="150"/>
    </row>
    <row r="112" spans="1:243">
      <c r="A112" s="149">
        <v>99</v>
      </c>
      <c r="B112" s="238" t="s">
        <v>2657</v>
      </c>
      <c r="C112" t="s">
        <v>682</v>
      </c>
      <c r="D112" s="238"/>
      <c r="E112" s="238"/>
      <c r="F112" s="238"/>
      <c r="G112" s="150">
        <v>117930</v>
      </c>
      <c r="H112" s="150">
        <v>34865</v>
      </c>
      <c r="I112" s="150">
        <v>24359</v>
      </c>
      <c r="J112" s="150">
        <v>1174</v>
      </c>
      <c r="K112" s="150">
        <v>6667</v>
      </c>
      <c r="L112" s="150">
        <v>184995</v>
      </c>
      <c r="M112"/>
      <c r="N112">
        <v>54</v>
      </c>
      <c r="O112" s="150"/>
      <c r="P112" s="151"/>
      <c r="Q112" s="150">
        <v>75375</v>
      </c>
      <c r="R112" s="150">
        <v>6936</v>
      </c>
      <c r="S112" s="150">
        <v>9767</v>
      </c>
      <c r="T112" s="150">
        <v>25511</v>
      </c>
      <c r="U112" s="150">
        <v>34865</v>
      </c>
      <c r="V112" s="150">
        <v>24359</v>
      </c>
      <c r="W112" s="150">
        <v>1174</v>
      </c>
      <c r="X112" s="150">
        <v>5753</v>
      </c>
      <c r="Y112">
        <v>909</v>
      </c>
      <c r="AA112" t="s">
        <v>2655</v>
      </c>
      <c r="AB112">
        <v>5</v>
      </c>
      <c r="AC112">
        <v>341</v>
      </c>
      <c r="AD112" s="150">
        <v>184995</v>
      </c>
      <c r="AE112" t="s">
        <v>2655</v>
      </c>
      <c r="AF112" s="150">
        <v>184995</v>
      </c>
      <c r="AG112" s="151"/>
      <c r="AH112" s="150">
        <v>53809</v>
      </c>
      <c r="AI112" s="150">
        <v>6133</v>
      </c>
      <c r="AJ112" s="150">
        <v>1535</v>
      </c>
      <c r="AK112" t="s">
        <v>2655</v>
      </c>
      <c r="AL112" s="150">
        <v>5128</v>
      </c>
      <c r="AM112" t="s">
        <v>2655</v>
      </c>
      <c r="AP112" s="150">
        <v>12796</v>
      </c>
      <c r="AQ112" s="150">
        <v>2057</v>
      </c>
      <c r="AR112" s="150">
        <v>64548</v>
      </c>
      <c r="AS112" s="150">
        <v>12510</v>
      </c>
      <c r="AT112"/>
      <c r="AU112" s="150">
        <v>42566</v>
      </c>
      <c r="AV112" s="150">
        <v>22839</v>
      </c>
      <c r="AW112" s="150">
        <v>5586</v>
      </c>
      <c r="AX112">
        <v>-400</v>
      </c>
      <c r="AY112" s="150">
        <v>59419</v>
      </c>
      <c r="AZ112" s="150">
        <v>12529</v>
      </c>
      <c r="BA112" s="150">
        <v>46890</v>
      </c>
      <c r="BB112">
        <v>0.21</v>
      </c>
      <c r="BC112"/>
      <c r="BD112" s="150"/>
      <c r="BE112" s="150">
        <v>52275</v>
      </c>
      <c r="BF112" s="150">
        <v>75779</v>
      </c>
      <c r="BG112" s="150">
        <v>1350</v>
      </c>
      <c r="BH112" s="150">
        <v>-7600</v>
      </c>
      <c r="BI112" s="150">
        <v>119104</v>
      </c>
      <c r="BJ112" s="150">
        <v>62845</v>
      </c>
      <c r="BK112" s="150">
        <v>56259</v>
      </c>
      <c r="BL112">
        <v>0.53</v>
      </c>
      <c r="BM112"/>
      <c r="BN112" s="150">
        <v>105718</v>
      </c>
      <c r="BO112" t="s">
        <v>2655</v>
      </c>
      <c r="BP112" t="s">
        <v>2655</v>
      </c>
      <c r="BQ112" s="150">
        <v>8000</v>
      </c>
      <c r="BR112" s="150">
        <v>113718</v>
      </c>
      <c r="BS112" t="s">
        <v>2655</v>
      </c>
      <c r="BT112" s="150">
        <v>113718</v>
      </c>
      <c r="BU112" t="s">
        <v>2655</v>
      </c>
      <c r="BV112" s="150"/>
      <c r="BW112" s="150">
        <v>200559</v>
      </c>
      <c r="BX112" s="150">
        <v>98618</v>
      </c>
      <c r="BY112" s="150">
        <v>6936</v>
      </c>
      <c r="BZ112" t="s">
        <v>2655</v>
      </c>
      <c r="CA112" s="150">
        <v>292241</v>
      </c>
      <c r="CB112" s="150">
        <v>75374</v>
      </c>
      <c r="CC112" s="150">
        <v>216867</v>
      </c>
      <c r="CD112">
        <v>0.26</v>
      </c>
      <c r="CE112" s="150"/>
      <c r="CG112" t="s">
        <v>2655</v>
      </c>
      <c r="CH112" t="s">
        <v>2655</v>
      </c>
      <c r="CJ112" t="s">
        <v>2655</v>
      </c>
      <c r="CK112" t="s">
        <v>2655</v>
      </c>
      <c r="CL112" t="s">
        <v>2655</v>
      </c>
      <c r="CM112" t="s">
        <v>2655</v>
      </c>
      <c r="CN112" s="150"/>
      <c r="CO112" s="150">
        <v>27452</v>
      </c>
      <c r="CP112" s="150">
        <v>13936</v>
      </c>
      <c r="CQ112" t="s">
        <v>2655</v>
      </c>
      <c r="CR112" s="150">
        <v>-1900</v>
      </c>
      <c r="CS112" s="150">
        <v>39488</v>
      </c>
      <c r="CT112" s="150">
        <v>9767</v>
      </c>
      <c r="CU112" s="150">
        <v>29721</v>
      </c>
      <c r="CV112">
        <v>0.25</v>
      </c>
      <c r="CW112" s="150"/>
      <c r="CX112" s="150">
        <v>17318</v>
      </c>
      <c r="CY112" t="s">
        <v>2655</v>
      </c>
      <c r="CZ112" t="s">
        <v>2655</v>
      </c>
      <c r="DA112" s="150">
        <v>1900</v>
      </c>
      <c r="DB112" s="150">
        <v>19218</v>
      </c>
      <c r="DC112" t="s">
        <v>2655</v>
      </c>
      <c r="DD112" s="150">
        <v>19218</v>
      </c>
      <c r="DE112" t="s">
        <v>2655</v>
      </c>
      <c r="DF112" s="151"/>
      <c r="DG112" s="150">
        <v>44770</v>
      </c>
      <c r="DH112" s="150">
        <v>13936</v>
      </c>
      <c r="DI112" t="s">
        <v>2655</v>
      </c>
      <c r="DJ112" t="s">
        <v>2655</v>
      </c>
      <c r="DK112" s="150">
        <v>58706</v>
      </c>
      <c r="DL112" s="150">
        <v>9767</v>
      </c>
      <c r="DM112" s="150">
        <v>48939</v>
      </c>
      <c r="DN112">
        <v>0.17</v>
      </c>
      <c r="DO112" s="150"/>
      <c r="DS112" s="150"/>
      <c r="DW112" t="str">
        <f t="shared" si="4"/>
        <v>טירת כרמל</v>
      </c>
      <c r="DX112" s="150">
        <f t="shared" si="5"/>
        <v>12529</v>
      </c>
      <c r="DY112" s="150">
        <f t="shared" si="6"/>
        <v>62845</v>
      </c>
      <c r="DZ112" s="150"/>
      <c r="EB112" s="150"/>
      <c r="EC112" t="s">
        <v>2842</v>
      </c>
      <c r="ED112" s="150" t="str">
        <f t="shared" si="7"/>
        <v>טירת כרמל</v>
      </c>
      <c r="EE112" s="150"/>
      <c r="EL112" s="150"/>
      <c r="EM112" s="152"/>
      <c r="EN112" s="150"/>
      <c r="EO112" s="150"/>
      <c r="EP112" s="150"/>
      <c r="ER112" s="150"/>
      <c r="EV112" s="150"/>
      <c r="EW112" s="150"/>
      <c r="EX112" s="150"/>
      <c r="EY112" s="151"/>
      <c r="EZ112" s="150"/>
      <c r="FA112" s="150"/>
      <c r="FG112" s="150"/>
      <c r="FH112" s="150"/>
      <c r="FI112" s="150"/>
      <c r="FK112" s="151"/>
      <c r="FL112" s="150"/>
      <c r="FM112" s="150"/>
      <c r="FN112" s="150"/>
      <c r="FO112" s="150"/>
      <c r="FP112" s="150"/>
      <c r="FQ112" s="152"/>
      <c r="FR112" s="150"/>
      <c r="FS112" s="150"/>
      <c r="FT112" s="150"/>
      <c r="FV112" s="150"/>
      <c r="FW112" s="150"/>
      <c r="FX112" s="150"/>
      <c r="FZ112" s="153"/>
      <c r="GA112" s="150"/>
      <c r="GB112" s="150"/>
      <c r="GC112" s="150"/>
      <c r="GD112" s="150"/>
      <c r="GE112" s="150"/>
      <c r="GF112" s="150"/>
      <c r="GG112" s="150"/>
      <c r="GI112" s="154"/>
      <c r="GJ112" s="150"/>
      <c r="GM112" s="150"/>
      <c r="GN112" s="150"/>
      <c r="GP112" s="150"/>
      <c r="GR112" s="151"/>
      <c r="GS112" s="150"/>
      <c r="GT112" s="150"/>
      <c r="GU112" s="150"/>
      <c r="GW112" s="150"/>
      <c r="GX112" s="150"/>
      <c r="GY112" s="150"/>
      <c r="HA112" s="152"/>
      <c r="HJ112" s="128"/>
      <c r="HK112" s="150"/>
      <c r="HL112" s="150"/>
      <c r="HN112" s="150"/>
      <c r="HO112" s="150"/>
      <c r="HP112" s="150"/>
      <c r="HQ112" s="150"/>
      <c r="HS112" s="151"/>
      <c r="HT112" s="150"/>
      <c r="HW112" s="150"/>
      <c r="HX112" s="150"/>
      <c r="HZ112" s="150"/>
      <c r="IB112" s="151"/>
      <c r="IC112" s="150"/>
      <c r="ID112" s="150"/>
      <c r="IG112" s="150"/>
      <c r="IH112" s="150"/>
      <c r="II112" s="150"/>
    </row>
    <row r="113" spans="1:243">
      <c r="A113" s="149">
        <v>100</v>
      </c>
      <c r="B113" s="238" t="s">
        <v>2657</v>
      </c>
      <c r="C113" t="s">
        <v>1858</v>
      </c>
      <c r="D113" s="238"/>
      <c r="E113" s="238"/>
      <c r="F113" s="238"/>
      <c r="G113" s="150">
        <v>61853</v>
      </c>
      <c r="H113" s="150">
        <v>72067</v>
      </c>
      <c r="I113" s="150">
        <v>15899</v>
      </c>
      <c r="J113" s="150">
        <v>2121</v>
      </c>
      <c r="K113" s="150">
        <v>22470</v>
      </c>
      <c r="L113" s="150">
        <v>174410</v>
      </c>
      <c r="M113" s="150"/>
      <c r="N113" s="150">
        <v>5206</v>
      </c>
      <c r="O113" s="150"/>
      <c r="P113" s="151"/>
      <c r="Q113" s="150">
        <v>43029</v>
      </c>
      <c r="R113" s="150">
        <v>10619</v>
      </c>
      <c r="S113">
        <v>266</v>
      </c>
      <c r="T113" s="150">
        <v>5590</v>
      </c>
      <c r="U113" s="150">
        <v>72067</v>
      </c>
      <c r="V113" s="150">
        <v>15899</v>
      </c>
      <c r="W113" s="150">
        <v>2121</v>
      </c>
      <c r="X113" s="150">
        <v>20409</v>
      </c>
      <c r="Y113" s="150">
        <v>2061</v>
      </c>
      <c r="AA113" t="s">
        <v>2655</v>
      </c>
      <c r="AB113" t="s">
        <v>2655</v>
      </c>
      <c r="AC113" s="150">
        <v>2349</v>
      </c>
      <c r="AD113" s="150">
        <v>174410</v>
      </c>
      <c r="AE113" t="s">
        <v>2655</v>
      </c>
      <c r="AF113" s="150">
        <v>174410</v>
      </c>
      <c r="AG113" s="151"/>
      <c r="AH113" s="150">
        <v>55474</v>
      </c>
      <c r="AI113" s="150">
        <v>10117</v>
      </c>
      <c r="AJ113" s="150">
        <v>6678</v>
      </c>
      <c r="AL113">
        <v>306</v>
      </c>
      <c r="AM113" t="s">
        <v>2655</v>
      </c>
      <c r="AN113" s="150">
        <v>2235</v>
      </c>
      <c r="AP113" s="150">
        <v>19336</v>
      </c>
      <c r="AQ113" s="150">
        <v>50413</v>
      </c>
      <c r="AR113" s="150">
        <v>24397</v>
      </c>
      <c r="AS113" t="s">
        <v>2655</v>
      </c>
      <c r="AT113"/>
      <c r="AU113" s="150">
        <v>37958</v>
      </c>
      <c r="AV113" s="150">
        <v>33527</v>
      </c>
      <c r="AW113" s="150">
        <v>10251</v>
      </c>
      <c r="AY113" s="150">
        <v>61234</v>
      </c>
      <c r="AZ113" s="150">
        <v>20434</v>
      </c>
      <c r="BA113" s="150">
        <v>40800</v>
      </c>
      <c r="BB113">
        <v>0.33</v>
      </c>
      <c r="BC113"/>
      <c r="BD113" s="150"/>
      <c r="BE113" s="150">
        <v>10103</v>
      </c>
      <c r="BF113" s="150">
        <v>25734</v>
      </c>
      <c r="BG113">
        <v>368</v>
      </c>
      <c r="BI113" s="150">
        <v>35469</v>
      </c>
      <c r="BJ113" s="150">
        <v>22595</v>
      </c>
      <c r="BK113" s="150">
        <v>12874</v>
      </c>
      <c r="BL113">
        <v>0.64</v>
      </c>
      <c r="BM113"/>
      <c r="BN113" s="150">
        <v>28552</v>
      </c>
      <c r="BO113" s="150">
        <v>4237</v>
      </c>
      <c r="BP113" t="s">
        <v>2655</v>
      </c>
      <c r="BR113" s="150">
        <v>32789</v>
      </c>
      <c r="BS113" t="s">
        <v>2655</v>
      </c>
      <c r="BT113" s="150">
        <v>32789</v>
      </c>
      <c r="BU113" t="s">
        <v>2655</v>
      </c>
      <c r="BV113" s="150"/>
      <c r="BW113" s="150">
        <v>76613</v>
      </c>
      <c r="BX113" s="150">
        <v>63498</v>
      </c>
      <c r="BY113" s="150">
        <v>10619</v>
      </c>
      <c r="BZ113" t="s">
        <v>2655</v>
      </c>
      <c r="CA113" s="150">
        <v>129492</v>
      </c>
      <c r="CB113" s="150">
        <v>43029</v>
      </c>
      <c r="CC113" s="150">
        <v>86463</v>
      </c>
      <c r="CD113">
        <v>0.33</v>
      </c>
      <c r="CE113" s="150"/>
      <c r="CG113" t="s">
        <v>2655</v>
      </c>
      <c r="CH113" t="s">
        <v>2655</v>
      </c>
      <c r="CJ113" t="s">
        <v>2655</v>
      </c>
      <c r="CK113" t="s">
        <v>2655</v>
      </c>
      <c r="CL113" t="s">
        <v>2655</v>
      </c>
      <c r="CM113" t="s">
        <v>2655</v>
      </c>
      <c r="CN113" s="150"/>
      <c r="CO113" s="150">
        <v>5317</v>
      </c>
      <c r="CP113">
        <v>575</v>
      </c>
      <c r="CQ113" t="s">
        <v>2655</v>
      </c>
      <c r="CS113" s="150">
        <v>5892</v>
      </c>
      <c r="CT113">
        <v>266</v>
      </c>
      <c r="CU113" s="150">
        <v>5626</v>
      </c>
      <c r="CV113">
        <v>0.05</v>
      </c>
      <c r="CW113" s="150"/>
      <c r="CX113" s="150">
        <v>4986</v>
      </c>
      <c r="CY113" t="s">
        <v>2655</v>
      </c>
      <c r="CZ113" t="s">
        <v>2655</v>
      </c>
      <c r="DB113" s="150">
        <v>4986</v>
      </c>
      <c r="DC113" t="s">
        <v>2655</v>
      </c>
      <c r="DD113" s="150">
        <v>4986</v>
      </c>
      <c r="DE113" t="s">
        <v>2655</v>
      </c>
      <c r="DF113" s="151"/>
      <c r="DG113" s="150">
        <v>10303</v>
      </c>
      <c r="DH113">
        <v>575</v>
      </c>
      <c r="DI113" t="s">
        <v>2655</v>
      </c>
      <c r="DJ113" t="s">
        <v>2655</v>
      </c>
      <c r="DK113" s="150">
        <v>10878</v>
      </c>
      <c r="DL113">
        <v>266</v>
      </c>
      <c r="DM113" s="150">
        <v>10612</v>
      </c>
      <c r="DN113">
        <v>0.02</v>
      </c>
      <c r="DO113" s="150"/>
      <c r="DP113" s="150"/>
      <c r="DQ113" s="150"/>
      <c r="DS113" s="150"/>
      <c r="DV113" s="150"/>
      <c r="DW113" t="str">
        <f t="shared" si="4"/>
        <v>טמרה</v>
      </c>
      <c r="DX113" s="150">
        <f t="shared" si="5"/>
        <v>20434</v>
      </c>
      <c r="DY113" s="150">
        <f t="shared" si="6"/>
        <v>22595</v>
      </c>
      <c r="DZ113" s="150"/>
      <c r="EB113" s="150"/>
      <c r="EC113" t="s">
        <v>2843</v>
      </c>
      <c r="ED113" s="150" t="str">
        <f t="shared" si="7"/>
        <v>טמרה</v>
      </c>
      <c r="EE113" s="150"/>
      <c r="EL113" s="150"/>
      <c r="EM113" s="152"/>
      <c r="EN113" s="150"/>
      <c r="EO113" s="150"/>
      <c r="EP113" s="150"/>
      <c r="ET113" s="150"/>
      <c r="EV113" s="150"/>
      <c r="EW113" s="150"/>
      <c r="EX113" s="150"/>
      <c r="EY113" s="151"/>
      <c r="EZ113" s="150"/>
      <c r="FA113" s="150"/>
      <c r="FB113" s="150"/>
      <c r="FG113" s="150"/>
      <c r="FH113" s="150"/>
      <c r="FI113" s="150"/>
      <c r="FJ113" s="150"/>
      <c r="FK113" s="151"/>
      <c r="FL113" s="150"/>
      <c r="FM113" s="150"/>
      <c r="FN113" s="150"/>
      <c r="FO113" s="150"/>
      <c r="FP113" s="150"/>
      <c r="FQ113" s="152"/>
      <c r="FR113" s="150"/>
      <c r="FS113" s="150"/>
      <c r="FT113" s="150"/>
      <c r="FV113" s="150"/>
      <c r="FW113" s="150"/>
      <c r="FX113" s="150"/>
      <c r="FZ113" s="153"/>
      <c r="GA113" s="150"/>
      <c r="GB113" s="150"/>
      <c r="GE113" s="150"/>
      <c r="GF113" s="150"/>
      <c r="GG113" s="150"/>
      <c r="GI113" s="154"/>
      <c r="GJ113" s="150"/>
      <c r="GK113" s="150"/>
      <c r="GN113" s="150"/>
      <c r="GP113" s="150"/>
      <c r="GR113" s="151"/>
      <c r="GS113" s="150"/>
      <c r="GT113" s="150"/>
      <c r="GU113" s="150"/>
      <c r="GW113" s="150"/>
      <c r="GX113" s="150"/>
      <c r="GY113" s="150"/>
      <c r="HA113" s="152"/>
      <c r="HJ113" s="128"/>
      <c r="HK113" s="150"/>
      <c r="HO113" s="150"/>
      <c r="HQ113" s="150"/>
      <c r="HS113" s="151"/>
      <c r="HT113" s="150"/>
      <c r="HX113" s="150"/>
      <c r="HZ113" s="150"/>
      <c r="IB113" s="151"/>
      <c r="IC113" s="150"/>
      <c r="IG113" s="150"/>
      <c r="II113" s="150"/>
    </row>
    <row r="114" spans="1:243">
      <c r="A114" s="149">
        <v>101</v>
      </c>
      <c r="B114" s="238" t="s">
        <v>2658</v>
      </c>
      <c r="C114" s="124" t="s">
        <v>1868</v>
      </c>
      <c r="D114" s="238"/>
      <c r="E114" s="238"/>
      <c r="F114" s="238"/>
      <c r="G114" s="150">
        <v>10255</v>
      </c>
      <c r="H114" s="150">
        <v>14502</v>
      </c>
      <c r="I114" s="150">
        <v>2694</v>
      </c>
      <c r="J114">
        <v>394</v>
      </c>
      <c r="K114" s="150">
        <v>12996</v>
      </c>
      <c r="L114" s="150">
        <v>40841</v>
      </c>
      <c r="M114"/>
      <c r="N114" s="150">
        <v>-2258</v>
      </c>
      <c r="O114" s="150"/>
      <c r="P114" s="151"/>
      <c r="Q114" s="150">
        <v>4966</v>
      </c>
      <c r="R114" s="150">
        <v>1866</v>
      </c>
      <c r="S114">
        <v>59</v>
      </c>
      <c r="T114" s="150">
        <v>2721</v>
      </c>
      <c r="U114" s="150">
        <v>14502</v>
      </c>
      <c r="V114" s="150">
        <v>2694</v>
      </c>
      <c r="W114">
        <v>394</v>
      </c>
      <c r="X114" s="150">
        <v>9620</v>
      </c>
      <c r="Y114">
        <v>89</v>
      </c>
      <c r="AA114" t="s">
        <v>2655</v>
      </c>
      <c r="AB114">
        <v>143</v>
      </c>
      <c r="AC114">
        <v>643</v>
      </c>
      <c r="AD114" s="150">
        <v>37697</v>
      </c>
      <c r="AE114" s="150">
        <v>3144</v>
      </c>
      <c r="AF114" s="150">
        <v>40841</v>
      </c>
      <c r="AG114" s="151"/>
      <c r="AH114" s="150">
        <v>1999</v>
      </c>
      <c r="AI114" s="150">
        <v>2519</v>
      </c>
      <c r="AJ114">
        <v>354</v>
      </c>
      <c r="AL114">
        <v>68</v>
      </c>
      <c r="AM114" s="150">
        <v>3100</v>
      </c>
      <c r="AP114" s="150">
        <v>6041</v>
      </c>
      <c r="AQ114" s="150">
        <v>2082</v>
      </c>
      <c r="AR114" s="150">
        <v>5958</v>
      </c>
      <c r="AS114" t="s">
        <v>2655</v>
      </c>
      <c r="AT114"/>
      <c r="AU114" s="150">
        <v>1347</v>
      </c>
      <c r="AV114" s="150">
        <v>6692</v>
      </c>
      <c r="AW114" s="150">
        <v>1866</v>
      </c>
      <c r="AX114">
        <v>-184</v>
      </c>
      <c r="AY114" s="150">
        <v>5989</v>
      </c>
      <c r="AZ114" s="150">
        <v>4405</v>
      </c>
      <c r="BA114" s="150">
        <v>1584</v>
      </c>
      <c r="BB114">
        <v>0.74</v>
      </c>
      <c r="BC114"/>
      <c r="BD114" s="150"/>
      <c r="BE114">
        <v>834</v>
      </c>
      <c r="BF114">
        <v>852</v>
      </c>
      <c r="BG114" t="s">
        <v>2655</v>
      </c>
      <c r="BH114">
        <v>-117</v>
      </c>
      <c r="BI114" s="150">
        <v>1569</v>
      </c>
      <c r="BJ114">
        <v>561</v>
      </c>
      <c r="BK114" s="150">
        <v>1008</v>
      </c>
      <c r="BL114">
        <v>0.36</v>
      </c>
      <c r="BM114"/>
      <c r="BN114" s="150">
        <v>4981</v>
      </c>
      <c r="BO114" t="s">
        <v>2655</v>
      </c>
      <c r="BP114" t="s">
        <v>2655</v>
      </c>
      <c r="BQ114">
        <v>301</v>
      </c>
      <c r="BR114" s="150">
        <v>5282</v>
      </c>
      <c r="BS114" t="s">
        <v>2655</v>
      </c>
      <c r="BT114" s="150">
        <v>5282</v>
      </c>
      <c r="BU114" t="s">
        <v>2655</v>
      </c>
      <c r="BV114" s="150"/>
      <c r="BW114" s="150">
        <v>7162</v>
      </c>
      <c r="BX114" s="150">
        <v>7544</v>
      </c>
      <c r="BY114" s="150">
        <v>1866</v>
      </c>
      <c r="BZ114" t="s">
        <v>2655</v>
      </c>
      <c r="CA114" s="150">
        <v>12840</v>
      </c>
      <c r="CB114" s="150">
        <v>4966</v>
      </c>
      <c r="CC114" s="150">
        <v>7874</v>
      </c>
      <c r="CD114">
        <v>0.39</v>
      </c>
      <c r="CE114" s="150"/>
      <c r="CG114" t="s">
        <v>2655</v>
      </c>
      <c r="CH114" t="s">
        <v>2655</v>
      </c>
      <c r="CJ114" t="s">
        <v>2655</v>
      </c>
      <c r="CK114" t="s">
        <v>2655</v>
      </c>
      <c r="CL114" t="s">
        <v>2655</v>
      </c>
      <c r="CM114" t="s">
        <v>2655</v>
      </c>
      <c r="CN114" s="150"/>
      <c r="CO114">
        <v>996</v>
      </c>
      <c r="CP114">
        <v>188</v>
      </c>
      <c r="CQ114" t="s">
        <v>2655</v>
      </c>
      <c r="CR114">
        <v>-335</v>
      </c>
      <c r="CS114">
        <v>849</v>
      </c>
      <c r="CT114">
        <v>60</v>
      </c>
      <c r="CU114">
        <v>789</v>
      </c>
      <c r="CV114">
        <v>7.0000000000000007E-2</v>
      </c>
      <c r="CW114" s="150"/>
      <c r="CX114" s="150">
        <v>1772</v>
      </c>
      <c r="CY114" t="s">
        <v>2655</v>
      </c>
      <c r="CZ114" t="s">
        <v>2655</v>
      </c>
      <c r="DA114">
        <v>335</v>
      </c>
      <c r="DB114" s="150">
        <v>2107</v>
      </c>
      <c r="DC114" t="s">
        <v>2655</v>
      </c>
      <c r="DD114" s="150">
        <v>2107</v>
      </c>
      <c r="DE114" t="s">
        <v>2655</v>
      </c>
      <c r="DF114" s="151"/>
      <c r="DG114" s="150">
        <v>2768</v>
      </c>
      <c r="DH114">
        <v>188</v>
      </c>
      <c r="DI114" t="s">
        <v>2655</v>
      </c>
      <c r="DJ114" t="s">
        <v>2655</v>
      </c>
      <c r="DK114" s="150">
        <v>2956</v>
      </c>
      <c r="DL114">
        <v>60</v>
      </c>
      <c r="DM114" s="150">
        <v>2896</v>
      </c>
      <c r="DN114">
        <v>0.02</v>
      </c>
      <c r="DO114" s="150"/>
      <c r="DP114" s="150"/>
      <c r="DQ114" s="150"/>
      <c r="DS114" s="150"/>
      <c r="DV114" s="150"/>
      <c r="DW114" t="str">
        <f t="shared" si="4"/>
        <v>יאנוח ג'ת</v>
      </c>
      <c r="DX114" s="150">
        <f t="shared" si="5"/>
        <v>4405</v>
      </c>
      <c r="DY114" s="150">
        <f t="shared" si="6"/>
        <v>561</v>
      </c>
      <c r="DZ114" s="150"/>
      <c r="EC114" t="s">
        <v>2844</v>
      </c>
      <c r="ED114" s="150" t="str">
        <f t="shared" si="7"/>
        <v>יאנוח-ג'ת</v>
      </c>
      <c r="EL114" s="150"/>
      <c r="EM114" s="152"/>
      <c r="EN114" s="150"/>
      <c r="EO114" s="150"/>
      <c r="ES114" s="150"/>
      <c r="EV114" s="150"/>
      <c r="EW114" s="150"/>
      <c r="EX114" s="150"/>
      <c r="EY114" s="151"/>
      <c r="EZ114" s="150"/>
      <c r="FA114" s="150"/>
      <c r="FC114" s="150"/>
      <c r="FD114" s="150"/>
      <c r="FG114" s="150"/>
      <c r="FH114" s="150"/>
      <c r="FI114" s="150"/>
      <c r="FK114" s="151"/>
      <c r="FM114" s="150"/>
      <c r="FO114" s="150"/>
      <c r="FP114" s="150"/>
      <c r="FQ114" s="152"/>
      <c r="FR114" s="150"/>
      <c r="FS114" s="150"/>
      <c r="FT114" s="150"/>
      <c r="FV114" s="150"/>
      <c r="FW114" s="150"/>
      <c r="FX114" s="150"/>
      <c r="FZ114" s="153"/>
      <c r="GE114" s="150"/>
      <c r="GG114" s="150"/>
      <c r="GI114" s="154"/>
      <c r="GJ114" s="150"/>
      <c r="GN114" s="150"/>
      <c r="GP114" s="150"/>
      <c r="GR114" s="151"/>
      <c r="GS114" s="150"/>
      <c r="GT114" s="150"/>
      <c r="GU114" s="150"/>
      <c r="GW114" s="150"/>
      <c r="GX114" s="150"/>
      <c r="GY114" s="150"/>
      <c r="HA114" s="152"/>
      <c r="HJ114" s="128"/>
      <c r="HS114" s="151"/>
      <c r="HT114" s="150"/>
      <c r="HX114" s="150"/>
      <c r="HZ114" s="150"/>
      <c r="IB114" s="151"/>
      <c r="IC114" s="150"/>
      <c r="IG114" s="150"/>
      <c r="II114" s="150"/>
    </row>
    <row r="115" spans="1:243">
      <c r="A115" s="149">
        <v>102</v>
      </c>
      <c r="B115" s="238" t="s">
        <v>2658</v>
      </c>
      <c r="C115" t="s">
        <v>1876</v>
      </c>
      <c r="D115" s="238"/>
      <c r="E115" s="238"/>
      <c r="F115" s="238"/>
      <c r="G115" s="150">
        <v>10203</v>
      </c>
      <c r="H115" s="150">
        <v>2940</v>
      </c>
      <c r="I115" s="150">
        <v>2681</v>
      </c>
      <c r="J115">
        <v>169</v>
      </c>
      <c r="K115" s="150">
        <v>8881</v>
      </c>
      <c r="L115" s="150">
        <v>24874</v>
      </c>
      <c r="M115"/>
      <c r="N115">
        <v>134</v>
      </c>
      <c r="O115" s="150"/>
      <c r="P115" s="151"/>
      <c r="Q115" s="150">
        <v>5543</v>
      </c>
      <c r="R115" s="150">
        <v>3085</v>
      </c>
      <c r="S115" t="s">
        <v>2655</v>
      </c>
      <c r="T115">
        <v>804</v>
      </c>
      <c r="U115" s="150">
        <v>2940</v>
      </c>
      <c r="V115" s="150">
        <v>2681</v>
      </c>
      <c r="W115">
        <v>169</v>
      </c>
      <c r="X115" s="150">
        <v>8169</v>
      </c>
      <c r="Y115">
        <v>579</v>
      </c>
      <c r="AA115" t="s">
        <v>2655</v>
      </c>
      <c r="AB115">
        <v>3</v>
      </c>
      <c r="AC115">
        <v>771</v>
      </c>
      <c r="AD115" s="150">
        <v>24744</v>
      </c>
      <c r="AE115">
        <v>130</v>
      </c>
      <c r="AF115" s="150">
        <v>24874</v>
      </c>
      <c r="AG115" s="151"/>
      <c r="AH115" s="150">
        <v>20512</v>
      </c>
      <c r="AI115" s="150">
        <v>1302</v>
      </c>
      <c r="AJ115" s="150">
        <v>1241</v>
      </c>
      <c r="AK115">
        <v>195</v>
      </c>
      <c r="AL115">
        <v>383</v>
      </c>
      <c r="AM115" s="150">
        <v>1000</v>
      </c>
      <c r="AN115">
        <v>161</v>
      </c>
      <c r="AP115" s="150">
        <v>4282</v>
      </c>
      <c r="AQ115" s="150">
        <v>18242</v>
      </c>
      <c r="AR115" s="150">
        <v>6552</v>
      </c>
      <c r="AS115" t="s">
        <v>2655</v>
      </c>
      <c r="AT115"/>
      <c r="AU115">
        <v>836</v>
      </c>
      <c r="AV115" s="150">
        <v>6243</v>
      </c>
      <c r="AW115" s="150">
        <v>2837</v>
      </c>
      <c r="AY115" s="150">
        <v>4242</v>
      </c>
      <c r="AZ115" s="150">
        <v>3663</v>
      </c>
      <c r="BA115">
        <v>579</v>
      </c>
      <c r="BB115">
        <v>0.86</v>
      </c>
      <c r="BC115"/>
      <c r="BD115" s="150"/>
      <c r="BE115" s="150">
        <v>1190</v>
      </c>
      <c r="BF115" s="150">
        <v>2276</v>
      </c>
      <c r="BG115">
        <v>248</v>
      </c>
      <c r="BI115" s="150">
        <v>3218</v>
      </c>
      <c r="BJ115" s="150">
        <v>1880</v>
      </c>
      <c r="BK115" s="150">
        <v>1338</v>
      </c>
      <c r="BL115">
        <v>0.57999999999999996</v>
      </c>
      <c r="BM115"/>
      <c r="BN115" s="150">
        <v>6989</v>
      </c>
      <c r="BO115">
        <v>300</v>
      </c>
      <c r="BP115" t="s">
        <v>2655</v>
      </c>
      <c r="BR115" s="150">
        <v>7289</v>
      </c>
      <c r="BS115" t="s">
        <v>2655</v>
      </c>
      <c r="BT115" s="150">
        <v>7289</v>
      </c>
      <c r="BU115" t="s">
        <v>2655</v>
      </c>
      <c r="BV115" s="150"/>
      <c r="BW115" s="150">
        <v>9015</v>
      </c>
      <c r="BX115" s="150">
        <v>8819</v>
      </c>
      <c r="BY115" s="150">
        <v>3085</v>
      </c>
      <c r="BZ115" t="s">
        <v>2655</v>
      </c>
      <c r="CA115" s="150">
        <v>14749</v>
      </c>
      <c r="CB115" s="150">
        <v>5543</v>
      </c>
      <c r="CC115" s="150">
        <v>9206</v>
      </c>
      <c r="CD115">
        <v>0.38</v>
      </c>
      <c r="CE115" s="150"/>
      <c r="CG115" t="s">
        <v>2655</v>
      </c>
      <c r="CH115" t="s">
        <v>2655</v>
      </c>
      <c r="CJ115" t="s">
        <v>2655</v>
      </c>
      <c r="CK115" t="s">
        <v>2655</v>
      </c>
      <c r="CL115" t="s">
        <v>2655</v>
      </c>
      <c r="CM115" t="s">
        <v>2655</v>
      </c>
      <c r="CN115" s="150"/>
      <c r="CP115" t="s">
        <v>2655</v>
      </c>
      <c r="CQ115" t="s">
        <v>2655</v>
      </c>
      <c r="CS115" t="s">
        <v>2655</v>
      </c>
      <c r="CT115" t="s">
        <v>2655</v>
      </c>
      <c r="CU115" t="s">
        <v>2655</v>
      </c>
      <c r="CV115" t="s">
        <v>2655</v>
      </c>
      <c r="CW115" s="150"/>
      <c r="CY115" t="s">
        <v>2655</v>
      </c>
      <c r="CZ115" t="s">
        <v>2655</v>
      </c>
      <c r="DB115" t="s">
        <v>2655</v>
      </c>
      <c r="DC115" t="s">
        <v>2655</v>
      </c>
      <c r="DD115" t="s">
        <v>2655</v>
      </c>
      <c r="DE115" t="s">
        <v>2655</v>
      </c>
      <c r="DF115" s="151"/>
      <c r="DG115" t="s">
        <v>2655</v>
      </c>
      <c r="DH115" t="s">
        <v>2655</v>
      </c>
      <c r="DI115" t="s">
        <v>2655</v>
      </c>
      <c r="DJ115" t="s">
        <v>2655</v>
      </c>
      <c r="DK115" t="s">
        <v>2655</v>
      </c>
      <c r="DL115" t="s">
        <v>2655</v>
      </c>
      <c r="DM115" t="s">
        <v>2655</v>
      </c>
      <c r="DN115" t="s">
        <v>2655</v>
      </c>
      <c r="DO115"/>
      <c r="DU115" s="150"/>
      <c r="DV115" s="150"/>
      <c r="DW115" t="str">
        <f t="shared" si="4"/>
        <v>יבנאל</v>
      </c>
      <c r="DX115" s="150">
        <f t="shared" si="5"/>
        <v>3663</v>
      </c>
      <c r="DY115" s="150">
        <f t="shared" si="6"/>
        <v>1880</v>
      </c>
      <c r="DZ115" s="150"/>
      <c r="EC115" t="s">
        <v>2845</v>
      </c>
      <c r="ED115" s="150" t="str">
        <f t="shared" si="7"/>
        <v>יבנאל</v>
      </c>
      <c r="EL115" s="150"/>
      <c r="EM115" s="152"/>
      <c r="EN115" s="150"/>
      <c r="EO115" s="150"/>
      <c r="EP115" s="150"/>
      <c r="ES115" s="150"/>
      <c r="EV115" s="150"/>
      <c r="EW115" s="150"/>
      <c r="EX115" s="150"/>
      <c r="EY115" s="151"/>
      <c r="EZ115" s="150"/>
      <c r="FA115" s="150"/>
      <c r="FC115" s="150"/>
      <c r="FG115" s="150"/>
      <c r="FH115" s="150"/>
      <c r="FI115" s="150"/>
      <c r="FK115" s="151"/>
      <c r="FQ115" s="152"/>
      <c r="FS115" s="150"/>
      <c r="FT115" s="150"/>
      <c r="FV115" s="150"/>
      <c r="FW115" s="150"/>
      <c r="FZ115" s="153"/>
      <c r="GA115" s="150"/>
      <c r="GB115" s="150"/>
      <c r="GE115" s="150"/>
      <c r="GF115" s="150"/>
      <c r="GG115" s="150"/>
      <c r="GI115" s="154"/>
      <c r="GJ115" s="150"/>
      <c r="GN115" s="150"/>
      <c r="GP115" s="150"/>
      <c r="GR115" s="151"/>
      <c r="GS115" s="150"/>
      <c r="GT115" s="150"/>
      <c r="GU115" s="150"/>
      <c r="GW115" s="150"/>
      <c r="GX115" s="150"/>
      <c r="GY115" s="150"/>
      <c r="HA115" s="152"/>
      <c r="HJ115" s="128"/>
      <c r="HS115" s="151"/>
      <c r="IB115" s="151"/>
    </row>
    <row r="116" spans="1:243">
      <c r="A116" s="149">
        <v>103</v>
      </c>
      <c r="B116" s="238" t="s">
        <v>2654</v>
      </c>
      <c r="C116" t="s">
        <v>1324</v>
      </c>
      <c r="D116" s="238"/>
      <c r="E116" s="238"/>
      <c r="F116" s="238"/>
      <c r="G116" s="150">
        <v>174745</v>
      </c>
      <c r="H116" s="150">
        <v>60200</v>
      </c>
      <c r="I116" s="150">
        <v>19796</v>
      </c>
      <c r="J116" s="150">
        <v>2063</v>
      </c>
      <c r="K116" s="150">
        <v>1027</v>
      </c>
      <c r="L116" s="150">
        <v>257831</v>
      </c>
      <c r="M116" s="150"/>
      <c r="N116" s="150">
        <v>2663</v>
      </c>
      <c r="O116" s="150"/>
      <c r="P116" s="151"/>
      <c r="Q116" s="150">
        <v>140916</v>
      </c>
      <c r="R116" s="150">
        <v>14855</v>
      </c>
      <c r="S116">
        <v>216</v>
      </c>
      <c r="T116" s="150">
        <v>14477</v>
      </c>
      <c r="U116" s="150">
        <v>60200</v>
      </c>
      <c r="V116" s="150">
        <v>19796</v>
      </c>
      <c r="W116" s="150">
        <v>2063</v>
      </c>
      <c r="X116" t="s">
        <v>2655</v>
      </c>
      <c r="Y116">
        <v>124</v>
      </c>
      <c r="AA116" t="s">
        <v>2655</v>
      </c>
      <c r="AB116">
        <v>903</v>
      </c>
      <c r="AC116" s="150">
        <v>4281</v>
      </c>
      <c r="AD116" s="150">
        <v>257831</v>
      </c>
      <c r="AE116" t="s">
        <v>2655</v>
      </c>
      <c r="AF116" s="150">
        <v>257831</v>
      </c>
      <c r="AG116" s="151"/>
      <c r="AH116" s="150">
        <v>197506</v>
      </c>
      <c r="AI116" s="150">
        <v>17204</v>
      </c>
      <c r="AJ116" s="150">
        <v>13667</v>
      </c>
      <c r="AL116" s="150">
        <v>15573</v>
      </c>
      <c r="AM116" s="150">
        <v>4254</v>
      </c>
      <c r="AP116" s="150">
        <v>50698</v>
      </c>
      <c r="AQ116" s="150">
        <v>51964</v>
      </c>
      <c r="AR116" s="150">
        <v>196240</v>
      </c>
      <c r="AS116" t="s">
        <v>2655</v>
      </c>
      <c r="AT116"/>
      <c r="AU116" s="150">
        <v>18143</v>
      </c>
      <c r="AV116" s="150">
        <v>67252</v>
      </c>
      <c r="AW116" s="150">
        <v>12099</v>
      </c>
      <c r="AX116">
        <v>-361</v>
      </c>
      <c r="AY116" s="150">
        <v>72935</v>
      </c>
      <c r="AZ116" s="150">
        <v>53152</v>
      </c>
      <c r="BA116" s="150">
        <v>19783</v>
      </c>
      <c r="BB116">
        <v>0.73</v>
      </c>
      <c r="BC116"/>
      <c r="BD116" s="150"/>
      <c r="BE116" s="150">
        <v>35524</v>
      </c>
      <c r="BF116" s="150">
        <v>92547</v>
      </c>
      <c r="BG116" s="150">
        <v>2787</v>
      </c>
      <c r="BH116">
        <v>-47</v>
      </c>
      <c r="BI116" s="150">
        <v>125237</v>
      </c>
      <c r="BJ116" s="150">
        <v>88063</v>
      </c>
      <c r="BK116" s="150">
        <v>37174</v>
      </c>
      <c r="BL116">
        <v>0.7</v>
      </c>
      <c r="BM116"/>
      <c r="BN116" s="150">
        <v>46894</v>
      </c>
      <c r="BO116" s="150">
        <v>2572</v>
      </c>
      <c r="BP116">
        <v>910</v>
      </c>
      <c r="BQ116">
        <v>408</v>
      </c>
      <c r="BR116" s="150">
        <v>48964</v>
      </c>
      <c r="BS116" t="s">
        <v>2655</v>
      </c>
      <c r="BT116" s="150">
        <v>48964</v>
      </c>
      <c r="BU116" t="s">
        <v>2655</v>
      </c>
      <c r="BV116" s="150"/>
      <c r="BW116" s="150">
        <v>100561</v>
      </c>
      <c r="BX116" s="150">
        <v>162371</v>
      </c>
      <c r="BY116" s="150">
        <v>15796</v>
      </c>
      <c r="BZ116" t="s">
        <v>2655</v>
      </c>
      <c r="CA116" s="150">
        <v>247136</v>
      </c>
      <c r="CB116" s="150">
        <v>141215</v>
      </c>
      <c r="CC116" s="150">
        <v>105921</v>
      </c>
      <c r="CD116">
        <v>0.56999999999999995</v>
      </c>
      <c r="CE116" s="150"/>
      <c r="CG116" t="s">
        <v>2655</v>
      </c>
      <c r="CH116" t="s">
        <v>2655</v>
      </c>
      <c r="CJ116" t="s">
        <v>2655</v>
      </c>
      <c r="CK116" t="s">
        <v>2655</v>
      </c>
      <c r="CL116" t="s">
        <v>2655</v>
      </c>
      <c r="CM116" t="s">
        <v>2655</v>
      </c>
      <c r="CN116" s="150"/>
      <c r="CO116" s="150">
        <v>13317</v>
      </c>
      <c r="CP116">
        <v>824</v>
      </c>
      <c r="CQ116">
        <v>9</v>
      </c>
      <c r="CR116">
        <v>-563</v>
      </c>
      <c r="CS116" s="150">
        <v>13569</v>
      </c>
      <c r="CT116">
        <v>216</v>
      </c>
      <c r="CU116" s="150">
        <v>13353</v>
      </c>
      <c r="CV116">
        <v>0.02</v>
      </c>
      <c r="CW116" s="150"/>
      <c r="CX116" s="150">
        <v>7361</v>
      </c>
      <c r="CY116">
        <v>527</v>
      </c>
      <c r="CZ116">
        <v>476</v>
      </c>
      <c r="DA116">
        <v>563</v>
      </c>
      <c r="DB116" s="150">
        <v>7975</v>
      </c>
      <c r="DC116" t="s">
        <v>2655</v>
      </c>
      <c r="DD116" s="150">
        <v>7975</v>
      </c>
      <c r="DE116" t="s">
        <v>2655</v>
      </c>
      <c r="DF116" s="151"/>
      <c r="DG116" s="150">
        <v>20678</v>
      </c>
      <c r="DH116" s="150">
        <v>1351</v>
      </c>
      <c r="DI116">
        <v>485</v>
      </c>
      <c r="DJ116" t="s">
        <v>2655</v>
      </c>
      <c r="DK116" s="150">
        <v>21544</v>
      </c>
      <c r="DL116">
        <v>216</v>
      </c>
      <c r="DM116" s="150">
        <v>21328</v>
      </c>
      <c r="DN116">
        <v>0.01</v>
      </c>
      <c r="DO116" s="150"/>
      <c r="DQ116" s="150"/>
      <c r="DS116" s="150"/>
      <c r="DW116" t="str">
        <f t="shared" si="4"/>
        <v>יבנה</v>
      </c>
      <c r="DX116" s="150">
        <f t="shared" si="5"/>
        <v>53152</v>
      </c>
      <c r="DY116" s="150">
        <f t="shared" si="6"/>
        <v>88063</v>
      </c>
      <c r="DZ116" s="150"/>
      <c r="EB116" s="150"/>
      <c r="EC116" t="s">
        <v>2846</v>
      </c>
      <c r="ED116" s="150" t="str">
        <f t="shared" si="7"/>
        <v>יבנה</v>
      </c>
      <c r="EE116" s="150"/>
      <c r="EL116" s="150"/>
      <c r="EM116" s="152"/>
      <c r="EN116" s="150"/>
      <c r="EO116" s="150"/>
      <c r="EP116" s="150"/>
      <c r="ER116" s="150"/>
      <c r="ES116" s="150"/>
      <c r="EV116" s="150"/>
      <c r="EW116" s="150"/>
      <c r="EX116" s="150"/>
      <c r="EY116" s="151"/>
      <c r="EZ116" s="150"/>
      <c r="FA116" s="150"/>
      <c r="FB116" s="150"/>
      <c r="FC116" s="150"/>
      <c r="FG116" s="150"/>
      <c r="FH116" s="150"/>
      <c r="FI116" s="150"/>
      <c r="FJ116" s="150"/>
      <c r="FK116" s="151"/>
      <c r="FL116" s="150"/>
      <c r="FM116" s="150"/>
      <c r="FN116" s="150"/>
      <c r="FO116" s="150"/>
      <c r="FP116" s="150"/>
      <c r="FQ116" s="152"/>
      <c r="FR116" s="150"/>
      <c r="FS116" s="150"/>
      <c r="FT116" s="150"/>
      <c r="FV116" s="150"/>
      <c r="FW116" s="150"/>
      <c r="FX116" s="150"/>
      <c r="FZ116" s="153"/>
      <c r="GA116" s="150"/>
      <c r="GB116" s="150"/>
      <c r="GC116" s="150"/>
      <c r="GE116" s="150"/>
      <c r="GF116" s="150"/>
      <c r="GG116" s="150"/>
      <c r="GI116" s="154"/>
      <c r="GJ116" s="150"/>
      <c r="GK116" s="150"/>
      <c r="GN116" s="150"/>
      <c r="GP116" s="150"/>
      <c r="GR116" s="151"/>
      <c r="GS116" s="150"/>
      <c r="GT116" s="150"/>
      <c r="GU116" s="150"/>
      <c r="GW116" s="150"/>
      <c r="GX116" s="150"/>
      <c r="GY116" s="150"/>
      <c r="HA116" s="152"/>
      <c r="HJ116" s="128"/>
      <c r="HK116" s="150"/>
      <c r="HO116" s="150"/>
      <c r="HQ116" s="150"/>
      <c r="HS116" s="151"/>
      <c r="HT116" s="150"/>
      <c r="HX116" s="150"/>
      <c r="HZ116" s="150"/>
      <c r="IB116" s="151"/>
      <c r="IC116" s="150"/>
      <c r="ID116" s="150"/>
      <c r="IG116" s="150"/>
      <c r="II116" s="150"/>
    </row>
    <row r="117" spans="1:243">
      <c r="A117" s="149">
        <v>104</v>
      </c>
      <c r="B117" s="238" t="s">
        <v>2657</v>
      </c>
      <c r="C117" s="124" t="s">
        <v>1337</v>
      </c>
      <c r="D117" s="238"/>
      <c r="E117" s="238"/>
      <c r="F117" s="238"/>
      <c r="G117" s="150">
        <v>150011</v>
      </c>
      <c r="H117" s="150">
        <v>22658</v>
      </c>
      <c r="I117" s="150">
        <v>9218</v>
      </c>
      <c r="J117">
        <v>741</v>
      </c>
      <c r="K117">
        <v>573</v>
      </c>
      <c r="L117" s="150">
        <v>183201</v>
      </c>
      <c r="M117" s="150"/>
      <c r="N117" t="s">
        <v>2655</v>
      </c>
      <c r="O117" s="150"/>
      <c r="P117" s="151"/>
      <c r="Q117" s="150">
        <v>99421</v>
      </c>
      <c r="R117" s="150">
        <v>10664</v>
      </c>
      <c r="S117" s="150">
        <v>16327</v>
      </c>
      <c r="T117" s="150">
        <v>17432</v>
      </c>
      <c r="U117" s="150">
        <v>22658</v>
      </c>
      <c r="V117" s="150">
        <v>9218</v>
      </c>
      <c r="W117">
        <v>741</v>
      </c>
      <c r="X117" t="s">
        <v>2655</v>
      </c>
      <c r="Y117">
        <v>51</v>
      </c>
      <c r="AA117" t="s">
        <v>2655</v>
      </c>
      <c r="AB117">
        <v>522</v>
      </c>
      <c r="AC117" s="150">
        <v>6167</v>
      </c>
      <c r="AD117" s="150">
        <v>183201</v>
      </c>
      <c r="AE117" t="s">
        <v>2655</v>
      </c>
      <c r="AF117" s="150">
        <v>183201</v>
      </c>
      <c r="AG117" s="151"/>
      <c r="AH117" s="150">
        <v>70161</v>
      </c>
      <c r="AI117" s="150">
        <v>2856</v>
      </c>
      <c r="AJ117">
        <v>341</v>
      </c>
      <c r="AL117" s="150">
        <v>23640</v>
      </c>
      <c r="AM117" s="150">
        <v>3371</v>
      </c>
      <c r="AP117" s="150">
        <v>30208</v>
      </c>
      <c r="AQ117" s="150">
        <v>22542</v>
      </c>
      <c r="AR117" s="150">
        <v>77827</v>
      </c>
      <c r="AS117" s="150">
        <v>16344</v>
      </c>
      <c r="AT117"/>
      <c r="AU117" s="150">
        <v>11840</v>
      </c>
      <c r="AV117" s="150">
        <v>57485</v>
      </c>
      <c r="AW117" s="150">
        <v>8853</v>
      </c>
      <c r="AX117">
        <v>736</v>
      </c>
      <c r="AY117" s="150">
        <v>61208</v>
      </c>
      <c r="AZ117" s="150">
        <v>47023</v>
      </c>
      <c r="BA117" s="150">
        <v>14185</v>
      </c>
      <c r="BB117">
        <v>0.77</v>
      </c>
      <c r="BC117"/>
      <c r="BD117" s="150"/>
      <c r="BE117" s="150">
        <v>29059</v>
      </c>
      <c r="BF117" s="150">
        <v>60554</v>
      </c>
      <c r="BG117" s="150">
        <v>1811</v>
      </c>
      <c r="BH117" s="150">
        <v>-1724</v>
      </c>
      <c r="BI117" s="150">
        <v>86078</v>
      </c>
      <c r="BJ117" s="150">
        <v>52392</v>
      </c>
      <c r="BK117" s="150">
        <v>33686</v>
      </c>
      <c r="BL117">
        <v>0.61</v>
      </c>
      <c r="BM117"/>
      <c r="BN117" s="150">
        <v>64525</v>
      </c>
      <c r="BO117" t="s">
        <v>2655</v>
      </c>
      <c r="BP117" t="s">
        <v>2655</v>
      </c>
      <c r="BQ117">
        <v>988</v>
      </c>
      <c r="BR117" s="150">
        <v>65513</v>
      </c>
      <c r="BS117" t="s">
        <v>2655</v>
      </c>
      <c r="BT117" s="150">
        <v>65513</v>
      </c>
      <c r="BU117" t="s">
        <v>2655</v>
      </c>
      <c r="BV117" s="150"/>
      <c r="BW117" s="150">
        <v>105424</v>
      </c>
      <c r="BX117" s="150">
        <v>118039</v>
      </c>
      <c r="BY117" s="150">
        <v>10664</v>
      </c>
      <c r="BZ117" t="s">
        <v>2655</v>
      </c>
      <c r="CA117" s="150">
        <v>212799</v>
      </c>
      <c r="CB117" s="150">
        <v>99415</v>
      </c>
      <c r="CC117" s="150">
        <v>113384</v>
      </c>
      <c r="CD117">
        <v>0.47</v>
      </c>
      <c r="CE117" s="150"/>
      <c r="CG117" t="s">
        <v>2655</v>
      </c>
      <c r="CH117" t="s">
        <v>2655</v>
      </c>
      <c r="CJ117" t="s">
        <v>2655</v>
      </c>
      <c r="CK117" t="s">
        <v>2655</v>
      </c>
      <c r="CL117" t="s">
        <v>2655</v>
      </c>
      <c r="CM117" t="s">
        <v>2655</v>
      </c>
      <c r="CN117" s="150"/>
      <c r="CO117" s="150">
        <v>7716</v>
      </c>
      <c r="CP117" s="150">
        <v>17893</v>
      </c>
      <c r="CQ117" t="s">
        <v>2655</v>
      </c>
      <c r="CR117">
        <v>-684</v>
      </c>
      <c r="CS117" s="150">
        <v>24925</v>
      </c>
      <c r="CT117" s="150">
        <v>16327</v>
      </c>
      <c r="CU117" s="150">
        <v>8598</v>
      </c>
      <c r="CV117">
        <v>0.66</v>
      </c>
      <c r="CW117" s="150"/>
      <c r="CX117" s="150">
        <v>13493</v>
      </c>
      <c r="CY117" t="s">
        <v>2655</v>
      </c>
      <c r="CZ117" t="s">
        <v>2655</v>
      </c>
      <c r="DA117">
        <v>684</v>
      </c>
      <c r="DB117" s="150">
        <v>14177</v>
      </c>
      <c r="DC117" t="s">
        <v>2655</v>
      </c>
      <c r="DD117" s="150">
        <v>14177</v>
      </c>
      <c r="DE117" t="s">
        <v>2655</v>
      </c>
      <c r="DF117" s="151"/>
      <c r="DG117" s="150">
        <v>21209</v>
      </c>
      <c r="DH117" s="150">
        <v>17893</v>
      </c>
      <c r="DI117" t="s">
        <v>2655</v>
      </c>
      <c r="DJ117" t="s">
        <v>2655</v>
      </c>
      <c r="DK117" s="150">
        <v>39102</v>
      </c>
      <c r="DL117" s="150">
        <v>16327</v>
      </c>
      <c r="DM117" s="150">
        <v>22775</v>
      </c>
      <c r="DN117">
        <v>0.42</v>
      </c>
      <c r="DO117" s="150"/>
      <c r="DS117" s="150"/>
      <c r="DV117" s="150"/>
      <c r="DW117" t="str">
        <f t="shared" si="4"/>
        <v>יהוד מונוסון</v>
      </c>
      <c r="DX117" s="150">
        <f t="shared" si="5"/>
        <v>47023</v>
      </c>
      <c r="DY117" s="150">
        <f t="shared" si="6"/>
        <v>52392</v>
      </c>
      <c r="DZ117" s="150"/>
      <c r="EB117" s="150"/>
      <c r="EC117" t="s">
        <v>2847</v>
      </c>
      <c r="ED117" s="150" t="str">
        <f t="shared" si="7"/>
        <v>יהוד</v>
      </c>
      <c r="EE117" s="150"/>
      <c r="EL117" s="150"/>
      <c r="EM117" s="152"/>
      <c r="EN117" s="150"/>
      <c r="EO117" s="150"/>
      <c r="ER117" s="150"/>
      <c r="ES117" s="150"/>
      <c r="EV117" s="150"/>
      <c r="EW117" s="150"/>
      <c r="EX117" s="150"/>
      <c r="EY117" s="151"/>
      <c r="EZ117" s="150"/>
      <c r="FA117" s="150"/>
      <c r="FC117" s="150"/>
      <c r="FG117" s="150"/>
      <c r="FH117" s="150"/>
      <c r="FI117" s="150"/>
      <c r="FJ117" s="150"/>
      <c r="FK117" s="151"/>
      <c r="FL117" s="150"/>
      <c r="FM117" s="150"/>
      <c r="FN117" s="150"/>
      <c r="FO117" s="150"/>
      <c r="FP117" s="150"/>
      <c r="FQ117" s="152"/>
      <c r="FR117" s="150"/>
      <c r="FS117" s="150"/>
      <c r="FT117" s="150"/>
      <c r="FV117" s="150"/>
      <c r="FW117" s="150"/>
      <c r="FX117" s="150"/>
      <c r="FZ117" s="153"/>
      <c r="GA117" s="150"/>
      <c r="GB117" s="150"/>
      <c r="GC117" s="150"/>
      <c r="GD117" s="150"/>
      <c r="GE117" s="150"/>
      <c r="GF117" s="150"/>
      <c r="GG117" s="150"/>
      <c r="GI117" s="154"/>
      <c r="GJ117" s="150"/>
      <c r="GN117" s="150"/>
      <c r="GP117" s="150"/>
      <c r="GR117" s="151"/>
      <c r="GS117" s="150"/>
      <c r="GT117" s="150"/>
      <c r="GU117" s="150"/>
      <c r="GW117" s="150"/>
      <c r="GX117" s="150"/>
      <c r="GY117" s="150"/>
      <c r="HA117" s="152"/>
      <c r="HJ117" s="128"/>
      <c r="HK117" s="150"/>
      <c r="HL117" s="150"/>
      <c r="HO117" s="150"/>
      <c r="HP117" s="150"/>
      <c r="HQ117" s="150"/>
      <c r="HS117" s="151"/>
      <c r="HT117" s="150"/>
      <c r="HX117" s="150"/>
      <c r="HZ117" s="150"/>
      <c r="IB117" s="151"/>
      <c r="IC117" s="150"/>
      <c r="ID117" s="150"/>
      <c r="IG117" s="150"/>
      <c r="IH117" s="150"/>
      <c r="II117" s="150"/>
    </row>
    <row r="118" spans="1:243">
      <c r="A118" s="149">
        <v>105</v>
      </c>
      <c r="B118" s="238" t="s">
        <v>2657</v>
      </c>
      <c r="C118" t="s">
        <v>289</v>
      </c>
      <c r="D118" s="238"/>
      <c r="E118" s="238"/>
      <c r="F118" s="238"/>
      <c r="G118" s="150">
        <v>64493</v>
      </c>
      <c r="H118" s="150">
        <v>24016</v>
      </c>
      <c r="I118" s="150">
        <v>3160</v>
      </c>
      <c r="J118" s="150">
        <v>1686</v>
      </c>
      <c r="K118">
        <v>139</v>
      </c>
      <c r="L118" s="150">
        <v>93494</v>
      </c>
      <c r="M118"/>
      <c r="N118">
        <v>-816</v>
      </c>
      <c r="O118" s="150"/>
      <c r="P118" s="151"/>
      <c r="Q118" s="150">
        <v>30947</v>
      </c>
      <c r="R118" s="150">
        <v>1489</v>
      </c>
      <c r="S118">
        <v>949</v>
      </c>
      <c r="T118" s="150">
        <v>30362</v>
      </c>
      <c r="U118" s="150">
        <v>24016</v>
      </c>
      <c r="V118" s="150">
        <v>3160</v>
      </c>
      <c r="W118" s="150">
        <v>1686</v>
      </c>
      <c r="X118">
        <v>100</v>
      </c>
      <c r="Y118">
        <v>30</v>
      </c>
      <c r="AA118" t="s">
        <v>2655</v>
      </c>
      <c r="AB118">
        <v>9</v>
      </c>
      <c r="AC118">
        <v>746</v>
      </c>
      <c r="AD118" s="150">
        <v>93494</v>
      </c>
      <c r="AE118" t="s">
        <v>2655</v>
      </c>
      <c r="AF118" s="150">
        <v>93494</v>
      </c>
      <c r="AG118" s="151"/>
      <c r="AH118" s="150">
        <v>22269</v>
      </c>
      <c r="AI118" s="150">
        <v>8046</v>
      </c>
      <c r="AJ118" s="150">
        <v>2009</v>
      </c>
      <c r="AK118">
        <v>905</v>
      </c>
      <c r="AL118" s="150">
        <v>8654</v>
      </c>
      <c r="AM118" s="150">
        <v>4872</v>
      </c>
      <c r="AP118" s="150">
        <v>24486</v>
      </c>
      <c r="AQ118" s="150">
        <v>14829</v>
      </c>
      <c r="AR118" s="150">
        <v>31926</v>
      </c>
      <c r="AS118">
        <v>693</v>
      </c>
      <c r="AT118"/>
      <c r="AU118" s="150">
        <v>2464</v>
      </c>
      <c r="AV118" s="150">
        <v>8788</v>
      </c>
      <c r="AW118" s="150">
        <v>1347</v>
      </c>
      <c r="AX118">
        <v>-58</v>
      </c>
      <c r="AY118" s="150">
        <v>9847</v>
      </c>
      <c r="AZ118" s="150">
        <v>8323</v>
      </c>
      <c r="BA118" s="150">
        <v>1524</v>
      </c>
      <c r="BB118">
        <v>0.85</v>
      </c>
      <c r="BC118"/>
      <c r="BD118" s="150"/>
      <c r="BE118" s="150">
        <v>5195</v>
      </c>
      <c r="BF118" s="150">
        <v>20273</v>
      </c>
      <c r="BG118">
        <v>142</v>
      </c>
      <c r="BH118">
        <v>-48</v>
      </c>
      <c r="BI118" s="150">
        <v>25278</v>
      </c>
      <c r="BJ118" s="150">
        <v>22624</v>
      </c>
      <c r="BK118" s="150">
        <v>2654</v>
      </c>
      <c r="BL118">
        <v>0.9</v>
      </c>
      <c r="BM118"/>
      <c r="BN118" s="150">
        <v>1046</v>
      </c>
      <c r="BO118" t="s">
        <v>2655</v>
      </c>
      <c r="BP118" t="s">
        <v>2655</v>
      </c>
      <c r="BQ118">
        <v>106</v>
      </c>
      <c r="BR118" s="150">
        <v>1152</v>
      </c>
      <c r="BS118" t="s">
        <v>2655</v>
      </c>
      <c r="BT118" s="150">
        <v>1152</v>
      </c>
      <c r="BU118" t="s">
        <v>2655</v>
      </c>
      <c r="BV118" s="150"/>
      <c r="BW118" s="150">
        <v>8705</v>
      </c>
      <c r="BX118" s="150">
        <v>29061</v>
      </c>
      <c r="BY118" s="150">
        <v>1489</v>
      </c>
      <c r="BZ118" t="s">
        <v>2655</v>
      </c>
      <c r="CA118" s="150">
        <v>36277</v>
      </c>
      <c r="CB118" s="150">
        <v>30947</v>
      </c>
      <c r="CC118" s="150">
        <v>5330</v>
      </c>
      <c r="CD118">
        <v>0.85</v>
      </c>
      <c r="CE118" s="150"/>
      <c r="CG118" t="s">
        <v>2655</v>
      </c>
      <c r="CH118" t="s">
        <v>2655</v>
      </c>
      <c r="CJ118" t="s">
        <v>2655</v>
      </c>
      <c r="CK118" t="s">
        <v>2655</v>
      </c>
      <c r="CL118" t="s">
        <v>2655</v>
      </c>
      <c r="CM118" t="s">
        <v>2655</v>
      </c>
      <c r="CN118" s="150"/>
      <c r="CO118">
        <v>300</v>
      </c>
      <c r="CP118" s="150">
        <v>1024</v>
      </c>
      <c r="CQ118" t="s">
        <v>2655</v>
      </c>
      <c r="CS118" s="150">
        <v>1324</v>
      </c>
      <c r="CT118">
        <v>999</v>
      </c>
      <c r="CU118">
        <v>325</v>
      </c>
      <c r="CV118">
        <v>0.75</v>
      </c>
      <c r="CW118" s="150"/>
      <c r="CX118">
        <v>24</v>
      </c>
      <c r="CY118" t="s">
        <v>2655</v>
      </c>
      <c r="CZ118" t="s">
        <v>2655</v>
      </c>
      <c r="DB118">
        <v>24</v>
      </c>
      <c r="DC118" t="s">
        <v>2655</v>
      </c>
      <c r="DD118">
        <v>24</v>
      </c>
      <c r="DE118" t="s">
        <v>2655</v>
      </c>
      <c r="DF118" s="151"/>
      <c r="DG118">
        <v>324</v>
      </c>
      <c r="DH118" s="150">
        <v>1024</v>
      </c>
      <c r="DI118" t="s">
        <v>2655</v>
      </c>
      <c r="DJ118" t="s">
        <v>2655</v>
      </c>
      <c r="DK118" s="150">
        <v>1348</v>
      </c>
      <c r="DL118">
        <v>999</v>
      </c>
      <c r="DM118">
        <v>349</v>
      </c>
      <c r="DN118">
        <v>0.74</v>
      </c>
      <c r="DO118"/>
      <c r="DW118" t="str">
        <f t="shared" si="4"/>
        <v>יואב</v>
      </c>
      <c r="DX118" s="150">
        <f t="shared" si="5"/>
        <v>8323</v>
      </c>
      <c r="DY118" s="150">
        <f t="shared" si="6"/>
        <v>22624</v>
      </c>
      <c r="DZ118" s="150"/>
      <c r="EB118" s="150"/>
      <c r="EC118" t="s">
        <v>2848</v>
      </c>
      <c r="ED118" s="150" t="str">
        <f t="shared" si="7"/>
        <v>יואב</v>
      </c>
      <c r="EL118" s="150"/>
      <c r="EM118" s="152"/>
      <c r="EN118" s="150"/>
      <c r="EO118" s="150"/>
      <c r="EP118" s="150"/>
      <c r="ER118" s="150"/>
      <c r="ES118" s="150"/>
      <c r="EV118" s="150"/>
      <c r="EW118" s="150"/>
      <c r="EX118" s="150"/>
      <c r="EY118" s="151"/>
      <c r="EZ118" s="150"/>
      <c r="FA118" s="150"/>
      <c r="FB118" s="150"/>
      <c r="FC118" s="150"/>
      <c r="FD118" s="150"/>
      <c r="FG118" s="150"/>
      <c r="FH118" s="150"/>
      <c r="FI118" s="150"/>
      <c r="FK118" s="151"/>
      <c r="FL118" s="150"/>
      <c r="FM118" s="150"/>
      <c r="FN118" s="150"/>
      <c r="FO118" s="150"/>
      <c r="FP118" s="150"/>
      <c r="FQ118" s="152"/>
      <c r="FR118" s="150"/>
      <c r="FS118" s="150"/>
      <c r="FT118" s="150"/>
      <c r="FV118" s="150"/>
      <c r="FW118" s="150"/>
      <c r="FX118" s="150"/>
      <c r="FZ118" s="153"/>
      <c r="GA118" s="150"/>
      <c r="GB118" s="150"/>
      <c r="GE118" s="150"/>
      <c r="GF118" s="150"/>
      <c r="GG118" s="150"/>
      <c r="GI118" s="154"/>
      <c r="GJ118" s="150"/>
      <c r="GN118" s="150"/>
      <c r="GP118" s="150"/>
      <c r="GR118" s="151"/>
      <c r="GS118" s="150"/>
      <c r="GT118" s="150"/>
      <c r="GU118" s="150"/>
      <c r="GW118" s="150"/>
      <c r="GX118" s="150"/>
      <c r="GY118" s="150"/>
      <c r="HA118" s="152"/>
      <c r="HJ118" s="128"/>
      <c r="HL118" s="150"/>
      <c r="HO118" s="150"/>
      <c r="HS118" s="151"/>
      <c r="IB118" s="151"/>
      <c r="ID118" s="150"/>
      <c r="IG118" s="150"/>
    </row>
    <row r="119" spans="1:243">
      <c r="A119" s="149">
        <v>106</v>
      </c>
      <c r="B119" s="238" t="s">
        <v>2657</v>
      </c>
      <c r="C119" t="s">
        <v>1884</v>
      </c>
      <c r="D119" s="238"/>
      <c r="E119" s="238"/>
      <c r="F119" s="238"/>
      <c r="G119" s="150">
        <v>6591</v>
      </c>
      <c r="H119" s="150">
        <v>1544</v>
      </c>
      <c r="I119">
        <v>700</v>
      </c>
      <c r="J119">
        <v>529</v>
      </c>
      <c r="K119" s="150">
        <v>1424</v>
      </c>
      <c r="L119" s="150">
        <v>10788</v>
      </c>
      <c r="M119"/>
      <c r="N119">
        <v>-3</v>
      </c>
      <c r="O119" s="150"/>
      <c r="P119" s="151"/>
      <c r="Q119" s="150">
        <v>5310</v>
      </c>
      <c r="R119">
        <v>407</v>
      </c>
      <c r="S119" t="s">
        <v>2655</v>
      </c>
      <c r="T119">
        <v>662</v>
      </c>
      <c r="U119" s="150">
        <v>1544</v>
      </c>
      <c r="V119">
        <v>700</v>
      </c>
      <c r="W119">
        <v>529</v>
      </c>
      <c r="X119">
        <v>985</v>
      </c>
      <c r="Y119">
        <v>239</v>
      </c>
      <c r="AA119" t="s">
        <v>2655</v>
      </c>
      <c r="AB119" t="s">
        <v>2655</v>
      </c>
      <c r="AC119">
        <v>212</v>
      </c>
      <c r="AD119" s="150">
        <v>10588</v>
      </c>
      <c r="AE119">
        <v>200</v>
      </c>
      <c r="AF119" s="150">
        <v>10788</v>
      </c>
      <c r="AG119" s="151"/>
      <c r="AH119" s="150">
        <v>9663</v>
      </c>
      <c r="AI119">
        <v>381</v>
      </c>
      <c r="AJ119">
        <v>299</v>
      </c>
      <c r="AL119">
        <v>295</v>
      </c>
      <c r="AM119" s="150">
        <v>1600</v>
      </c>
      <c r="AP119" s="150">
        <v>2575</v>
      </c>
      <c r="AQ119" s="150">
        <v>2001</v>
      </c>
      <c r="AR119" s="150">
        <v>10237</v>
      </c>
      <c r="AS119" t="s">
        <v>2655</v>
      </c>
      <c r="AT119"/>
      <c r="AU119" s="150">
        <v>1264</v>
      </c>
      <c r="AV119" s="150">
        <v>3631</v>
      </c>
      <c r="AW119">
        <v>372</v>
      </c>
      <c r="AY119" s="150">
        <v>4523</v>
      </c>
      <c r="AZ119" s="150">
        <v>3252</v>
      </c>
      <c r="BA119" s="150">
        <v>1271</v>
      </c>
      <c r="BB119">
        <v>0.72</v>
      </c>
      <c r="BC119"/>
      <c r="BE119" s="150">
        <v>1377</v>
      </c>
      <c r="BF119" s="150">
        <v>2126</v>
      </c>
      <c r="BG119">
        <v>35</v>
      </c>
      <c r="BI119" s="150">
        <v>3468</v>
      </c>
      <c r="BJ119" s="150">
        <v>2058</v>
      </c>
      <c r="BK119" s="150">
        <v>1410</v>
      </c>
      <c r="BL119">
        <v>0.59</v>
      </c>
      <c r="BM119"/>
      <c r="BO119" t="s">
        <v>2655</v>
      </c>
      <c r="BP119" t="s">
        <v>2655</v>
      </c>
      <c r="BR119" t="s">
        <v>2655</v>
      </c>
      <c r="BS119" t="s">
        <v>2655</v>
      </c>
      <c r="BT119" t="s">
        <v>2655</v>
      </c>
      <c r="BU119" t="s">
        <v>2655</v>
      </c>
      <c r="BV119"/>
      <c r="BW119" s="150">
        <v>2641</v>
      </c>
      <c r="BX119" s="150">
        <v>5757</v>
      </c>
      <c r="BY119">
        <v>407</v>
      </c>
      <c r="BZ119" t="s">
        <v>2655</v>
      </c>
      <c r="CA119" s="150">
        <v>7991</v>
      </c>
      <c r="CB119" s="150">
        <v>5310</v>
      </c>
      <c r="CC119" s="150">
        <v>2681</v>
      </c>
      <c r="CD119">
        <v>0.66</v>
      </c>
      <c r="CE119" s="150"/>
      <c r="CG119" t="s">
        <v>2655</v>
      </c>
      <c r="CH119" t="s">
        <v>2655</v>
      </c>
      <c r="CJ119" t="s">
        <v>2655</v>
      </c>
      <c r="CK119" t="s">
        <v>2655</v>
      </c>
      <c r="CL119" t="s">
        <v>2655</v>
      </c>
      <c r="CM119" t="s">
        <v>2655</v>
      </c>
      <c r="CN119" s="150"/>
      <c r="CO119">
        <v>206</v>
      </c>
      <c r="CP119">
        <v>11</v>
      </c>
      <c r="CQ119" t="s">
        <v>2655</v>
      </c>
      <c r="CS119">
        <v>217</v>
      </c>
      <c r="CT119" t="s">
        <v>2655</v>
      </c>
      <c r="CU119">
        <v>217</v>
      </c>
      <c r="CV119" t="s">
        <v>2655</v>
      </c>
      <c r="CW119"/>
      <c r="CY119" t="s">
        <v>2655</v>
      </c>
      <c r="CZ119" t="s">
        <v>2655</v>
      </c>
      <c r="DB119" t="s">
        <v>2655</v>
      </c>
      <c r="DC119" t="s">
        <v>2655</v>
      </c>
      <c r="DD119" t="s">
        <v>2655</v>
      </c>
      <c r="DE119" t="s">
        <v>2655</v>
      </c>
      <c r="DF119" s="151"/>
      <c r="DG119">
        <v>206</v>
      </c>
      <c r="DH119">
        <v>11</v>
      </c>
      <c r="DI119" t="s">
        <v>2655</v>
      </c>
      <c r="DJ119" t="s">
        <v>2655</v>
      </c>
      <c r="DK119">
        <v>217</v>
      </c>
      <c r="DL119" t="s">
        <v>2655</v>
      </c>
      <c r="DM119">
        <v>217</v>
      </c>
      <c r="DN119" t="s">
        <v>2655</v>
      </c>
      <c r="DO119" s="150"/>
      <c r="DS119" s="150"/>
      <c r="DW119" t="str">
        <f t="shared" si="4"/>
        <v>יסוד המעלה</v>
      </c>
      <c r="DX119" s="150">
        <f t="shared" si="5"/>
        <v>3252</v>
      </c>
      <c r="DY119" s="150">
        <f t="shared" si="6"/>
        <v>2058</v>
      </c>
      <c r="DZ119" s="150"/>
      <c r="EC119" t="s">
        <v>2849</v>
      </c>
      <c r="ED119" s="150" t="str">
        <f t="shared" si="7"/>
        <v>יסוד המעלה</v>
      </c>
      <c r="EL119" s="150"/>
      <c r="EM119" s="152"/>
      <c r="EN119" s="150"/>
      <c r="ES119" s="150"/>
      <c r="EV119" s="150"/>
      <c r="EW119" s="150"/>
      <c r="EX119" s="150"/>
      <c r="EY119" s="151"/>
      <c r="EZ119" s="150"/>
      <c r="FH119" s="150"/>
      <c r="FI119" s="150"/>
      <c r="FJ119" s="150"/>
      <c r="FK119" s="151"/>
      <c r="FM119" s="150"/>
      <c r="FN119" s="150"/>
      <c r="FP119" s="150"/>
      <c r="FQ119" s="152"/>
      <c r="FR119" s="150"/>
      <c r="FS119" s="150"/>
      <c r="FV119" s="150"/>
      <c r="FW119" s="150"/>
      <c r="FX119" s="150"/>
      <c r="FZ119" s="153"/>
      <c r="GA119" s="150"/>
      <c r="GB119" s="150"/>
      <c r="GE119" s="150"/>
      <c r="GF119" s="150"/>
      <c r="GG119" s="150"/>
      <c r="GI119" s="154"/>
      <c r="GR119" s="151"/>
      <c r="GS119" s="150"/>
      <c r="GT119" s="150"/>
      <c r="GW119" s="150"/>
      <c r="GX119" s="150"/>
      <c r="GY119" s="150"/>
      <c r="HA119" s="152"/>
      <c r="HJ119" s="128"/>
      <c r="HS119" s="151"/>
      <c r="IB119" s="151"/>
    </row>
    <row r="120" spans="1:243">
      <c r="A120" s="149">
        <v>107</v>
      </c>
      <c r="B120" s="238" t="s">
        <v>2654</v>
      </c>
      <c r="C120" t="s">
        <v>1894</v>
      </c>
      <c r="D120" s="238"/>
      <c r="E120" s="238"/>
      <c r="F120" s="238"/>
      <c r="G120" s="150">
        <v>22115</v>
      </c>
      <c r="H120" s="150">
        <v>34138</v>
      </c>
      <c r="I120" s="150">
        <v>6604</v>
      </c>
      <c r="J120">
        <v>635</v>
      </c>
      <c r="K120" s="150">
        <v>14148</v>
      </c>
      <c r="L120" s="150">
        <v>77640</v>
      </c>
      <c r="M120"/>
      <c r="N120" s="150">
        <v>-1721</v>
      </c>
      <c r="O120" s="150"/>
      <c r="P120" s="151"/>
      <c r="Q120" s="150">
        <v>11952</v>
      </c>
      <c r="R120" s="150">
        <v>6993</v>
      </c>
      <c r="S120">
        <v>200</v>
      </c>
      <c r="T120" s="150">
        <v>2970</v>
      </c>
      <c r="U120" s="150">
        <v>34138</v>
      </c>
      <c r="V120" s="150">
        <v>6604</v>
      </c>
      <c r="W120">
        <v>635</v>
      </c>
      <c r="X120" s="150">
        <v>13340</v>
      </c>
      <c r="Y120">
        <v>280</v>
      </c>
      <c r="AA120" t="s">
        <v>2655</v>
      </c>
      <c r="AB120" t="s">
        <v>2655</v>
      </c>
      <c r="AC120" t="s">
        <v>2655</v>
      </c>
      <c r="AD120" s="150">
        <v>77112</v>
      </c>
      <c r="AE120">
        <v>528</v>
      </c>
      <c r="AF120" s="150">
        <v>77640</v>
      </c>
      <c r="AG120" s="151"/>
      <c r="AH120" s="150">
        <v>26624</v>
      </c>
      <c r="AI120" s="150">
        <v>8908</v>
      </c>
      <c r="AJ120" s="150">
        <v>2737</v>
      </c>
      <c r="AL120">
        <v>91</v>
      </c>
      <c r="AM120" t="s">
        <v>2655</v>
      </c>
      <c r="AP120" s="150">
        <v>11736</v>
      </c>
      <c r="AQ120" s="150">
        <v>15280</v>
      </c>
      <c r="AR120" s="150">
        <v>23080</v>
      </c>
      <c r="AS120" t="s">
        <v>2655</v>
      </c>
      <c r="AT120"/>
      <c r="AU120" s="150">
        <v>9005</v>
      </c>
      <c r="AV120" s="150">
        <v>17700</v>
      </c>
      <c r="AW120" s="150">
        <v>6019</v>
      </c>
      <c r="AX120" s="150">
        <v>-5065</v>
      </c>
      <c r="AY120" s="150">
        <v>15621</v>
      </c>
      <c r="AZ120" s="150">
        <v>7610</v>
      </c>
      <c r="BA120" s="150">
        <v>8011</v>
      </c>
      <c r="BB120">
        <v>0.49</v>
      </c>
      <c r="BC120"/>
      <c r="BD120" s="150"/>
      <c r="BE120" s="150">
        <v>2400</v>
      </c>
      <c r="BF120" s="150">
        <v>2025</v>
      </c>
      <c r="BG120">
        <v>974</v>
      </c>
      <c r="BH120" s="150">
        <v>1400</v>
      </c>
      <c r="BI120" s="150">
        <v>4851</v>
      </c>
      <c r="BJ120" s="150">
        <v>4342</v>
      </c>
      <c r="BK120">
        <v>509</v>
      </c>
      <c r="BL120">
        <v>0.9</v>
      </c>
      <c r="BM120"/>
      <c r="BN120" s="150">
        <v>88335</v>
      </c>
      <c r="BO120" s="150">
        <v>5900</v>
      </c>
      <c r="BP120" t="s">
        <v>2655</v>
      </c>
      <c r="BQ120" s="150">
        <v>3665</v>
      </c>
      <c r="BR120" s="150">
        <v>97900</v>
      </c>
      <c r="BS120" t="s">
        <v>2655</v>
      </c>
      <c r="BT120" s="150">
        <v>97900</v>
      </c>
      <c r="BU120" t="s">
        <v>2655</v>
      </c>
      <c r="BV120" s="150"/>
      <c r="BW120" s="150">
        <v>99740</v>
      </c>
      <c r="BX120" s="150">
        <v>25625</v>
      </c>
      <c r="BY120" s="150">
        <v>6993</v>
      </c>
      <c r="BZ120" t="s">
        <v>2655</v>
      </c>
      <c r="CA120" s="150">
        <v>118372</v>
      </c>
      <c r="CB120" s="150">
        <v>11952</v>
      </c>
      <c r="CC120" s="150">
        <v>106420</v>
      </c>
      <c r="CD120">
        <v>0.1</v>
      </c>
      <c r="CE120" s="150"/>
      <c r="CG120" t="s">
        <v>2655</v>
      </c>
      <c r="CH120" t="s">
        <v>2655</v>
      </c>
      <c r="CJ120" t="s">
        <v>2655</v>
      </c>
      <c r="CK120" t="s">
        <v>2655</v>
      </c>
      <c r="CL120" t="s">
        <v>2655</v>
      </c>
      <c r="CM120" t="s">
        <v>2655</v>
      </c>
      <c r="CN120" s="150"/>
      <c r="CO120">
        <v>987</v>
      </c>
      <c r="CP120">
        <v>-169</v>
      </c>
      <c r="CQ120">
        <v>11</v>
      </c>
      <c r="CR120">
        <v>-102</v>
      </c>
      <c r="CS120">
        <v>705</v>
      </c>
      <c r="CT120">
        <v>200</v>
      </c>
      <c r="CU120">
        <v>505</v>
      </c>
      <c r="CV120">
        <v>0.28000000000000003</v>
      </c>
      <c r="CW120" s="150"/>
      <c r="CX120" s="150">
        <v>8888</v>
      </c>
      <c r="CY120">
        <v>610</v>
      </c>
      <c r="CZ120" t="s">
        <v>2655</v>
      </c>
      <c r="DA120">
        <v>102</v>
      </c>
      <c r="DB120" s="150">
        <v>9600</v>
      </c>
      <c r="DC120" t="s">
        <v>2655</v>
      </c>
      <c r="DD120" s="150">
        <v>9600</v>
      </c>
      <c r="DE120" t="s">
        <v>2655</v>
      </c>
      <c r="DF120" s="151"/>
      <c r="DG120" s="150">
        <v>9875</v>
      </c>
      <c r="DH120">
        <v>441</v>
      </c>
      <c r="DI120">
        <v>11</v>
      </c>
      <c r="DJ120" t="s">
        <v>2655</v>
      </c>
      <c r="DK120" s="150">
        <v>10305</v>
      </c>
      <c r="DL120">
        <v>200</v>
      </c>
      <c r="DM120" s="150">
        <v>10105</v>
      </c>
      <c r="DN120">
        <v>0.02</v>
      </c>
      <c r="DO120" s="150"/>
      <c r="DQ120" s="150"/>
      <c r="DS120" s="150"/>
      <c r="DV120" s="150"/>
      <c r="DW120" t="str">
        <f t="shared" si="4"/>
        <v>יפיע</v>
      </c>
      <c r="DX120" s="150">
        <f t="shared" si="5"/>
        <v>7610</v>
      </c>
      <c r="DY120" s="150">
        <f t="shared" si="6"/>
        <v>4342</v>
      </c>
      <c r="DZ120" s="150"/>
      <c r="EB120" s="150"/>
      <c r="EC120" t="s">
        <v>2850</v>
      </c>
      <c r="ED120" s="150" t="str">
        <f t="shared" si="7"/>
        <v>יפיע</v>
      </c>
      <c r="EE120" s="150"/>
      <c r="EL120" s="150"/>
      <c r="EM120" s="152"/>
      <c r="EN120" s="150"/>
      <c r="EO120" s="150"/>
      <c r="EP120" s="150"/>
      <c r="EV120" s="150"/>
      <c r="EW120" s="150"/>
      <c r="EX120" s="150"/>
      <c r="EY120" s="151"/>
      <c r="EZ120" s="150"/>
      <c r="FA120" s="150"/>
      <c r="FE120" s="150"/>
      <c r="FG120" s="150"/>
      <c r="FH120" s="150"/>
      <c r="FI120" s="150"/>
      <c r="FK120" s="151"/>
      <c r="FL120" s="150"/>
      <c r="FM120" s="150"/>
      <c r="FN120" s="150"/>
      <c r="FO120" s="150"/>
      <c r="FP120" s="150"/>
      <c r="FQ120" s="152"/>
      <c r="FR120" s="150"/>
      <c r="FS120" s="150"/>
      <c r="FT120" s="150"/>
      <c r="FU120" s="150"/>
      <c r="FV120" s="150"/>
      <c r="FW120" s="150"/>
      <c r="FX120" s="150"/>
      <c r="FZ120" s="153"/>
      <c r="GA120" s="150"/>
      <c r="GB120" s="150"/>
      <c r="GD120" s="150"/>
      <c r="GE120" s="150"/>
      <c r="GF120" s="150"/>
      <c r="GI120" s="154"/>
      <c r="GJ120" s="150"/>
      <c r="GK120" s="150"/>
      <c r="GM120" s="150"/>
      <c r="GN120" s="150"/>
      <c r="GP120" s="150"/>
      <c r="GR120" s="151"/>
      <c r="GS120" s="150"/>
      <c r="GT120" s="150"/>
      <c r="GU120" s="150"/>
      <c r="GW120" s="150"/>
      <c r="GX120" s="150"/>
      <c r="GY120" s="150"/>
      <c r="HA120" s="152"/>
      <c r="HJ120" s="128"/>
      <c r="HS120" s="151"/>
      <c r="HT120" s="150"/>
      <c r="HX120" s="150"/>
      <c r="HZ120" s="150"/>
      <c r="IB120" s="151"/>
      <c r="IC120" s="150"/>
      <c r="IG120" s="150"/>
      <c r="II120" s="150"/>
    </row>
    <row r="121" spans="1:243">
      <c r="A121" s="149">
        <v>108</v>
      </c>
      <c r="B121" s="238" t="s">
        <v>2656</v>
      </c>
      <c r="C121" t="s">
        <v>1904</v>
      </c>
      <c r="D121" s="238"/>
      <c r="E121" s="238"/>
      <c r="F121" s="238"/>
      <c r="G121" s="150">
        <v>84953</v>
      </c>
      <c r="H121" s="150">
        <v>38068</v>
      </c>
      <c r="I121" s="150">
        <v>9785</v>
      </c>
      <c r="J121" s="150">
        <v>1663</v>
      </c>
      <c r="K121" s="150">
        <v>5328</v>
      </c>
      <c r="L121" s="150">
        <v>139797</v>
      </c>
      <c r="M121" s="150"/>
      <c r="N121" s="150">
        <v>-1278.0999999999999</v>
      </c>
      <c r="O121" s="150"/>
      <c r="P121" s="151"/>
      <c r="Q121" s="150">
        <v>63407</v>
      </c>
      <c r="R121" s="150">
        <v>6411</v>
      </c>
      <c r="S121">
        <v>161</v>
      </c>
      <c r="T121" s="150">
        <v>14880</v>
      </c>
      <c r="U121" s="150">
        <v>38068</v>
      </c>
      <c r="V121" s="150">
        <v>9785</v>
      </c>
      <c r="W121" s="150">
        <v>1663</v>
      </c>
      <c r="X121" s="150">
        <v>5283</v>
      </c>
      <c r="Y121">
        <v>45</v>
      </c>
      <c r="AA121" t="s">
        <v>2655</v>
      </c>
      <c r="AB121" t="s">
        <v>2655</v>
      </c>
      <c r="AC121">
        <v>94</v>
      </c>
      <c r="AD121" s="150">
        <v>139797</v>
      </c>
      <c r="AE121" t="s">
        <v>2655</v>
      </c>
      <c r="AF121" s="150">
        <v>139797</v>
      </c>
      <c r="AG121" s="151"/>
      <c r="AH121" s="150">
        <v>119921.4</v>
      </c>
      <c r="AI121" s="150">
        <v>24979</v>
      </c>
      <c r="AJ121" s="150">
        <v>8255</v>
      </c>
      <c r="AL121">
        <v>559</v>
      </c>
      <c r="AM121" s="150">
        <v>8000</v>
      </c>
      <c r="AO121" s="150">
        <v>6473.5</v>
      </c>
      <c r="AP121" s="150">
        <v>48266.5</v>
      </c>
      <c r="AQ121" s="150">
        <v>5833</v>
      </c>
      <c r="AR121" s="150">
        <v>162354.9</v>
      </c>
      <c r="AS121" t="s">
        <v>2655</v>
      </c>
      <c r="AT121"/>
      <c r="AU121" s="150">
        <v>4063</v>
      </c>
      <c r="AV121" s="150">
        <v>24764</v>
      </c>
      <c r="AW121" s="150">
        <v>4940</v>
      </c>
      <c r="AY121" s="150">
        <v>23887</v>
      </c>
      <c r="AZ121" s="150">
        <v>19002</v>
      </c>
      <c r="BA121" s="150">
        <v>4885</v>
      </c>
      <c r="BB121">
        <v>0.8</v>
      </c>
      <c r="BC121"/>
      <c r="BD121" s="150"/>
      <c r="BE121" s="150">
        <v>2763</v>
      </c>
      <c r="BF121" s="150">
        <v>46076</v>
      </c>
      <c r="BG121" s="150">
        <v>1921</v>
      </c>
      <c r="BH121">
        <v>-477</v>
      </c>
      <c r="BI121" s="150">
        <v>46441</v>
      </c>
      <c r="BJ121" s="150">
        <v>43979</v>
      </c>
      <c r="BK121" s="150">
        <v>2462</v>
      </c>
      <c r="BL121">
        <v>0.95</v>
      </c>
      <c r="BM121"/>
      <c r="BN121" s="150">
        <v>7250</v>
      </c>
      <c r="BO121" t="s">
        <v>2655</v>
      </c>
      <c r="BP121" t="s">
        <v>2655</v>
      </c>
      <c r="BQ121">
        <v>477</v>
      </c>
      <c r="BR121" s="150">
        <v>7727</v>
      </c>
      <c r="BS121" t="s">
        <v>2655</v>
      </c>
      <c r="BT121" s="150">
        <v>7727</v>
      </c>
      <c r="BU121" t="s">
        <v>2655</v>
      </c>
      <c r="BV121" s="150"/>
      <c r="BW121" s="150">
        <v>14076</v>
      </c>
      <c r="BX121" s="150">
        <v>70840</v>
      </c>
      <c r="BY121" s="150">
        <v>6861</v>
      </c>
      <c r="BZ121" t="s">
        <v>2655</v>
      </c>
      <c r="CA121" s="150">
        <v>78055</v>
      </c>
      <c r="CB121" s="150">
        <v>62981</v>
      </c>
      <c r="CC121" s="150">
        <v>15074</v>
      </c>
      <c r="CD121">
        <v>0.81</v>
      </c>
      <c r="CE121" s="150"/>
      <c r="CG121" t="s">
        <v>2655</v>
      </c>
      <c r="CH121" t="s">
        <v>2655</v>
      </c>
      <c r="CJ121" t="s">
        <v>2655</v>
      </c>
      <c r="CK121" t="s">
        <v>2655</v>
      </c>
      <c r="CL121" t="s">
        <v>2655</v>
      </c>
      <c r="CM121" t="s">
        <v>2655</v>
      </c>
      <c r="CN121" s="150"/>
      <c r="CO121" s="150">
        <v>2223</v>
      </c>
      <c r="CP121">
        <v>370</v>
      </c>
      <c r="CQ121" t="s">
        <v>2655</v>
      </c>
      <c r="CR121">
        <v>-630</v>
      </c>
      <c r="CS121" s="150">
        <v>1963</v>
      </c>
      <c r="CT121">
        <v>158</v>
      </c>
      <c r="CU121" s="150">
        <v>1805</v>
      </c>
      <c r="CV121">
        <v>0.08</v>
      </c>
      <c r="CW121" s="150"/>
      <c r="CX121" s="150">
        <v>2674</v>
      </c>
      <c r="CY121" t="s">
        <v>2655</v>
      </c>
      <c r="CZ121" t="s">
        <v>2655</v>
      </c>
      <c r="DA121">
        <v>630</v>
      </c>
      <c r="DB121" s="150">
        <v>3304</v>
      </c>
      <c r="DC121" t="s">
        <v>2655</v>
      </c>
      <c r="DD121" s="150">
        <v>3304</v>
      </c>
      <c r="DE121" t="s">
        <v>2655</v>
      </c>
      <c r="DF121" s="151"/>
      <c r="DG121" s="150">
        <v>4897</v>
      </c>
      <c r="DH121">
        <v>370</v>
      </c>
      <c r="DI121" t="s">
        <v>2655</v>
      </c>
      <c r="DJ121" t="s">
        <v>2655</v>
      </c>
      <c r="DK121" s="150">
        <v>5267</v>
      </c>
      <c r="DL121">
        <v>158</v>
      </c>
      <c r="DM121" s="150">
        <v>5109</v>
      </c>
      <c r="DN121">
        <v>0.03</v>
      </c>
      <c r="DO121" s="150"/>
      <c r="DQ121" s="150"/>
      <c r="DS121" s="150"/>
      <c r="DW121" t="str">
        <f t="shared" si="4"/>
        <v>יקנעם עילית</v>
      </c>
      <c r="DX121" s="150">
        <f t="shared" si="5"/>
        <v>19002</v>
      </c>
      <c r="DY121" s="150">
        <f t="shared" si="6"/>
        <v>43979</v>
      </c>
      <c r="DZ121" s="150"/>
      <c r="EB121" s="150"/>
      <c r="EC121" t="s">
        <v>2851</v>
      </c>
      <c r="ED121" s="150" t="str">
        <f t="shared" si="7"/>
        <v>יקנעם עילית</v>
      </c>
      <c r="EE121" s="150"/>
      <c r="EL121" s="150"/>
      <c r="EM121" s="152"/>
      <c r="EN121" s="150"/>
      <c r="EO121" s="150"/>
      <c r="EP121" s="150"/>
      <c r="ES121" s="150"/>
      <c r="EU121" s="150"/>
      <c r="EV121" s="150"/>
      <c r="EW121" s="150"/>
      <c r="EX121" s="150"/>
      <c r="EY121" s="151"/>
      <c r="EZ121" s="150"/>
      <c r="FA121" s="150"/>
      <c r="FB121" s="150"/>
      <c r="FE121" s="150"/>
      <c r="FF121" s="150"/>
      <c r="FG121" s="150"/>
      <c r="FH121" s="150"/>
      <c r="FI121" s="150"/>
      <c r="FJ121" s="150"/>
      <c r="FK121" s="151"/>
      <c r="FL121" s="150"/>
      <c r="FM121" s="150"/>
      <c r="FN121" s="150"/>
      <c r="FO121" s="150"/>
      <c r="FP121" s="150"/>
      <c r="FQ121" s="152"/>
      <c r="FR121" s="150"/>
      <c r="FS121" s="150"/>
      <c r="FT121" s="150"/>
      <c r="FV121" s="150"/>
      <c r="FW121" s="150"/>
      <c r="FX121" s="150"/>
      <c r="FZ121" s="153"/>
      <c r="GA121" s="150"/>
      <c r="GB121" s="150"/>
      <c r="GC121" s="150"/>
      <c r="GE121" s="150"/>
      <c r="GF121" s="150"/>
      <c r="GG121" s="150"/>
      <c r="GI121" s="154"/>
      <c r="GJ121" s="150"/>
      <c r="GN121" s="150"/>
      <c r="GP121" s="150"/>
      <c r="GR121" s="151"/>
      <c r="GS121" s="150"/>
      <c r="GT121" s="150"/>
      <c r="GU121" s="150"/>
      <c r="GW121" s="150"/>
      <c r="GX121" s="150"/>
      <c r="GY121" s="150"/>
      <c r="HA121" s="152"/>
      <c r="HJ121" s="128"/>
      <c r="HK121" s="150"/>
      <c r="HO121" s="150"/>
      <c r="HQ121" s="150"/>
      <c r="HS121" s="151"/>
      <c r="HT121" s="150"/>
      <c r="HX121" s="150"/>
      <c r="HZ121" s="150"/>
      <c r="IB121" s="151"/>
      <c r="IC121" s="150"/>
      <c r="IG121" s="150"/>
      <c r="II121" s="150"/>
    </row>
    <row r="122" spans="1:243">
      <c r="A122" s="149">
        <v>109</v>
      </c>
      <c r="B122" s="238" t="s">
        <v>2657</v>
      </c>
      <c r="C122" t="s">
        <v>298</v>
      </c>
      <c r="D122" s="238"/>
      <c r="E122" s="238"/>
      <c r="F122" s="238"/>
      <c r="G122" s="150">
        <v>27712</v>
      </c>
      <c r="H122" s="150">
        <v>10199</v>
      </c>
      <c r="I122" s="150">
        <v>10010</v>
      </c>
      <c r="J122">
        <v>854</v>
      </c>
      <c r="K122" s="150">
        <v>20918</v>
      </c>
      <c r="L122" s="150">
        <v>69693</v>
      </c>
      <c r="M122"/>
      <c r="N122" s="150">
        <v>-4890</v>
      </c>
      <c r="O122" s="150"/>
      <c r="P122" s="151"/>
      <c r="Q122" s="150">
        <v>18292</v>
      </c>
      <c r="R122" s="150">
        <v>3902</v>
      </c>
      <c r="S122">
        <v>316</v>
      </c>
      <c r="T122" s="150">
        <v>4618</v>
      </c>
      <c r="U122" s="150">
        <v>10199</v>
      </c>
      <c r="V122" s="150">
        <v>10010</v>
      </c>
      <c r="W122">
        <v>854</v>
      </c>
      <c r="X122" s="150">
        <v>14796</v>
      </c>
      <c r="Y122" s="150">
        <v>1764</v>
      </c>
      <c r="AA122" t="s">
        <v>2655</v>
      </c>
      <c r="AB122">
        <v>39</v>
      </c>
      <c r="AC122">
        <v>584</v>
      </c>
      <c r="AD122" s="150">
        <v>65374</v>
      </c>
      <c r="AE122" s="150">
        <v>4319</v>
      </c>
      <c r="AF122" s="150">
        <v>69693</v>
      </c>
      <c r="AG122" s="151"/>
      <c r="AH122" s="150">
        <v>16581</v>
      </c>
      <c r="AI122" s="150">
        <v>8044</v>
      </c>
      <c r="AJ122" s="150">
        <v>5131</v>
      </c>
      <c r="AL122" s="150">
        <v>1030</v>
      </c>
      <c r="AM122" s="150">
        <v>4000</v>
      </c>
      <c r="AP122" s="150">
        <v>18605</v>
      </c>
      <c r="AQ122" s="150">
        <v>12569</v>
      </c>
      <c r="AR122" s="150">
        <v>22617</v>
      </c>
      <c r="AS122" t="s">
        <v>2655</v>
      </c>
      <c r="AT122"/>
      <c r="AU122" s="150">
        <v>5242</v>
      </c>
      <c r="AV122" s="150">
        <v>8717</v>
      </c>
      <c r="AW122" s="150">
        <v>3406</v>
      </c>
      <c r="AX122">
        <v>-288</v>
      </c>
      <c r="AY122" s="150">
        <v>10265</v>
      </c>
      <c r="AZ122" s="150">
        <v>5839</v>
      </c>
      <c r="BA122" s="150">
        <v>4426</v>
      </c>
      <c r="BB122">
        <v>0.56999999999999995</v>
      </c>
      <c r="BC122"/>
      <c r="BD122" s="150"/>
      <c r="BE122">
        <v>975</v>
      </c>
      <c r="BF122" s="150">
        <v>13394</v>
      </c>
      <c r="BG122">
        <v>615</v>
      </c>
      <c r="BH122">
        <v>-88</v>
      </c>
      <c r="BI122" s="150">
        <v>13666</v>
      </c>
      <c r="BJ122" s="150">
        <v>12521</v>
      </c>
      <c r="BK122" s="150">
        <v>1145</v>
      </c>
      <c r="BL122">
        <v>0.92</v>
      </c>
      <c r="BM122"/>
      <c r="BN122" s="150">
        <v>6715</v>
      </c>
      <c r="BO122">
        <v>93</v>
      </c>
      <c r="BP122">
        <v>391</v>
      </c>
      <c r="BQ122">
        <v>376</v>
      </c>
      <c r="BR122" s="150">
        <v>6793</v>
      </c>
      <c r="BS122" t="s">
        <v>2655</v>
      </c>
      <c r="BT122" s="150">
        <v>6793</v>
      </c>
      <c r="BU122" t="s">
        <v>2655</v>
      </c>
      <c r="BV122" s="150"/>
      <c r="BW122" s="150">
        <v>12932</v>
      </c>
      <c r="BX122" s="150">
        <v>22204</v>
      </c>
      <c r="BY122" s="150">
        <v>4412</v>
      </c>
      <c r="BZ122" t="s">
        <v>2655</v>
      </c>
      <c r="CA122" s="150">
        <v>30724</v>
      </c>
      <c r="CB122" s="150">
        <v>18360</v>
      </c>
      <c r="CC122" s="150">
        <v>12364</v>
      </c>
      <c r="CD122">
        <v>0.6</v>
      </c>
      <c r="CE122" s="150"/>
      <c r="CG122" t="s">
        <v>2655</v>
      </c>
      <c r="CH122" t="s">
        <v>2655</v>
      </c>
      <c r="CJ122" t="s">
        <v>2655</v>
      </c>
      <c r="CK122" t="s">
        <v>2655</v>
      </c>
      <c r="CL122" t="s">
        <v>2655</v>
      </c>
      <c r="CM122" t="s">
        <v>2655</v>
      </c>
      <c r="CN122" s="150"/>
      <c r="CO122" s="150">
        <v>1982</v>
      </c>
      <c r="CP122">
        <v>83</v>
      </c>
      <c r="CQ122">
        <v>18</v>
      </c>
      <c r="CR122">
        <v>152</v>
      </c>
      <c r="CS122" s="150">
        <v>2199</v>
      </c>
      <c r="CT122">
        <v>316</v>
      </c>
      <c r="CU122" s="150">
        <v>1883</v>
      </c>
      <c r="CV122">
        <v>0.14000000000000001</v>
      </c>
      <c r="CW122" s="150"/>
      <c r="CX122" s="150">
        <v>4244</v>
      </c>
      <c r="CY122">
        <v>9</v>
      </c>
      <c r="CZ122">
        <v>89</v>
      </c>
      <c r="DA122">
        <v>-152</v>
      </c>
      <c r="DB122" s="150">
        <v>4012</v>
      </c>
      <c r="DC122" t="s">
        <v>2655</v>
      </c>
      <c r="DD122" s="150">
        <v>4012</v>
      </c>
      <c r="DE122" t="s">
        <v>2655</v>
      </c>
      <c r="DF122" s="151"/>
      <c r="DG122" s="150">
        <v>6226</v>
      </c>
      <c r="DH122">
        <v>92</v>
      </c>
      <c r="DI122">
        <v>107</v>
      </c>
      <c r="DJ122" t="s">
        <v>2655</v>
      </c>
      <c r="DK122" s="150">
        <v>6211</v>
      </c>
      <c r="DL122">
        <v>316</v>
      </c>
      <c r="DM122" s="150">
        <v>5895</v>
      </c>
      <c r="DN122">
        <v>0.05</v>
      </c>
      <c r="DO122" s="150"/>
      <c r="DP122" s="150"/>
      <c r="DQ122" s="150"/>
      <c r="DS122" s="150"/>
      <c r="DW122" t="str">
        <f t="shared" si="4"/>
        <v>ירוחם</v>
      </c>
      <c r="DX122" s="150">
        <f t="shared" si="5"/>
        <v>5839</v>
      </c>
      <c r="DY122" s="150">
        <f t="shared" si="6"/>
        <v>12521</v>
      </c>
      <c r="DZ122" s="150"/>
      <c r="EB122" s="150"/>
      <c r="EC122" t="s">
        <v>2852</v>
      </c>
      <c r="ED122" s="150" t="str">
        <f t="shared" si="7"/>
        <v>ירוחם</v>
      </c>
      <c r="EE122" s="150"/>
      <c r="EL122" s="150"/>
      <c r="EM122" s="152"/>
      <c r="EN122" s="150"/>
      <c r="EO122" s="150"/>
      <c r="EP122" s="150"/>
      <c r="ER122" s="150"/>
      <c r="ES122" s="150"/>
      <c r="EV122" s="150"/>
      <c r="EW122" s="150"/>
      <c r="EX122" s="150"/>
      <c r="EY122" s="151"/>
      <c r="EZ122" s="150"/>
      <c r="FA122" s="150"/>
      <c r="FC122" s="150"/>
      <c r="FG122" s="150"/>
      <c r="FH122" s="150"/>
      <c r="FI122" s="150"/>
      <c r="FK122" s="151"/>
      <c r="FL122" s="150"/>
      <c r="FN122" s="150"/>
      <c r="FO122" s="150"/>
      <c r="FQ122" s="152"/>
      <c r="FR122" s="150"/>
      <c r="FS122" s="150"/>
      <c r="FT122" s="150"/>
      <c r="FV122" s="150"/>
      <c r="FW122" s="150"/>
      <c r="FX122" s="150"/>
      <c r="FZ122" s="153"/>
      <c r="GB122" s="150"/>
      <c r="GE122" s="150"/>
      <c r="GF122" s="150"/>
      <c r="GG122" s="150"/>
      <c r="GI122" s="154"/>
      <c r="GJ122" s="150"/>
      <c r="GN122" s="150"/>
      <c r="GP122" s="150"/>
      <c r="GR122" s="151"/>
      <c r="GS122" s="150"/>
      <c r="GT122" s="150"/>
      <c r="GU122" s="150"/>
      <c r="GW122" s="150"/>
      <c r="GX122" s="150"/>
      <c r="GY122" s="150"/>
      <c r="HA122" s="152"/>
      <c r="HJ122" s="128"/>
      <c r="HK122" s="150"/>
      <c r="HO122" s="150"/>
      <c r="HQ122" s="150"/>
      <c r="HS122" s="151"/>
      <c r="HT122" s="150"/>
      <c r="HX122" s="150"/>
      <c r="HZ122" s="150"/>
      <c r="IB122" s="151"/>
      <c r="IC122" s="150"/>
      <c r="IG122" s="150"/>
      <c r="II122" s="150"/>
    </row>
    <row r="123" spans="1:243">
      <c r="A123" s="149">
        <v>110</v>
      </c>
      <c r="B123" s="238" t="s">
        <v>2657</v>
      </c>
      <c r="C123" t="s">
        <v>1058</v>
      </c>
      <c r="D123" s="238"/>
      <c r="E123" s="238"/>
      <c r="F123" s="238"/>
      <c r="G123" s="150">
        <v>2970894</v>
      </c>
      <c r="H123" s="150">
        <v>773828</v>
      </c>
      <c r="I123" s="150">
        <v>437927</v>
      </c>
      <c r="J123" s="150">
        <v>77296</v>
      </c>
      <c r="K123" s="150">
        <v>303338</v>
      </c>
      <c r="L123" s="150">
        <v>4563283</v>
      </c>
      <c r="M123" s="150"/>
      <c r="N123">
        <v>-481</v>
      </c>
      <c r="O123" s="150"/>
      <c r="P123" s="151"/>
      <c r="Q123" s="150">
        <v>1870763</v>
      </c>
      <c r="R123" s="150">
        <v>629110</v>
      </c>
      <c r="S123" t="s">
        <v>2655</v>
      </c>
      <c r="T123" s="150">
        <v>456021</v>
      </c>
      <c r="U123" s="150">
        <v>773828</v>
      </c>
      <c r="V123" s="150">
        <v>437927</v>
      </c>
      <c r="W123" s="150">
        <v>77296</v>
      </c>
      <c r="X123" s="150">
        <v>257217</v>
      </c>
      <c r="Y123" s="150">
        <v>31582</v>
      </c>
      <c r="AA123" t="s">
        <v>2655</v>
      </c>
      <c r="AB123" s="150">
        <v>14539</v>
      </c>
      <c r="AC123" s="150">
        <v>15000</v>
      </c>
      <c r="AD123" s="150">
        <v>4563283</v>
      </c>
      <c r="AE123" t="s">
        <v>2655</v>
      </c>
      <c r="AF123" s="150">
        <v>4563283</v>
      </c>
      <c r="AG123" s="151"/>
      <c r="AH123" s="150">
        <v>7114844</v>
      </c>
      <c r="AI123" s="150">
        <v>632164</v>
      </c>
      <c r="AJ123" s="150">
        <v>112819</v>
      </c>
      <c r="AL123" s="150">
        <v>470626</v>
      </c>
      <c r="AM123" s="150">
        <v>200000</v>
      </c>
      <c r="AP123" s="150">
        <v>1415609</v>
      </c>
      <c r="AQ123" s="150">
        <v>386465</v>
      </c>
      <c r="AR123" s="150">
        <v>8143988</v>
      </c>
      <c r="AS123" t="s">
        <v>2655</v>
      </c>
      <c r="AT123"/>
      <c r="AU123" s="150">
        <v>325624</v>
      </c>
      <c r="AV123" s="150">
        <v>1284354</v>
      </c>
      <c r="AW123" s="150">
        <v>351541</v>
      </c>
      <c r="AX123" s="150">
        <v>-69944</v>
      </c>
      <c r="AY123" s="150">
        <v>1188493</v>
      </c>
      <c r="AZ123" s="150">
        <v>871861</v>
      </c>
      <c r="BA123" s="150">
        <v>316632</v>
      </c>
      <c r="BB123">
        <v>0.73</v>
      </c>
      <c r="BC123"/>
      <c r="BD123" s="150"/>
      <c r="BE123" s="150">
        <v>1294616</v>
      </c>
      <c r="BF123" s="150">
        <v>1541505</v>
      </c>
      <c r="BG123" s="150">
        <v>333516</v>
      </c>
      <c r="BH123" s="150">
        <v>-244269</v>
      </c>
      <c r="BI123" s="150">
        <v>2258336</v>
      </c>
      <c r="BJ123" s="150">
        <v>997619</v>
      </c>
      <c r="BK123" s="150">
        <v>1260717</v>
      </c>
      <c r="BL123">
        <v>0.44</v>
      </c>
      <c r="BM123"/>
      <c r="BN123" s="150">
        <v>3524904</v>
      </c>
      <c r="BO123" t="s">
        <v>2655</v>
      </c>
      <c r="BP123" t="s">
        <v>2655</v>
      </c>
      <c r="BQ123" s="150">
        <v>314213</v>
      </c>
      <c r="BR123" s="150">
        <v>3839117</v>
      </c>
      <c r="BS123" t="s">
        <v>2655</v>
      </c>
      <c r="BT123" s="150">
        <v>3839117</v>
      </c>
      <c r="BU123" t="s">
        <v>2655</v>
      </c>
      <c r="BV123" s="150"/>
      <c r="BW123" s="150">
        <v>5145144</v>
      </c>
      <c r="BX123" s="150">
        <v>2825859</v>
      </c>
      <c r="BY123" s="150">
        <v>685057</v>
      </c>
      <c r="BZ123" t="s">
        <v>2655</v>
      </c>
      <c r="CA123" s="150">
        <v>7285946</v>
      </c>
      <c r="CB123" s="150">
        <v>1869480</v>
      </c>
      <c r="CC123" s="150">
        <v>5416466</v>
      </c>
      <c r="CD123">
        <v>0.26</v>
      </c>
      <c r="CE123" s="150"/>
      <c r="CG123" t="s">
        <v>2655</v>
      </c>
      <c r="CH123" t="s">
        <v>2655</v>
      </c>
      <c r="CJ123" t="s">
        <v>2655</v>
      </c>
      <c r="CK123" t="s">
        <v>2655</v>
      </c>
      <c r="CL123" t="s">
        <v>2655</v>
      </c>
      <c r="CM123" t="s">
        <v>2655</v>
      </c>
      <c r="CN123" s="150"/>
      <c r="CP123" t="s">
        <v>2655</v>
      </c>
      <c r="CQ123" t="s">
        <v>2655</v>
      </c>
      <c r="CS123" t="s">
        <v>2655</v>
      </c>
      <c r="CT123" t="s">
        <v>2655</v>
      </c>
      <c r="CU123" t="s">
        <v>2655</v>
      </c>
      <c r="CV123" t="s">
        <v>2655</v>
      </c>
      <c r="CW123" s="150"/>
      <c r="CY123" t="s">
        <v>2655</v>
      </c>
      <c r="CZ123" t="s">
        <v>2655</v>
      </c>
      <c r="DB123" t="s">
        <v>2655</v>
      </c>
      <c r="DC123" t="s">
        <v>2655</v>
      </c>
      <c r="DD123" t="s">
        <v>2655</v>
      </c>
      <c r="DE123" t="s">
        <v>2655</v>
      </c>
      <c r="DF123" s="151"/>
      <c r="DG123" t="s">
        <v>2655</v>
      </c>
      <c r="DH123" t="s">
        <v>2655</v>
      </c>
      <c r="DI123" t="s">
        <v>2655</v>
      </c>
      <c r="DJ123" t="s">
        <v>2655</v>
      </c>
      <c r="DK123" t="s">
        <v>2655</v>
      </c>
      <c r="DL123" t="s">
        <v>2655</v>
      </c>
      <c r="DM123" t="s">
        <v>2655</v>
      </c>
      <c r="DN123" t="s">
        <v>2655</v>
      </c>
      <c r="DO123" s="150"/>
      <c r="DS123" s="150"/>
      <c r="DW123" t="str">
        <f t="shared" si="4"/>
        <v>ירושלים</v>
      </c>
      <c r="DX123" s="150">
        <f t="shared" si="5"/>
        <v>871861</v>
      </c>
      <c r="DY123" s="150">
        <f t="shared" si="6"/>
        <v>997619</v>
      </c>
      <c r="DZ123" s="150"/>
      <c r="EB123" s="150"/>
      <c r="EC123" t="s">
        <v>2853</v>
      </c>
      <c r="ED123" s="150" t="str">
        <f t="shared" si="7"/>
        <v>ירושלים</v>
      </c>
      <c r="EE123" s="150"/>
      <c r="EL123" s="150"/>
      <c r="EM123" s="152"/>
      <c r="EN123" s="150"/>
      <c r="EO123" s="150"/>
      <c r="EP123" s="150"/>
      <c r="ER123" s="150"/>
      <c r="ES123" s="150"/>
      <c r="EV123" s="150"/>
      <c r="EW123" s="150"/>
      <c r="EX123" s="150"/>
      <c r="EY123" s="151"/>
      <c r="EZ123" s="150"/>
      <c r="FA123" s="150"/>
      <c r="FE123" s="150"/>
      <c r="FF123" s="150"/>
      <c r="FG123" s="150"/>
      <c r="FH123" s="150"/>
      <c r="FI123" s="150"/>
      <c r="FJ123" s="150"/>
      <c r="FK123" s="151"/>
      <c r="FL123" s="150"/>
      <c r="FM123" s="150"/>
      <c r="FN123" s="150"/>
      <c r="FO123" s="150"/>
      <c r="FP123" s="150"/>
      <c r="FQ123" s="152"/>
      <c r="FR123" s="150"/>
      <c r="FS123" s="150"/>
      <c r="FT123" s="150"/>
      <c r="FU123" s="150"/>
      <c r="FV123" s="150"/>
      <c r="FW123" s="150"/>
      <c r="FX123" s="150"/>
      <c r="FZ123" s="153"/>
      <c r="GA123" s="150"/>
      <c r="GB123" s="150"/>
      <c r="GC123" s="150"/>
      <c r="GD123" s="150"/>
      <c r="GE123" s="150"/>
      <c r="GF123" s="150"/>
      <c r="GG123" s="150"/>
      <c r="GI123" s="154"/>
      <c r="GJ123" s="150"/>
      <c r="GM123" s="150"/>
      <c r="GN123" s="150"/>
      <c r="GP123" s="150"/>
      <c r="GR123" s="151"/>
      <c r="GS123" s="150"/>
      <c r="GT123" s="150"/>
      <c r="GU123" s="150"/>
      <c r="GW123" s="150"/>
      <c r="GX123" s="150"/>
      <c r="GY123" s="150"/>
      <c r="HA123" s="152"/>
      <c r="HJ123" s="128"/>
      <c r="HS123" s="151"/>
      <c r="IB123" s="151"/>
    </row>
    <row r="124" spans="1:243">
      <c r="A124" s="149">
        <v>111</v>
      </c>
      <c r="B124" s="238" t="s">
        <v>2658</v>
      </c>
      <c r="C124" t="s">
        <v>1914</v>
      </c>
      <c r="D124" s="238"/>
      <c r="E124" s="238"/>
      <c r="F124" s="238"/>
      <c r="G124" s="150">
        <v>27577</v>
      </c>
      <c r="H124" s="150">
        <v>16668</v>
      </c>
      <c r="I124" s="150">
        <v>3650</v>
      </c>
      <c r="J124" s="150">
        <v>1161</v>
      </c>
      <c r="K124" s="150">
        <v>20959</v>
      </c>
      <c r="L124" s="150">
        <v>70015</v>
      </c>
      <c r="M124"/>
      <c r="N124" s="150">
        <v>3230</v>
      </c>
      <c r="O124" s="150"/>
      <c r="P124" s="151"/>
      <c r="Q124" s="150">
        <v>15913</v>
      </c>
      <c r="R124" s="150">
        <v>4236</v>
      </c>
      <c r="S124">
        <v>821</v>
      </c>
      <c r="T124" s="150">
        <v>3102</v>
      </c>
      <c r="U124" s="150">
        <v>16668</v>
      </c>
      <c r="V124" s="150">
        <v>3650</v>
      </c>
      <c r="W124" s="150">
        <v>1161</v>
      </c>
      <c r="X124" s="150">
        <v>17832</v>
      </c>
      <c r="Y124">
        <v>786</v>
      </c>
      <c r="AA124" t="s">
        <v>2655</v>
      </c>
      <c r="AB124" t="s">
        <v>2655</v>
      </c>
      <c r="AC124" s="150">
        <v>3505</v>
      </c>
      <c r="AD124" s="150">
        <v>67674</v>
      </c>
      <c r="AE124" s="150">
        <v>2341</v>
      </c>
      <c r="AF124" s="150">
        <v>70015</v>
      </c>
      <c r="AG124" s="151"/>
      <c r="AH124" s="150">
        <v>28265</v>
      </c>
      <c r="AI124" s="150">
        <v>10840</v>
      </c>
      <c r="AJ124">
        <v>632</v>
      </c>
      <c r="AL124" s="150">
        <v>4628</v>
      </c>
      <c r="AM124" t="s">
        <v>2655</v>
      </c>
      <c r="AP124" s="150">
        <v>16542</v>
      </c>
      <c r="AQ124" s="150">
        <v>2535</v>
      </c>
      <c r="AR124" s="150">
        <v>42272</v>
      </c>
      <c r="AS124" t="s">
        <v>2655</v>
      </c>
      <c r="AT124"/>
      <c r="AU124" s="150">
        <v>11699</v>
      </c>
      <c r="AV124" s="150">
        <v>17544.87</v>
      </c>
      <c r="AW124" s="150">
        <v>9724</v>
      </c>
      <c r="AX124">
        <v>490</v>
      </c>
      <c r="AY124" s="150">
        <v>20009.87</v>
      </c>
      <c r="AZ124" s="150">
        <v>16438</v>
      </c>
      <c r="BA124" s="150">
        <v>3571.87</v>
      </c>
      <c r="BB124">
        <v>0.82</v>
      </c>
      <c r="BC124"/>
      <c r="BD124" s="150"/>
      <c r="BE124" s="150">
        <v>12748</v>
      </c>
      <c r="BF124" s="150">
        <v>4341.47</v>
      </c>
      <c r="BG124" t="s">
        <v>2655</v>
      </c>
      <c r="BH124" s="150">
        <v>2718</v>
      </c>
      <c r="BI124" s="150">
        <v>19807.47</v>
      </c>
      <c r="BJ124" t="s">
        <v>2655</v>
      </c>
      <c r="BK124" s="150">
        <v>19807.47</v>
      </c>
      <c r="BL124" t="s">
        <v>2655</v>
      </c>
      <c r="BM124"/>
      <c r="BN124" s="150">
        <v>73343</v>
      </c>
      <c r="BO124" t="s">
        <v>2655</v>
      </c>
      <c r="BP124" t="s">
        <v>2655</v>
      </c>
      <c r="BQ124" s="150">
        <v>-3208</v>
      </c>
      <c r="BR124" s="150">
        <v>70135</v>
      </c>
      <c r="BS124" t="s">
        <v>2655</v>
      </c>
      <c r="BT124" s="150">
        <v>70135</v>
      </c>
      <c r="BU124" t="s">
        <v>2655</v>
      </c>
      <c r="BV124" s="150"/>
      <c r="BW124" s="150">
        <v>97790</v>
      </c>
      <c r="BX124" s="150">
        <v>21886.34</v>
      </c>
      <c r="BY124" s="150">
        <v>9724</v>
      </c>
      <c r="BZ124" t="s">
        <v>2655</v>
      </c>
      <c r="CA124" s="150">
        <v>109952.34</v>
      </c>
      <c r="CB124" s="150">
        <v>16438</v>
      </c>
      <c r="CC124" s="150">
        <v>93514.34</v>
      </c>
      <c r="CD124">
        <v>0.15</v>
      </c>
      <c r="CE124" s="150"/>
      <c r="CG124" t="s">
        <v>2655</v>
      </c>
      <c r="CH124" t="s">
        <v>2655</v>
      </c>
      <c r="CJ124" t="s">
        <v>2655</v>
      </c>
      <c r="CK124" t="s">
        <v>2655</v>
      </c>
      <c r="CL124" t="s">
        <v>2655</v>
      </c>
      <c r="CM124" t="s">
        <v>2655</v>
      </c>
      <c r="CN124" s="150"/>
      <c r="CO124" s="150">
        <v>8606</v>
      </c>
      <c r="CP124" s="150">
        <v>1612</v>
      </c>
      <c r="CQ124" t="s">
        <v>2655</v>
      </c>
      <c r="CR124">
        <v>-637</v>
      </c>
      <c r="CS124" s="150">
        <v>9581</v>
      </c>
      <c r="CT124">
        <v>762</v>
      </c>
      <c r="CU124" s="150">
        <v>8819</v>
      </c>
      <c r="CV124">
        <v>0.08</v>
      </c>
      <c r="CW124" s="150"/>
      <c r="CX124" s="150">
        <v>25820</v>
      </c>
      <c r="CY124" t="s">
        <v>2655</v>
      </c>
      <c r="CZ124" t="s">
        <v>2655</v>
      </c>
      <c r="DA124">
        <v>637</v>
      </c>
      <c r="DB124" s="150">
        <v>26457</v>
      </c>
      <c r="DC124" t="s">
        <v>2655</v>
      </c>
      <c r="DD124" s="150">
        <v>26457</v>
      </c>
      <c r="DE124" t="s">
        <v>2655</v>
      </c>
      <c r="DF124" s="151"/>
      <c r="DG124" s="150">
        <v>34426</v>
      </c>
      <c r="DH124" s="150">
        <v>1612</v>
      </c>
      <c r="DI124" t="s">
        <v>2655</v>
      </c>
      <c r="DJ124" t="s">
        <v>2655</v>
      </c>
      <c r="DK124" s="150">
        <v>36038</v>
      </c>
      <c r="DL124">
        <v>762</v>
      </c>
      <c r="DM124" s="150">
        <v>35276</v>
      </c>
      <c r="DN124">
        <v>0.02</v>
      </c>
      <c r="DO124" s="150"/>
      <c r="DP124" s="150"/>
      <c r="DQ124" s="150"/>
      <c r="DS124" s="150"/>
      <c r="DV124" s="150"/>
      <c r="DW124" t="str">
        <f t="shared" si="4"/>
        <v>ירכא</v>
      </c>
      <c r="DX124" s="150">
        <f t="shared" si="5"/>
        <v>16438</v>
      </c>
      <c r="DY124" s="150" t="str">
        <f t="shared" si="6"/>
        <v xml:space="preserve">              </v>
      </c>
      <c r="DZ124" s="150"/>
      <c r="EB124" s="150"/>
      <c r="EC124" t="s">
        <v>2854</v>
      </c>
      <c r="ED124" s="150" t="str">
        <f t="shared" si="7"/>
        <v>ירכא</v>
      </c>
      <c r="EL124" s="150"/>
      <c r="EM124" s="152"/>
      <c r="EN124" s="150"/>
      <c r="EO124" s="150"/>
      <c r="ER124" s="150"/>
      <c r="EV124" s="150"/>
      <c r="EW124" s="150"/>
      <c r="EX124" s="150"/>
      <c r="EY124" s="151"/>
      <c r="EZ124" s="150"/>
      <c r="FA124" s="150"/>
      <c r="FG124" s="150"/>
      <c r="FH124" s="150"/>
      <c r="FI124" s="150"/>
      <c r="FJ124" s="150"/>
      <c r="FK124" s="151"/>
      <c r="FL124" s="150"/>
      <c r="FN124" s="150"/>
      <c r="FO124" s="150"/>
      <c r="FQ124" s="152"/>
      <c r="FR124" s="150"/>
      <c r="FS124" s="150"/>
      <c r="FT124" s="150"/>
      <c r="FV124" s="150"/>
      <c r="FW124" s="150"/>
      <c r="FX124" s="150"/>
      <c r="FZ124" s="153"/>
      <c r="GA124" s="150"/>
      <c r="GB124" s="150"/>
      <c r="GD124" s="150"/>
      <c r="GE124" s="150"/>
      <c r="GG124" s="150"/>
      <c r="GI124" s="154"/>
      <c r="GJ124" s="150"/>
      <c r="GM124" s="150"/>
      <c r="GN124" s="150"/>
      <c r="GP124" s="150"/>
      <c r="GR124" s="151"/>
      <c r="GS124" s="150"/>
      <c r="GT124" s="150"/>
      <c r="GU124" s="150"/>
      <c r="GW124" s="150"/>
      <c r="GX124" s="150"/>
      <c r="GY124" s="150"/>
      <c r="HA124" s="152"/>
      <c r="HJ124" s="128"/>
      <c r="HK124" s="150"/>
      <c r="HL124" s="150"/>
      <c r="HO124" s="150"/>
      <c r="HQ124" s="150"/>
      <c r="HS124" s="151"/>
      <c r="HT124" s="150"/>
      <c r="HX124" s="150"/>
      <c r="HZ124" s="150"/>
      <c r="IB124" s="151"/>
      <c r="IC124" s="150"/>
      <c r="ID124" s="150"/>
      <c r="IG124" s="150"/>
      <c r="II124" s="150"/>
    </row>
    <row r="125" spans="1:243">
      <c r="A125" s="149">
        <v>112</v>
      </c>
      <c r="B125" s="238" t="s">
        <v>2654</v>
      </c>
      <c r="C125" t="s">
        <v>1924</v>
      </c>
      <c r="D125" s="238"/>
      <c r="E125" s="238"/>
      <c r="F125" s="238"/>
      <c r="G125" s="150">
        <v>25832</v>
      </c>
      <c r="H125" s="150">
        <v>24599</v>
      </c>
      <c r="I125" s="150">
        <v>5766</v>
      </c>
      <c r="J125">
        <v>369</v>
      </c>
      <c r="K125" s="150">
        <v>12217</v>
      </c>
      <c r="L125" s="150">
        <v>68783</v>
      </c>
      <c r="M125"/>
      <c r="N125" s="150">
        <v>3087</v>
      </c>
      <c r="O125" s="150"/>
      <c r="P125" s="151"/>
      <c r="Q125" s="150">
        <v>18355</v>
      </c>
      <c r="R125" s="150">
        <v>4600</v>
      </c>
      <c r="S125" t="s">
        <v>2655</v>
      </c>
      <c r="T125" s="150">
        <v>2877</v>
      </c>
      <c r="U125" s="150">
        <v>24599</v>
      </c>
      <c r="V125" s="150">
        <v>5766</v>
      </c>
      <c r="W125">
        <v>369</v>
      </c>
      <c r="X125" s="150">
        <v>11579</v>
      </c>
      <c r="Y125">
        <v>638</v>
      </c>
      <c r="AA125" t="s">
        <v>2655</v>
      </c>
      <c r="AB125" t="s">
        <v>2655</v>
      </c>
      <c r="AC125" t="s">
        <v>2655</v>
      </c>
      <c r="AD125" s="150">
        <v>68783</v>
      </c>
      <c r="AE125" t="s">
        <v>2655</v>
      </c>
      <c r="AF125" s="150">
        <v>68783</v>
      </c>
      <c r="AG125" s="151"/>
      <c r="AH125" s="150">
        <v>35806</v>
      </c>
      <c r="AI125" s="150">
        <v>4424</v>
      </c>
      <c r="AJ125">
        <v>335</v>
      </c>
      <c r="AL125">
        <v>850</v>
      </c>
      <c r="AM125" t="s">
        <v>2655</v>
      </c>
      <c r="AP125" s="150">
        <v>5609</v>
      </c>
      <c r="AQ125" t="s">
        <v>2655</v>
      </c>
      <c r="AR125" s="150">
        <v>41415</v>
      </c>
      <c r="AS125" t="s">
        <v>2655</v>
      </c>
      <c r="AT125"/>
      <c r="AU125">
        <v>400</v>
      </c>
      <c r="AV125" s="150">
        <v>11717</v>
      </c>
      <c r="AW125" s="150">
        <v>4431</v>
      </c>
      <c r="AY125" s="150">
        <v>7686</v>
      </c>
      <c r="AZ125" s="150">
        <v>5863</v>
      </c>
      <c r="BA125" s="150">
        <v>1823</v>
      </c>
      <c r="BB125">
        <v>0.76</v>
      </c>
      <c r="BC125"/>
      <c r="BD125" s="150"/>
      <c r="BE125" s="150">
        <v>4691</v>
      </c>
      <c r="BF125" s="150">
        <v>12955.07</v>
      </c>
      <c r="BG125">
        <v>169</v>
      </c>
      <c r="BI125" s="150">
        <v>17477.07</v>
      </c>
      <c r="BJ125" s="150">
        <v>12492</v>
      </c>
      <c r="BK125" s="150">
        <v>4985.07</v>
      </c>
      <c r="BL125">
        <v>0.71</v>
      </c>
      <c r="BM125"/>
      <c r="BN125" s="150">
        <v>5091</v>
      </c>
      <c r="BO125">
        <v>-79</v>
      </c>
      <c r="BP125" t="s">
        <v>2655</v>
      </c>
      <c r="BQ125" t="s">
        <v>2655</v>
      </c>
      <c r="BR125" s="150">
        <v>5012</v>
      </c>
      <c r="BS125" t="s">
        <v>2655</v>
      </c>
      <c r="BT125" s="150">
        <v>5012</v>
      </c>
      <c r="BU125" t="s">
        <v>2655</v>
      </c>
      <c r="BV125" s="150"/>
      <c r="BW125" s="150">
        <v>10182</v>
      </c>
      <c r="BX125" s="150">
        <v>24593.07</v>
      </c>
      <c r="BY125" s="150">
        <v>4600</v>
      </c>
      <c r="BZ125" t="s">
        <v>2655</v>
      </c>
      <c r="CA125" s="150">
        <v>30175.07</v>
      </c>
      <c r="CB125" s="150">
        <v>18355</v>
      </c>
      <c r="CC125" s="150">
        <v>11820.07</v>
      </c>
      <c r="CD125">
        <v>0.61</v>
      </c>
      <c r="CE125" s="150"/>
      <c r="CF125" t="s">
        <v>2655</v>
      </c>
      <c r="CG125" t="s">
        <v>2655</v>
      </c>
      <c r="CH125" t="s">
        <v>2655</v>
      </c>
      <c r="CJ125" t="s">
        <v>2655</v>
      </c>
      <c r="CK125" t="s">
        <v>2655</v>
      </c>
      <c r="CL125" t="s">
        <v>2655</v>
      </c>
      <c r="CM125" t="s">
        <v>2655</v>
      </c>
      <c r="CN125" s="150"/>
      <c r="CO125">
        <v>296</v>
      </c>
      <c r="CP125">
        <v>49</v>
      </c>
      <c r="CQ125" t="s">
        <v>2655</v>
      </c>
      <c r="CR125">
        <v>-345</v>
      </c>
      <c r="CS125" t="s">
        <v>2655</v>
      </c>
      <c r="CT125" t="s">
        <v>2655</v>
      </c>
      <c r="CU125" t="s">
        <v>2655</v>
      </c>
      <c r="CV125" t="s">
        <v>2655</v>
      </c>
      <c r="CW125" s="150"/>
      <c r="CX125" s="150">
        <v>1173</v>
      </c>
      <c r="CY125">
        <v>53</v>
      </c>
      <c r="CZ125" t="s">
        <v>2655</v>
      </c>
      <c r="DA125">
        <v>345</v>
      </c>
      <c r="DB125" s="150">
        <v>1571</v>
      </c>
      <c r="DC125" t="s">
        <v>2655</v>
      </c>
      <c r="DD125" s="150">
        <v>1571</v>
      </c>
      <c r="DE125" t="s">
        <v>2655</v>
      </c>
      <c r="DF125" s="151"/>
      <c r="DG125" s="150">
        <v>1469</v>
      </c>
      <c r="DH125">
        <v>102</v>
      </c>
      <c r="DI125" t="s">
        <v>2655</v>
      </c>
      <c r="DJ125" t="s">
        <v>2655</v>
      </c>
      <c r="DK125" s="150">
        <v>1571</v>
      </c>
      <c r="DL125" t="s">
        <v>2655</v>
      </c>
      <c r="DM125" s="150">
        <v>1571</v>
      </c>
      <c r="DN125" t="s">
        <v>2655</v>
      </c>
      <c r="DO125" s="150"/>
      <c r="DQ125" s="150"/>
      <c r="DS125" s="150"/>
      <c r="DW125" t="str">
        <f t="shared" si="4"/>
        <v>כאבול</v>
      </c>
      <c r="DX125" s="150">
        <f t="shared" si="5"/>
        <v>5863</v>
      </c>
      <c r="DY125" s="150">
        <f t="shared" si="6"/>
        <v>12492</v>
      </c>
      <c r="DZ125" s="150"/>
      <c r="EB125" s="150"/>
      <c r="EC125" t="s">
        <v>2855</v>
      </c>
      <c r="ED125" s="150" t="str">
        <f t="shared" si="7"/>
        <v>כאבול</v>
      </c>
      <c r="EL125" s="150"/>
      <c r="EM125" s="152"/>
      <c r="EN125" s="150"/>
      <c r="EO125" s="150"/>
      <c r="EV125" s="150"/>
      <c r="EX125" s="150"/>
      <c r="EY125" s="151"/>
      <c r="EZ125" s="150"/>
      <c r="FA125" s="150"/>
      <c r="FG125" s="150"/>
      <c r="FI125" s="150"/>
      <c r="FJ125" s="150"/>
      <c r="FK125" s="151"/>
      <c r="FL125" s="150"/>
      <c r="FM125" s="150"/>
      <c r="FO125" s="150"/>
      <c r="FP125" s="150"/>
      <c r="FQ125" s="152"/>
      <c r="FS125" s="150"/>
      <c r="FT125" s="150"/>
      <c r="FV125" s="150"/>
      <c r="FW125" s="150"/>
      <c r="FX125" s="150"/>
      <c r="FZ125" s="153"/>
      <c r="GA125" s="150"/>
      <c r="GB125" s="150"/>
      <c r="GE125" s="150"/>
      <c r="GF125" s="150"/>
      <c r="GG125" s="150"/>
      <c r="GI125" s="154"/>
      <c r="GJ125" s="150"/>
      <c r="GN125" s="150"/>
      <c r="GP125" s="150"/>
      <c r="GR125" s="151"/>
      <c r="GS125" s="150"/>
      <c r="GT125" s="150"/>
      <c r="GU125" s="150"/>
      <c r="GW125" s="150"/>
      <c r="GX125" s="150"/>
      <c r="GY125" s="150"/>
      <c r="HA125" s="152"/>
      <c r="HJ125" s="128"/>
      <c r="HS125" s="151"/>
      <c r="HT125" s="150"/>
      <c r="HX125" s="150"/>
      <c r="HZ125" s="150"/>
      <c r="IB125" s="151"/>
      <c r="IC125" s="150"/>
      <c r="IG125" s="150"/>
      <c r="II125" s="150"/>
    </row>
    <row r="126" spans="1:243">
      <c r="A126" s="149">
        <v>113</v>
      </c>
      <c r="B126" s="238" t="s">
        <v>2657</v>
      </c>
      <c r="C126" t="s">
        <v>1932</v>
      </c>
      <c r="D126" s="238"/>
      <c r="E126" s="238"/>
      <c r="F126" s="238"/>
      <c r="G126" s="150">
        <v>2627</v>
      </c>
      <c r="H126" s="150">
        <v>6406</v>
      </c>
      <c r="I126" s="150">
        <v>2024</v>
      </c>
      <c r="J126">
        <v>492</v>
      </c>
      <c r="K126" s="150">
        <v>6852</v>
      </c>
      <c r="L126" s="150">
        <v>18401</v>
      </c>
      <c r="M126"/>
      <c r="N126" s="150">
        <v>-1083</v>
      </c>
      <c r="O126" s="150"/>
      <c r="P126" s="151"/>
      <c r="Q126">
        <v>801</v>
      </c>
      <c r="R126">
        <v>850</v>
      </c>
      <c r="S126">
        <v>17</v>
      </c>
      <c r="T126">
        <v>901</v>
      </c>
      <c r="U126" s="150">
        <v>6406</v>
      </c>
      <c r="V126" s="150">
        <v>2024</v>
      </c>
      <c r="W126">
        <v>492</v>
      </c>
      <c r="X126" s="150">
        <v>5873</v>
      </c>
      <c r="Y126">
        <v>979</v>
      </c>
      <c r="AA126" t="s">
        <v>2655</v>
      </c>
      <c r="AB126" t="s">
        <v>2655</v>
      </c>
      <c r="AC126">
        <v>58</v>
      </c>
      <c r="AD126" s="150">
        <v>18401</v>
      </c>
      <c r="AE126" t="s">
        <v>2655</v>
      </c>
      <c r="AF126" s="150">
        <v>18401</v>
      </c>
      <c r="AG126" s="151"/>
      <c r="AH126" s="150">
        <v>11652</v>
      </c>
      <c r="AI126" s="150">
        <v>12030</v>
      </c>
      <c r="AJ126" s="150">
        <v>1903</v>
      </c>
      <c r="AL126" t="s">
        <v>2655</v>
      </c>
      <c r="AM126" t="s">
        <v>2655</v>
      </c>
      <c r="AP126" s="150">
        <v>13933</v>
      </c>
      <c r="AQ126">
        <v>45</v>
      </c>
      <c r="AR126" s="150">
        <v>25540</v>
      </c>
      <c r="AS126" t="s">
        <v>2655</v>
      </c>
      <c r="AT126"/>
      <c r="AU126" s="150">
        <v>1650</v>
      </c>
      <c r="AV126" s="150">
        <v>2787.51</v>
      </c>
      <c r="AW126">
        <v>961</v>
      </c>
      <c r="AX126">
        <v>-885</v>
      </c>
      <c r="AY126" s="150">
        <v>2591.5100000000002</v>
      </c>
      <c r="AZ126" s="150">
        <v>1454</v>
      </c>
      <c r="BA126" s="150">
        <v>1137.51</v>
      </c>
      <c r="BB126">
        <v>0.56000000000000005</v>
      </c>
      <c r="BC126"/>
      <c r="BE126">
        <v>41</v>
      </c>
      <c r="BF126">
        <v>114.76</v>
      </c>
      <c r="BG126">
        <v>14</v>
      </c>
      <c r="BI126">
        <v>141.76</v>
      </c>
      <c r="BJ126">
        <v>94</v>
      </c>
      <c r="BK126">
        <v>47.76</v>
      </c>
      <c r="BL126">
        <v>0.66</v>
      </c>
      <c r="BM126"/>
      <c r="BN126">
        <v>948</v>
      </c>
      <c r="BO126" t="s">
        <v>2655</v>
      </c>
      <c r="BP126" t="s">
        <v>2655</v>
      </c>
      <c r="BQ126">
        <v>885</v>
      </c>
      <c r="BR126" s="150">
        <v>1833</v>
      </c>
      <c r="BS126" t="s">
        <v>2655</v>
      </c>
      <c r="BT126" s="150">
        <v>1833</v>
      </c>
      <c r="BU126" t="s">
        <v>2655</v>
      </c>
      <c r="BV126"/>
      <c r="BW126" s="150">
        <v>2639</v>
      </c>
      <c r="BX126" s="150">
        <v>2902.27</v>
      </c>
      <c r="BY126">
        <v>975</v>
      </c>
      <c r="BZ126" t="s">
        <v>2655</v>
      </c>
      <c r="CA126" s="150">
        <v>4566.2700000000004</v>
      </c>
      <c r="CB126" s="150">
        <v>1548</v>
      </c>
      <c r="CC126" s="150">
        <v>3018.27</v>
      </c>
      <c r="CD126">
        <v>0.34</v>
      </c>
      <c r="CE126" s="150"/>
      <c r="CG126" t="s">
        <v>2655</v>
      </c>
      <c r="CH126" t="s">
        <v>2655</v>
      </c>
      <c r="CJ126" t="s">
        <v>2655</v>
      </c>
      <c r="CK126" t="s">
        <v>2655</v>
      </c>
      <c r="CL126" t="s">
        <v>2655</v>
      </c>
      <c r="CM126" t="s">
        <v>2655</v>
      </c>
      <c r="CN126" s="150"/>
      <c r="CO126">
        <v>133</v>
      </c>
      <c r="CP126">
        <v>12</v>
      </c>
      <c r="CQ126" t="s">
        <v>2655</v>
      </c>
      <c r="CR126">
        <v>-38</v>
      </c>
      <c r="CS126">
        <v>107</v>
      </c>
      <c r="CT126">
        <v>17</v>
      </c>
      <c r="CU126">
        <v>90</v>
      </c>
      <c r="CV126">
        <v>0.16</v>
      </c>
      <c r="CW126" s="150"/>
      <c r="CX126">
        <v>233</v>
      </c>
      <c r="CY126" t="s">
        <v>2655</v>
      </c>
      <c r="CZ126" t="s">
        <v>2655</v>
      </c>
      <c r="DA126">
        <v>38</v>
      </c>
      <c r="DB126">
        <v>271</v>
      </c>
      <c r="DC126" t="s">
        <v>2655</v>
      </c>
      <c r="DD126">
        <v>271</v>
      </c>
      <c r="DE126" t="s">
        <v>2655</v>
      </c>
      <c r="DF126" s="151"/>
      <c r="DG126">
        <v>366</v>
      </c>
      <c r="DH126">
        <v>12</v>
      </c>
      <c r="DI126" t="s">
        <v>2655</v>
      </c>
      <c r="DJ126" t="s">
        <v>2655</v>
      </c>
      <c r="DK126">
        <v>378</v>
      </c>
      <c r="DL126">
        <v>17</v>
      </c>
      <c r="DM126">
        <v>361</v>
      </c>
      <c r="DN126">
        <v>0.04</v>
      </c>
      <c r="DO126" s="150"/>
      <c r="DQ126" s="150"/>
      <c r="DS126" s="150"/>
      <c r="DW126" t="str">
        <f t="shared" si="4"/>
        <v>כאוכב אבו אל-היג'א</v>
      </c>
      <c r="DX126" s="150">
        <f t="shared" si="5"/>
        <v>1454</v>
      </c>
      <c r="DY126" s="150">
        <f t="shared" si="6"/>
        <v>94</v>
      </c>
      <c r="DZ126" s="150"/>
      <c r="EB126" s="150"/>
      <c r="EC126" t="s">
        <v>2856</v>
      </c>
      <c r="ED126" s="150" t="str">
        <f t="shared" si="7"/>
        <v>כאוכב אבו אל-היג'א</v>
      </c>
      <c r="EL126" s="150"/>
      <c r="EM126" s="152"/>
      <c r="EN126" s="150"/>
      <c r="EO126" s="150"/>
      <c r="EP126" s="150"/>
      <c r="EV126" s="150"/>
      <c r="EX126" s="150"/>
      <c r="EY126" s="151"/>
      <c r="EZ126" s="150"/>
      <c r="FA126" s="150"/>
      <c r="FG126" s="150"/>
      <c r="FI126" s="150"/>
      <c r="FJ126" s="150"/>
      <c r="FK126" s="151"/>
      <c r="FL126" s="150"/>
      <c r="FM126" s="150"/>
      <c r="FO126" s="150"/>
      <c r="FP126" s="150"/>
      <c r="FQ126" s="152"/>
      <c r="FR126" s="150"/>
      <c r="FS126" s="150"/>
      <c r="FV126" s="150"/>
      <c r="FW126" s="150"/>
      <c r="FX126" s="150"/>
      <c r="FZ126" s="153"/>
      <c r="GI126" s="154"/>
      <c r="GN126" s="150"/>
      <c r="GP126" s="150"/>
      <c r="GR126" s="151"/>
      <c r="GS126" s="150"/>
      <c r="GT126" s="150"/>
      <c r="GW126" s="150"/>
      <c r="GX126" s="150"/>
      <c r="GY126" s="150"/>
      <c r="HA126" s="152"/>
      <c r="HJ126" s="128"/>
      <c r="HS126" s="151"/>
      <c r="IB126" s="151"/>
    </row>
    <row r="127" spans="1:243">
      <c r="A127" s="149">
        <v>114</v>
      </c>
      <c r="B127" s="238" t="s">
        <v>2657</v>
      </c>
      <c r="C127" t="s">
        <v>1346</v>
      </c>
      <c r="D127" s="238"/>
      <c r="E127" s="238"/>
      <c r="F127" s="238"/>
      <c r="G127" s="150">
        <v>41359</v>
      </c>
      <c r="H127" s="150">
        <v>9119</v>
      </c>
      <c r="I127" s="150">
        <v>2601</v>
      </c>
      <c r="J127">
        <v>842</v>
      </c>
      <c r="K127" s="150">
        <v>1168</v>
      </c>
      <c r="L127" s="150">
        <v>55089</v>
      </c>
      <c r="M127"/>
      <c r="N127">
        <v>-112</v>
      </c>
      <c r="O127" s="150"/>
      <c r="P127" s="151"/>
      <c r="Q127" s="150">
        <v>32108</v>
      </c>
      <c r="R127" s="150">
        <v>2844</v>
      </c>
      <c r="S127">
        <v>50</v>
      </c>
      <c r="T127" s="150">
        <v>5681</v>
      </c>
      <c r="U127" s="150">
        <v>9119</v>
      </c>
      <c r="V127" s="150">
        <v>2601</v>
      </c>
      <c r="W127">
        <v>842</v>
      </c>
      <c r="X127" s="150">
        <v>1153</v>
      </c>
      <c r="Y127">
        <v>15</v>
      </c>
      <c r="AA127" t="s">
        <v>2655</v>
      </c>
      <c r="AB127" t="s">
        <v>2655</v>
      </c>
      <c r="AC127">
        <v>676</v>
      </c>
      <c r="AD127" s="150">
        <v>55089</v>
      </c>
      <c r="AE127" t="s">
        <v>2655</v>
      </c>
      <c r="AF127" s="150">
        <v>55089</v>
      </c>
      <c r="AG127" s="151"/>
      <c r="AH127" s="150">
        <v>9723.9</v>
      </c>
      <c r="AI127">
        <v>699</v>
      </c>
      <c r="AJ127" s="150">
        <v>1387.4</v>
      </c>
      <c r="AL127">
        <v>223.4</v>
      </c>
      <c r="AM127" s="150">
        <v>4960</v>
      </c>
      <c r="AO127" t="s">
        <v>2655</v>
      </c>
      <c r="AP127" s="150">
        <v>7269.8</v>
      </c>
      <c r="AQ127" s="150">
        <v>6176</v>
      </c>
      <c r="AR127" s="150">
        <v>10817.7</v>
      </c>
      <c r="AS127" t="s">
        <v>2655</v>
      </c>
      <c r="AT127"/>
      <c r="AU127" s="150">
        <v>1705</v>
      </c>
      <c r="AV127" s="150">
        <v>24087</v>
      </c>
      <c r="AW127" s="150">
        <v>2503</v>
      </c>
      <c r="AX127">
        <v>710</v>
      </c>
      <c r="AY127" s="150">
        <v>23999</v>
      </c>
      <c r="AZ127" s="150">
        <v>21895</v>
      </c>
      <c r="BA127" s="150">
        <v>2104</v>
      </c>
      <c r="BB127">
        <v>0.91</v>
      </c>
      <c r="BC127"/>
      <c r="BD127" s="150"/>
      <c r="BE127">
        <v>952</v>
      </c>
      <c r="BF127" s="150">
        <v>10443</v>
      </c>
      <c r="BG127">
        <v>341</v>
      </c>
      <c r="BH127" s="150">
        <v>1899</v>
      </c>
      <c r="BI127" s="150">
        <v>12953</v>
      </c>
      <c r="BJ127" s="150">
        <v>10224</v>
      </c>
      <c r="BK127" s="150">
        <v>2729</v>
      </c>
      <c r="BL127">
        <v>0.79</v>
      </c>
      <c r="BM127"/>
      <c r="BN127" s="150">
        <v>3684</v>
      </c>
      <c r="BO127">
        <v>422</v>
      </c>
      <c r="BP127" t="s">
        <v>2655</v>
      </c>
      <c r="BQ127" s="150">
        <v>-2183</v>
      </c>
      <c r="BR127" s="150">
        <v>1923</v>
      </c>
      <c r="BS127" t="s">
        <v>2655</v>
      </c>
      <c r="BT127" s="150">
        <v>1923</v>
      </c>
      <c r="BU127" t="s">
        <v>2655</v>
      </c>
      <c r="BV127" s="150"/>
      <c r="BW127" s="150">
        <v>6341</v>
      </c>
      <c r="BX127" s="150">
        <v>34952</v>
      </c>
      <c r="BY127" s="150">
        <v>2844</v>
      </c>
      <c r="BZ127">
        <v>426</v>
      </c>
      <c r="CA127" s="150">
        <v>38875</v>
      </c>
      <c r="CB127" s="150">
        <v>32119</v>
      </c>
      <c r="CC127" s="150">
        <v>6756</v>
      </c>
      <c r="CD127">
        <v>0.83</v>
      </c>
      <c r="CE127" s="150"/>
      <c r="CG127" t="s">
        <v>2655</v>
      </c>
      <c r="CH127" t="s">
        <v>2655</v>
      </c>
      <c r="CJ127" t="s">
        <v>2655</v>
      </c>
      <c r="CK127" t="s">
        <v>2655</v>
      </c>
      <c r="CL127" t="s">
        <v>2655</v>
      </c>
      <c r="CM127" t="s">
        <v>2655</v>
      </c>
      <c r="CN127" s="150"/>
      <c r="CO127">
        <v>109</v>
      </c>
      <c r="CP127">
        <v>-31</v>
      </c>
      <c r="CQ127" t="s">
        <v>2655</v>
      </c>
      <c r="CR127">
        <v>332</v>
      </c>
      <c r="CS127">
        <v>410</v>
      </c>
      <c r="CT127">
        <v>50</v>
      </c>
      <c r="CU127">
        <v>360</v>
      </c>
      <c r="CV127">
        <v>0.12</v>
      </c>
      <c r="CW127" s="150"/>
      <c r="CX127">
        <v>329</v>
      </c>
      <c r="CY127" t="s">
        <v>2655</v>
      </c>
      <c r="CZ127" t="s">
        <v>2655</v>
      </c>
      <c r="DA127">
        <v>-255</v>
      </c>
      <c r="DB127">
        <v>74</v>
      </c>
      <c r="DC127" t="s">
        <v>2655</v>
      </c>
      <c r="DD127">
        <v>74</v>
      </c>
      <c r="DE127" t="s">
        <v>2655</v>
      </c>
      <c r="DF127" s="151"/>
      <c r="DG127">
        <v>438</v>
      </c>
      <c r="DH127">
        <v>-31</v>
      </c>
      <c r="DI127" t="s">
        <v>2655</v>
      </c>
      <c r="DJ127">
        <v>77</v>
      </c>
      <c r="DK127">
        <v>484</v>
      </c>
      <c r="DL127">
        <v>50</v>
      </c>
      <c r="DM127">
        <v>434</v>
      </c>
      <c r="DN127">
        <v>0.1</v>
      </c>
      <c r="DO127" s="150"/>
      <c r="DS127" s="150"/>
      <c r="DW127" t="str">
        <f t="shared" si="4"/>
        <v>כוכב יאיר</v>
      </c>
      <c r="DX127" s="150">
        <f t="shared" si="5"/>
        <v>21895</v>
      </c>
      <c r="DY127" s="150">
        <f t="shared" si="6"/>
        <v>10224</v>
      </c>
      <c r="DZ127" s="150"/>
      <c r="EB127" s="150"/>
      <c r="EC127" t="s">
        <v>2857</v>
      </c>
      <c r="ED127" s="150" t="str">
        <f t="shared" si="7"/>
        <v>כוכב יאיר</v>
      </c>
      <c r="EE127" s="150"/>
      <c r="EL127" s="150"/>
      <c r="EM127" s="152"/>
      <c r="EN127" s="150"/>
      <c r="EP127" s="150"/>
      <c r="ES127" s="150"/>
      <c r="EV127" s="150"/>
      <c r="EW127" s="150"/>
      <c r="EX127" s="150"/>
      <c r="EY127" s="151"/>
      <c r="EZ127" s="150"/>
      <c r="FA127" s="150"/>
      <c r="FG127" s="150"/>
      <c r="FH127" s="150"/>
      <c r="FI127" s="150"/>
      <c r="FJ127" s="150"/>
      <c r="FK127" s="151"/>
      <c r="FL127" s="150"/>
      <c r="FN127" s="150"/>
      <c r="FO127" s="150"/>
      <c r="FQ127" s="152"/>
      <c r="FR127" s="150"/>
      <c r="FS127" s="150"/>
      <c r="FT127" s="150"/>
      <c r="FV127" s="150"/>
      <c r="FW127" s="150"/>
      <c r="FX127" s="150"/>
      <c r="FZ127" s="153"/>
      <c r="GB127" s="150"/>
      <c r="GD127" s="150"/>
      <c r="GE127" s="150"/>
      <c r="GF127" s="150"/>
      <c r="GG127" s="150"/>
      <c r="GI127" s="154"/>
      <c r="GJ127" s="150"/>
      <c r="GM127" s="150"/>
      <c r="GN127" s="150"/>
      <c r="GP127" s="150"/>
      <c r="GR127" s="151"/>
      <c r="GS127" s="150"/>
      <c r="GT127" s="150"/>
      <c r="GU127" s="150"/>
      <c r="GW127" s="150"/>
      <c r="GX127" s="150"/>
      <c r="GY127" s="150"/>
      <c r="HA127" s="152"/>
      <c r="HJ127" s="128"/>
      <c r="HS127" s="151"/>
      <c r="IB127" s="151"/>
    </row>
    <row r="128" spans="1:243">
      <c r="A128" s="149">
        <v>115</v>
      </c>
      <c r="B128" s="238" t="s">
        <v>2658</v>
      </c>
      <c r="C128" t="s">
        <v>306</v>
      </c>
      <c r="D128" s="238"/>
      <c r="E128" s="238"/>
      <c r="F128" s="238"/>
      <c r="G128" s="150">
        <v>12063</v>
      </c>
      <c r="H128" s="150">
        <v>24793</v>
      </c>
      <c r="I128" s="150">
        <v>4492</v>
      </c>
      <c r="J128" s="150">
        <v>1038</v>
      </c>
      <c r="K128" s="150">
        <v>15119</v>
      </c>
      <c r="L128" s="150">
        <v>57505</v>
      </c>
      <c r="M128"/>
      <c r="N128">
        <v>33</v>
      </c>
      <c r="O128" s="150"/>
      <c r="P128" s="151"/>
      <c r="Q128" s="150">
        <v>2034</v>
      </c>
      <c r="R128" s="150">
        <v>3667</v>
      </c>
      <c r="S128">
        <v>169</v>
      </c>
      <c r="T128" s="150">
        <v>5778</v>
      </c>
      <c r="U128" s="150">
        <v>24793</v>
      </c>
      <c r="V128" s="150">
        <v>4492</v>
      </c>
      <c r="W128" s="150">
        <v>1038</v>
      </c>
      <c r="X128" s="150">
        <v>11529</v>
      </c>
      <c r="Y128" s="150">
        <v>3020</v>
      </c>
      <c r="AA128" t="s">
        <v>2655</v>
      </c>
      <c r="AB128" t="s">
        <v>2655</v>
      </c>
      <c r="AC128">
        <v>415</v>
      </c>
      <c r="AD128" s="150">
        <v>56935</v>
      </c>
      <c r="AE128">
        <v>570</v>
      </c>
      <c r="AF128" s="150">
        <v>57505</v>
      </c>
      <c r="AG128" s="151"/>
      <c r="AH128" s="150">
        <v>20181</v>
      </c>
      <c r="AI128" s="150">
        <v>4364</v>
      </c>
      <c r="AJ128" s="150">
        <v>12283</v>
      </c>
      <c r="AK128">
        <v>8</v>
      </c>
      <c r="AL128">
        <v>265</v>
      </c>
      <c r="AM128">
        <v>970</v>
      </c>
      <c r="AP128" s="150">
        <v>17890</v>
      </c>
      <c r="AQ128" s="150">
        <v>3064</v>
      </c>
      <c r="AR128" s="150">
        <v>35007</v>
      </c>
      <c r="AS128" t="s">
        <v>2655</v>
      </c>
      <c r="AT128"/>
      <c r="AU128">
        <v>15</v>
      </c>
      <c r="AV128" s="150">
        <v>6891</v>
      </c>
      <c r="AW128" s="150">
        <v>3574</v>
      </c>
      <c r="AX128" s="150">
        <v>-1088</v>
      </c>
      <c r="AY128" s="150">
        <v>2244</v>
      </c>
      <c r="AZ128" s="150">
        <v>1551</v>
      </c>
      <c r="BA128">
        <v>693</v>
      </c>
      <c r="BB128">
        <v>0.69</v>
      </c>
      <c r="BC128"/>
      <c r="BD128" s="150"/>
      <c r="BE128" s="150">
        <v>4585</v>
      </c>
      <c r="BF128">
        <v>738</v>
      </c>
      <c r="BG128">
        <v>93</v>
      </c>
      <c r="BI128" s="150">
        <v>5230</v>
      </c>
      <c r="BJ128">
        <v>432</v>
      </c>
      <c r="BK128" s="150">
        <v>4798</v>
      </c>
      <c r="BL128">
        <v>0.08</v>
      </c>
      <c r="BM128"/>
      <c r="BN128" s="150">
        <v>21739</v>
      </c>
      <c r="BO128" s="150">
        <v>-5036</v>
      </c>
      <c r="BP128" t="s">
        <v>2655</v>
      </c>
      <c r="BQ128" s="150">
        <v>1088</v>
      </c>
      <c r="BR128" s="150">
        <v>17791</v>
      </c>
      <c r="BS128" t="s">
        <v>2655</v>
      </c>
      <c r="BT128" s="150">
        <v>17791</v>
      </c>
      <c r="BU128" t="s">
        <v>2655</v>
      </c>
      <c r="BV128" s="150"/>
      <c r="BW128" s="150">
        <v>26339</v>
      </c>
      <c r="BX128" s="150">
        <v>2593</v>
      </c>
      <c r="BY128" s="150">
        <v>3667</v>
      </c>
      <c r="BZ128" t="s">
        <v>2655</v>
      </c>
      <c r="CA128" s="150">
        <v>25265</v>
      </c>
      <c r="CB128" s="150">
        <v>1983</v>
      </c>
      <c r="CC128" s="150">
        <v>23282</v>
      </c>
      <c r="CD128">
        <v>0.08</v>
      </c>
      <c r="CE128" s="150"/>
      <c r="CG128" t="s">
        <v>2655</v>
      </c>
      <c r="CH128" t="s">
        <v>2655</v>
      </c>
      <c r="CJ128" t="s">
        <v>2655</v>
      </c>
      <c r="CK128" t="s">
        <v>2655</v>
      </c>
      <c r="CL128" t="s">
        <v>2655</v>
      </c>
      <c r="CM128" t="s">
        <v>2655</v>
      </c>
      <c r="CN128" s="150"/>
      <c r="CO128" s="150">
        <v>1989</v>
      </c>
      <c r="CP128">
        <v>895</v>
      </c>
      <c r="CQ128" t="s">
        <v>2655</v>
      </c>
      <c r="CR128" s="150">
        <v>-2716</v>
      </c>
      <c r="CS128">
        <v>168</v>
      </c>
      <c r="CT128">
        <v>168</v>
      </c>
      <c r="CU128" t="s">
        <v>2655</v>
      </c>
      <c r="CV128">
        <v>1</v>
      </c>
      <c r="CW128" s="150"/>
      <c r="CX128" s="150">
        <v>14130</v>
      </c>
      <c r="CY128" s="150">
        <v>1009.55</v>
      </c>
      <c r="CZ128" t="s">
        <v>2655</v>
      </c>
      <c r="DA128" s="150">
        <v>2716</v>
      </c>
      <c r="DB128" s="150">
        <v>17855.55</v>
      </c>
      <c r="DC128" t="s">
        <v>2655</v>
      </c>
      <c r="DD128" s="150">
        <v>17855.55</v>
      </c>
      <c r="DE128" t="s">
        <v>2655</v>
      </c>
      <c r="DF128" s="151"/>
      <c r="DG128" s="150">
        <v>16119</v>
      </c>
      <c r="DH128" s="150">
        <v>1904.55</v>
      </c>
      <c r="DI128" t="s">
        <v>2655</v>
      </c>
      <c r="DJ128" t="s">
        <v>2655</v>
      </c>
      <c r="DK128" s="150">
        <v>18023.55</v>
      </c>
      <c r="DL128">
        <v>168</v>
      </c>
      <c r="DM128" s="150">
        <v>17855.55</v>
      </c>
      <c r="DN128">
        <v>0.01</v>
      </c>
      <c r="DO128" s="150"/>
      <c r="DP128" s="150"/>
      <c r="DS128" s="150"/>
      <c r="DV128" s="150"/>
      <c r="DW128" t="str">
        <f t="shared" si="4"/>
        <v>כסיפה</v>
      </c>
      <c r="DX128" s="150">
        <f t="shared" si="5"/>
        <v>1551</v>
      </c>
      <c r="DY128" s="150">
        <f t="shared" si="6"/>
        <v>432</v>
      </c>
      <c r="DZ128" s="150"/>
      <c r="EC128" t="s">
        <v>2858</v>
      </c>
      <c r="ED128" s="150" t="str">
        <f t="shared" si="7"/>
        <v>כסיפה</v>
      </c>
      <c r="EL128" s="150"/>
      <c r="EM128" s="152"/>
      <c r="EN128" s="150"/>
      <c r="EO128" s="150"/>
      <c r="EP128" s="150"/>
      <c r="EV128" s="150"/>
      <c r="EW128" s="150"/>
      <c r="EX128" s="150"/>
      <c r="EY128" s="151"/>
      <c r="EZ128" s="150"/>
      <c r="FA128" s="150"/>
      <c r="FD128" s="150"/>
      <c r="FG128" s="150"/>
      <c r="FH128" s="150"/>
      <c r="FI128" s="150"/>
      <c r="FJ128" s="150"/>
      <c r="FK128" s="151"/>
      <c r="FL128" s="150"/>
      <c r="FM128" s="150"/>
      <c r="FN128" s="150"/>
      <c r="FO128" s="150"/>
      <c r="FP128" s="150"/>
      <c r="FQ128" s="152"/>
      <c r="FS128" s="150"/>
      <c r="FT128" s="150"/>
      <c r="FU128" s="150"/>
      <c r="FV128" s="150"/>
      <c r="FW128" s="150"/>
      <c r="FZ128" s="153"/>
      <c r="GA128" s="150"/>
      <c r="GE128" s="150"/>
      <c r="GG128" s="150"/>
      <c r="GI128" s="154"/>
      <c r="GJ128" s="150"/>
      <c r="GK128" s="150"/>
      <c r="GM128" s="150"/>
      <c r="GN128" s="150"/>
      <c r="GP128" s="150"/>
      <c r="GR128" s="151"/>
      <c r="GS128" s="150"/>
      <c r="GT128" s="150"/>
      <c r="GU128" s="150"/>
      <c r="GW128" s="150"/>
      <c r="GX128" s="150"/>
      <c r="GY128" s="150"/>
      <c r="HA128" s="152"/>
      <c r="HJ128" s="128"/>
      <c r="HK128" s="150"/>
      <c r="HN128" s="150"/>
      <c r="HS128" s="151"/>
      <c r="HT128" s="150"/>
      <c r="HU128" s="150"/>
      <c r="HW128" s="150"/>
      <c r="HX128" s="150"/>
      <c r="HZ128" s="150"/>
      <c r="IB128" s="151"/>
      <c r="IC128" s="150"/>
      <c r="ID128" s="150"/>
      <c r="IG128" s="150"/>
      <c r="II128" s="150"/>
    </row>
    <row r="129" spans="1:243">
      <c r="A129" s="149">
        <v>116</v>
      </c>
      <c r="B129" s="238" t="s">
        <v>2657</v>
      </c>
      <c r="C129" t="s">
        <v>1940</v>
      </c>
      <c r="D129" s="238"/>
      <c r="E129" s="238"/>
      <c r="F129" s="238"/>
      <c r="G129" s="150">
        <v>11349</v>
      </c>
      <c r="H129" s="150">
        <v>11908</v>
      </c>
      <c r="I129" s="150">
        <v>3490</v>
      </c>
      <c r="J129">
        <v>919</v>
      </c>
      <c r="K129" s="150">
        <v>10839</v>
      </c>
      <c r="L129" s="150">
        <v>38505</v>
      </c>
      <c r="M129"/>
      <c r="N129" s="150">
        <v>-1056</v>
      </c>
      <c r="O129" s="150"/>
      <c r="P129" s="151"/>
      <c r="Q129" s="150">
        <v>6050</v>
      </c>
      <c r="R129" s="150">
        <v>2225</v>
      </c>
      <c r="S129">
        <v>13</v>
      </c>
      <c r="T129" s="150">
        <v>1887</v>
      </c>
      <c r="U129" s="150">
        <v>11908</v>
      </c>
      <c r="V129" s="150">
        <v>3490</v>
      </c>
      <c r="W129">
        <v>919</v>
      </c>
      <c r="X129" s="150">
        <v>9690</v>
      </c>
      <c r="Y129" s="150">
        <v>1099</v>
      </c>
      <c r="AA129" t="s">
        <v>2655</v>
      </c>
      <c r="AB129">
        <v>50</v>
      </c>
      <c r="AC129" s="150">
        <v>1174</v>
      </c>
      <c r="AD129" s="150">
        <v>38505</v>
      </c>
      <c r="AE129" t="s">
        <v>2655</v>
      </c>
      <c r="AF129" s="150">
        <v>38505</v>
      </c>
      <c r="AG129" s="151"/>
      <c r="AH129" s="150">
        <v>11460</v>
      </c>
      <c r="AI129" s="150">
        <v>5883</v>
      </c>
      <c r="AJ129">
        <v>957</v>
      </c>
      <c r="AL129">
        <v>339</v>
      </c>
      <c r="AM129" s="150">
        <v>1500</v>
      </c>
      <c r="AP129" s="150">
        <v>8679</v>
      </c>
      <c r="AQ129" s="150">
        <v>6195</v>
      </c>
      <c r="AR129" s="150">
        <v>13944</v>
      </c>
      <c r="AS129" t="s">
        <v>2655</v>
      </c>
      <c r="AT129"/>
      <c r="AU129" s="150">
        <v>1707</v>
      </c>
      <c r="AV129" s="150">
        <v>8173</v>
      </c>
      <c r="AW129" s="150">
        <v>2225</v>
      </c>
      <c r="AX129">
        <v>11</v>
      </c>
      <c r="AY129" s="150">
        <v>7666</v>
      </c>
      <c r="AZ129" s="150">
        <v>5505</v>
      </c>
      <c r="BA129" s="150">
        <v>2161</v>
      </c>
      <c r="BB129">
        <v>0.72</v>
      </c>
      <c r="BC129"/>
      <c r="BD129" s="150"/>
      <c r="BE129">
        <v>389</v>
      </c>
      <c r="BF129">
        <v>596</v>
      </c>
      <c r="BG129" t="s">
        <v>2655</v>
      </c>
      <c r="BI129">
        <v>985</v>
      </c>
      <c r="BJ129">
        <v>545</v>
      </c>
      <c r="BK129">
        <v>440</v>
      </c>
      <c r="BL129">
        <v>0.55000000000000004</v>
      </c>
      <c r="BM129"/>
      <c r="BN129">
        <v>972</v>
      </c>
      <c r="BO129">
        <v>69</v>
      </c>
      <c r="BP129" t="s">
        <v>2655</v>
      </c>
      <c r="BQ129">
        <v>-11</v>
      </c>
      <c r="BR129" s="150">
        <v>1030</v>
      </c>
      <c r="BS129" t="s">
        <v>2655</v>
      </c>
      <c r="BT129" s="150">
        <v>1030</v>
      </c>
      <c r="BU129" t="s">
        <v>2655</v>
      </c>
      <c r="BV129" s="150"/>
      <c r="BW129" s="150">
        <v>3068</v>
      </c>
      <c r="BX129" s="150">
        <v>8838</v>
      </c>
      <c r="BY129" s="150">
        <v>2225</v>
      </c>
      <c r="BZ129" t="s">
        <v>2655</v>
      </c>
      <c r="CA129" s="150">
        <v>9681</v>
      </c>
      <c r="CB129" s="150">
        <v>6050</v>
      </c>
      <c r="CC129" s="150">
        <v>3631</v>
      </c>
      <c r="CD129">
        <v>0.62</v>
      </c>
      <c r="CE129" s="150"/>
      <c r="CG129" t="s">
        <v>2655</v>
      </c>
      <c r="CH129" t="s">
        <v>2655</v>
      </c>
      <c r="CJ129" t="s">
        <v>2655</v>
      </c>
      <c r="CK129" t="s">
        <v>2655</v>
      </c>
      <c r="CL129" t="s">
        <v>2655</v>
      </c>
      <c r="CM129" t="s">
        <v>2655</v>
      </c>
      <c r="CN129" s="150"/>
      <c r="CO129">
        <v>26</v>
      </c>
      <c r="CP129">
        <v>2</v>
      </c>
      <c r="CQ129" t="s">
        <v>2655</v>
      </c>
      <c r="CR129">
        <v>11</v>
      </c>
      <c r="CS129">
        <v>39</v>
      </c>
      <c r="CT129">
        <v>13</v>
      </c>
      <c r="CU129">
        <v>26</v>
      </c>
      <c r="CV129">
        <v>0.33</v>
      </c>
      <c r="CW129" s="150"/>
      <c r="CX129">
        <v>294</v>
      </c>
      <c r="CY129">
        <v>20</v>
      </c>
      <c r="CZ129" t="s">
        <v>2655</v>
      </c>
      <c r="DA129">
        <v>-11</v>
      </c>
      <c r="DB129">
        <v>303</v>
      </c>
      <c r="DC129" t="s">
        <v>2655</v>
      </c>
      <c r="DD129">
        <v>303</v>
      </c>
      <c r="DE129" t="s">
        <v>2655</v>
      </c>
      <c r="DF129" s="151"/>
      <c r="DG129">
        <v>320</v>
      </c>
      <c r="DH129">
        <v>22</v>
      </c>
      <c r="DI129" t="s">
        <v>2655</v>
      </c>
      <c r="DJ129" t="s">
        <v>2655</v>
      </c>
      <c r="DK129">
        <v>342</v>
      </c>
      <c r="DL129">
        <v>13</v>
      </c>
      <c r="DM129">
        <v>329</v>
      </c>
      <c r="DN129">
        <v>0.04</v>
      </c>
      <c r="DO129"/>
      <c r="DQ129" s="150"/>
      <c r="DS129" s="150"/>
      <c r="DW129" t="str">
        <f t="shared" si="4"/>
        <v>כסרא-סמיע</v>
      </c>
      <c r="DX129" s="150">
        <f t="shared" si="5"/>
        <v>5505</v>
      </c>
      <c r="DY129" s="150">
        <f t="shared" si="6"/>
        <v>545</v>
      </c>
      <c r="DZ129" s="150"/>
      <c r="EC129" t="s">
        <v>2859</v>
      </c>
      <c r="ED129" s="150" t="str">
        <f t="shared" si="7"/>
        <v>כסרא-סמיע</v>
      </c>
      <c r="EE129" s="150"/>
      <c r="EL129" s="150"/>
      <c r="EM129" s="152"/>
      <c r="EN129" s="150"/>
      <c r="EO129" s="150"/>
      <c r="ES129" s="150"/>
      <c r="EV129" s="150"/>
      <c r="EW129" s="150"/>
      <c r="EX129" s="150"/>
      <c r="EY129" s="151"/>
      <c r="EZ129" s="150"/>
      <c r="FA129" s="150"/>
      <c r="FG129" s="150"/>
      <c r="FH129" s="150"/>
      <c r="FI129" s="150"/>
      <c r="FK129" s="151"/>
      <c r="FL129" s="150"/>
      <c r="FM129" s="150"/>
      <c r="FO129" s="150"/>
      <c r="FP129" s="150"/>
      <c r="FQ129" s="152"/>
      <c r="FR129" s="150"/>
      <c r="FS129" s="150"/>
      <c r="FT129" s="150"/>
      <c r="FV129" s="150"/>
      <c r="FW129" s="150"/>
      <c r="FX129" s="150"/>
      <c r="FZ129" s="153"/>
      <c r="GI129" s="154"/>
      <c r="GN129" s="150"/>
      <c r="GP129" s="150"/>
      <c r="GR129" s="151"/>
      <c r="GS129" s="150"/>
      <c r="GT129" s="150"/>
      <c r="GU129" s="150"/>
      <c r="GW129" s="150"/>
      <c r="GX129" s="150"/>
      <c r="GY129" s="150"/>
      <c r="HA129" s="152"/>
      <c r="HJ129" s="128"/>
      <c r="HS129" s="151"/>
      <c r="IB129" s="151"/>
    </row>
    <row r="130" spans="1:243">
      <c r="A130" s="149">
        <v>117</v>
      </c>
      <c r="B130" s="238" t="s">
        <v>2657</v>
      </c>
      <c r="C130" t="s">
        <v>1950</v>
      </c>
      <c r="D130" s="238"/>
      <c r="E130" s="238"/>
      <c r="F130" s="238"/>
      <c r="G130" s="150">
        <v>4266</v>
      </c>
      <c r="H130" s="150">
        <v>3932</v>
      </c>
      <c r="I130" s="150">
        <v>2792</v>
      </c>
      <c r="J130">
        <v>542</v>
      </c>
      <c r="K130" s="150">
        <v>8240</v>
      </c>
      <c r="L130" s="150">
        <v>19772</v>
      </c>
      <c r="M130" s="150"/>
      <c r="N130" s="150">
        <v>-5564</v>
      </c>
      <c r="O130" s="150"/>
      <c r="P130" s="151"/>
      <c r="Q130" s="150">
        <v>1134</v>
      </c>
      <c r="R130" s="150">
        <v>2266</v>
      </c>
      <c r="S130" t="s">
        <v>2655</v>
      </c>
      <c r="T130">
        <v>846</v>
      </c>
      <c r="U130" s="150">
        <v>3932</v>
      </c>
      <c r="V130" s="150">
        <v>2792</v>
      </c>
      <c r="W130">
        <v>542</v>
      </c>
      <c r="X130" s="150">
        <v>7309</v>
      </c>
      <c r="Y130">
        <v>7</v>
      </c>
      <c r="AA130" t="s">
        <v>2655</v>
      </c>
      <c r="AB130" t="s">
        <v>2655</v>
      </c>
      <c r="AC130">
        <v>20</v>
      </c>
      <c r="AD130" s="150">
        <v>18848</v>
      </c>
      <c r="AE130">
        <v>924</v>
      </c>
      <c r="AF130" s="150">
        <v>19772</v>
      </c>
      <c r="AG130" s="151"/>
      <c r="AH130" s="150">
        <v>24045</v>
      </c>
      <c r="AI130" s="150">
        <v>5421</v>
      </c>
      <c r="AJ130">
        <v>340</v>
      </c>
      <c r="AL130" t="s">
        <v>2655</v>
      </c>
      <c r="AM130">
        <v>624</v>
      </c>
      <c r="AN130">
        <v>2</v>
      </c>
      <c r="AP130" s="150">
        <v>6387</v>
      </c>
      <c r="AQ130" s="150">
        <v>4136</v>
      </c>
      <c r="AR130" s="150">
        <v>26296</v>
      </c>
      <c r="AS130" t="s">
        <v>2655</v>
      </c>
      <c r="AT130"/>
      <c r="AU130" s="150">
        <v>3468</v>
      </c>
      <c r="AV130" s="150">
        <v>3838</v>
      </c>
      <c r="AW130" s="150">
        <v>2251</v>
      </c>
      <c r="AY130" s="150">
        <v>5055</v>
      </c>
      <c r="AZ130" s="150">
        <v>1109</v>
      </c>
      <c r="BA130" s="150">
        <v>3946</v>
      </c>
      <c r="BB130">
        <v>0.22</v>
      </c>
      <c r="BC130"/>
      <c r="BD130" s="150"/>
      <c r="BE130">
        <v>107</v>
      </c>
      <c r="BF130">
        <v>37.299999999999997</v>
      </c>
      <c r="BG130">
        <v>15</v>
      </c>
      <c r="BI130">
        <v>129.30000000000001</v>
      </c>
      <c r="BJ130">
        <v>25</v>
      </c>
      <c r="BK130">
        <v>104.3</v>
      </c>
      <c r="BL130">
        <v>0.19</v>
      </c>
      <c r="BM130"/>
      <c r="BN130" s="150">
        <v>1232</v>
      </c>
      <c r="BO130">
        <v>91</v>
      </c>
      <c r="BP130" t="s">
        <v>2655</v>
      </c>
      <c r="BR130" s="150">
        <v>1323</v>
      </c>
      <c r="BS130" t="s">
        <v>2655</v>
      </c>
      <c r="BT130" s="150">
        <v>1323</v>
      </c>
      <c r="BU130" t="s">
        <v>2655</v>
      </c>
      <c r="BV130" s="150"/>
      <c r="BW130" s="150">
        <v>4807</v>
      </c>
      <c r="BX130" s="150">
        <v>3966.3</v>
      </c>
      <c r="BY130" s="150">
        <v>2266</v>
      </c>
      <c r="BZ130" t="s">
        <v>2655</v>
      </c>
      <c r="CA130" s="150">
        <v>6507.3</v>
      </c>
      <c r="CB130" s="150">
        <v>1134</v>
      </c>
      <c r="CC130" s="150">
        <v>5373.3</v>
      </c>
      <c r="CD130">
        <v>0.17</v>
      </c>
      <c r="CE130" s="150"/>
      <c r="CG130" t="s">
        <v>2655</v>
      </c>
      <c r="CH130" t="s">
        <v>2655</v>
      </c>
      <c r="CJ130" t="s">
        <v>2655</v>
      </c>
      <c r="CK130" t="s">
        <v>2655</v>
      </c>
      <c r="CL130" t="s">
        <v>2655</v>
      </c>
      <c r="CM130" t="s">
        <v>2655</v>
      </c>
      <c r="CN130" s="150"/>
      <c r="CP130" t="s">
        <v>2655</v>
      </c>
      <c r="CQ130" t="s">
        <v>2655</v>
      </c>
      <c r="CS130" t="s">
        <v>2655</v>
      </c>
      <c r="CT130" t="s">
        <v>2655</v>
      </c>
      <c r="CU130" t="s">
        <v>2655</v>
      </c>
      <c r="CV130" t="s">
        <v>2655</v>
      </c>
      <c r="CW130" s="150"/>
      <c r="CY130" t="s">
        <v>2655</v>
      </c>
      <c r="CZ130" t="s">
        <v>2655</v>
      </c>
      <c r="DB130" t="s">
        <v>2655</v>
      </c>
      <c r="DC130" t="s">
        <v>2655</v>
      </c>
      <c r="DD130" t="s">
        <v>2655</v>
      </c>
      <c r="DE130" t="s">
        <v>2655</v>
      </c>
      <c r="DF130" s="151"/>
      <c r="DG130" t="s">
        <v>2655</v>
      </c>
      <c r="DH130" t="s">
        <v>2655</v>
      </c>
      <c r="DI130" t="s">
        <v>2655</v>
      </c>
      <c r="DJ130" t="s">
        <v>2655</v>
      </c>
      <c r="DK130" t="s">
        <v>2655</v>
      </c>
      <c r="DL130" t="s">
        <v>2655</v>
      </c>
      <c r="DM130" t="s">
        <v>2655</v>
      </c>
      <c r="DN130" t="s">
        <v>2655</v>
      </c>
      <c r="DO130" s="150"/>
      <c r="DP130" s="150"/>
      <c r="DQ130" s="150"/>
      <c r="DS130" s="150"/>
      <c r="DV130" s="150"/>
      <c r="DW130" t="str">
        <f t="shared" si="4"/>
        <v>כעביה-טבאש-חג'אג'רה</v>
      </c>
      <c r="DX130" s="150">
        <f t="shared" si="5"/>
        <v>1109</v>
      </c>
      <c r="DY130" s="150">
        <f t="shared" si="6"/>
        <v>25</v>
      </c>
      <c r="DZ130" s="150"/>
      <c r="EC130" t="s">
        <v>2860</v>
      </c>
      <c r="ED130" s="150" t="str">
        <f t="shared" si="7"/>
        <v>כעביה-טבאש-חג'אג'רה</v>
      </c>
      <c r="EL130" s="150"/>
      <c r="EM130" s="152"/>
      <c r="EN130" s="150"/>
      <c r="EO130" s="150"/>
      <c r="EV130" s="150"/>
      <c r="EW130" s="150"/>
      <c r="EX130" s="150"/>
      <c r="EY130" s="151"/>
      <c r="EZ130" s="150"/>
      <c r="FA130" s="150"/>
      <c r="FG130" s="150"/>
      <c r="FH130" s="150"/>
      <c r="FI130" s="150"/>
      <c r="FK130" s="151"/>
      <c r="FQ130" s="152"/>
      <c r="FR130" s="150"/>
      <c r="FS130" s="150"/>
      <c r="FT130" s="150"/>
      <c r="FV130" s="150"/>
      <c r="FW130" s="150"/>
      <c r="FX130" s="150"/>
      <c r="FZ130" s="153"/>
      <c r="GI130" s="154"/>
      <c r="GJ130" s="150"/>
      <c r="GN130" s="150"/>
      <c r="GP130" s="150"/>
      <c r="GR130" s="151"/>
      <c r="GS130" s="150"/>
      <c r="GT130" s="150"/>
      <c r="GU130" s="150"/>
      <c r="GW130" s="150"/>
      <c r="GX130" s="150"/>
      <c r="GY130" s="150"/>
      <c r="HA130" s="152"/>
      <c r="HJ130" s="128"/>
      <c r="HS130" s="151"/>
      <c r="IB130" s="151"/>
    </row>
    <row r="131" spans="1:243">
      <c r="A131" s="149">
        <v>118</v>
      </c>
      <c r="B131" s="238" t="s">
        <v>2658</v>
      </c>
      <c r="C131" t="s">
        <v>1356</v>
      </c>
      <c r="D131" s="238"/>
      <c r="E131" s="238"/>
      <c r="F131" s="238"/>
      <c r="G131" s="150">
        <v>6352</v>
      </c>
      <c r="H131" s="150">
        <v>6099</v>
      </c>
      <c r="I131" s="150">
        <v>1714</v>
      </c>
      <c r="J131">
        <v>433</v>
      </c>
      <c r="K131" s="150">
        <v>7321</v>
      </c>
      <c r="L131" s="150">
        <v>21919</v>
      </c>
      <c r="M131"/>
      <c r="N131">
        <v>-802</v>
      </c>
      <c r="O131" s="150"/>
      <c r="P131" s="151"/>
      <c r="Q131" s="150">
        <v>2564</v>
      </c>
      <c r="R131" s="150">
        <v>1632</v>
      </c>
      <c r="S131">
        <v>3</v>
      </c>
      <c r="T131" s="150">
        <v>2153</v>
      </c>
      <c r="U131" s="150">
        <v>6099</v>
      </c>
      <c r="V131" s="150">
        <v>1714</v>
      </c>
      <c r="W131">
        <v>433</v>
      </c>
      <c r="X131" s="150">
        <v>6921</v>
      </c>
      <c r="Y131" t="s">
        <v>2655</v>
      </c>
      <c r="AA131" t="s">
        <v>2655</v>
      </c>
      <c r="AB131">
        <v>100</v>
      </c>
      <c r="AC131" t="s">
        <v>2655</v>
      </c>
      <c r="AD131" s="150">
        <v>21619</v>
      </c>
      <c r="AE131">
        <v>300</v>
      </c>
      <c r="AF131" s="150">
        <v>21919</v>
      </c>
      <c r="AG131" s="151"/>
      <c r="AH131" s="150">
        <v>10035</v>
      </c>
      <c r="AI131">
        <v>769</v>
      </c>
      <c r="AL131" t="s">
        <v>2655</v>
      </c>
      <c r="AM131" t="s">
        <v>2655</v>
      </c>
      <c r="AP131">
        <v>769</v>
      </c>
      <c r="AQ131" t="s">
        <v>2655</v>
      </c>
      <c r="AR131" s="150">
        <v>10804</v>
      </c>
      <c r="AS131" t="s">
        <v>2655</v>
      </c>
      <c r="AT131"/>
      <c r="AU131" s="150">
        <v>1420</v>
      </c>
      <c r="AV131" s="150">
        <v>4373.6499999999996</v>
      </c>
      <c r="AW131" s="150">
        <v>1632</v>
      </c>
      <c r="AX131">
        <v>-273</v>
      </c>
      <c r="AY131" s="150">
        <v>3888.65</v>
      </c>
      <c r="AZ131" s="150">
        <v>2190</v>
      </c>
      <c r="BA131" s="150">
        <v>1698.65</v>
      </c>
      <c r="BB131">
        <v>0.56000000000000005</v>
      </c>
      <c r="BC131"/>
      <c r="BD131" s="150"/>
      <c r="BE131">
        <v>87</v>
      </c>
      <c r="BF131">
        <v>413.75</v>
      </c>
      <c r="BG131" t="s">
        <v>2655</v>
      </c>
      <c r="BI131">
        <v>500.75</v>
      </c>
      <c r="BJ131">
        <v>374</v>
      </c>
      <c r="BK131">
        <v>126.75</v>
      </c>
      <c r="BL131">
        <v>0.75</v>
      </c>
      <c r="BM131"/>
      <c r="BN131" s="150">
        <v>3211</v>
      </c>
      <c r="BO131" t="s">
        <v>2655</v>
      </c>
      <c r="BP131" t="s">
        <v>2655</v>
      </c>
      <c r="BQ131">
        <v>273</v>
      </c>
      <c r="BR131" s="150">
        <v>3484</v>
      </c>
      <c r="BS131" t="s">
        <v>2655</v>
      </c>
      <c r="BT131" s="150">
        <v>3484</v>
      </c>
      <c r="BU131" t="s">
        <v>2655</v>
      </c>
      <c r="BV131" s="150"/>
      <c r="BW131" s="150">
        <v>4718</v>
      </c>
      <c r="BX131" s="150">
        <v>4787.3999999999996</v>
      </c>
      <c r="BY131" s="150">
        <v>1632</v>
      </c>
      <c r="BZ131" t="s">
        <v>2655</v>
      </c>
      <c r="CA131" s="150">
        <v>7873.4</v>
      </c>
      <c r="CB131" s="150">
        <v>2564</v>
      </c>
      <c r="CC131" s="150">
        <v>5309.4</v>
      </c>
      <c r="CD131">
        <v>0.33</v>
      </c>
      <c r="CE131" s="150"/>
      <c r="CG131" t="s">
        <v>2655</v>
      </c>
      <c r="CH131" t="s">
        <v>2655</v>
      </c>
      <c r="CJ131" t="s">
        <v>2655</v>
      </c>
      <c r="CK131" t="s">
        <v>2655</v>
      </c>
      <c r="CL131" t="s">
        <v>2655</v>
      </c>
      <c r="CM131" t="s">
        <v>2655</v>
      </c>
      <c r="CN131" s="150"/>
      <c r="CO131">
        <v>364</v>
      </c>
      <c r="CP131">
        <v>136</v>
      </c>
      <c r="CQ131" t="s">
        <v>2655</v>
      </c>
      <c r="CR131">
        <v>-258</v>
      </c>
      <c r="CS131">
        <v>242</v>
      </c>
      <c r="CT131">
        <v>3</v>
      </c>
      <c r="CU131">
        <v>239</v>
      </c>
      <c r="CV131">
        <v>0.01</v>
      </c>
      <c r="CW131" s="150"/>
      <c r="CX131" s="150">
        <v>1094</v>
      </c>
      <c r="CY131" t="s">
        <v>2655</v>
      </c>
      <c r="CZ131" t="s">
        <v>2655</v>
      </c>
      <c r="DA131">
        <v>258</v>
      </c>
      <c r="DB131" s="150">
        <v>1352</v>
      </c>
      <c r="DC131" t="s">
        <v>2655</v>
      </c>
      <c r="DD131" s="150">
        <v>1352</v>
      </c>
      <c r="DE131" t="s">
        <v>2655</v>
      </c>
      <c r="DF131" s="151"/>
      <c r="DG131" s="150">
        <v>1458</v>
      </c>
      <c r="DH131">
        <v>136</v>
      </c>
      <c r="DI131" t="s">
        <v>2655</v>
      </c>
      <c r="DJ131" t="s">
        <v>2655</v>
      </c>
      <c r="DK131" s="150">
        <v>1594</v>
      </c>
      <c r="DL131">
        <v>3</v>
      </c>
      <c r="DM131" s="150">
        <v>1591</v>
      </c>
      <c r="DN131" t="s">
        <v>2655</v>
      </c>
      <c r="DO131"/>
      <c r="DS131" s="150"/>
      <c r="DW131" t="str">
        <f t="shared" si="4"/>
        <v>כפר ברא</v>
      </c>
      <c r="DX131" s="150">
        <f t="shared" si="5"/>
        <v>2190</v>
      </c>
      <c r="DY131" s="150">
        <f t="shared" si="6"/>
        <v>374</v>
      </c>
      <c r="DZ131" s="150"/>
      <c r="EC131" t="s">
        <v>2861</v>
      </c>
      <c r="ED131" s="150" t="str">
        <f t="shared" si="7"/>
        <v>כפר ברא</v>
      </c>
      <c r="EL131" s="150"/>
      <c r="EM131" s="152"/>
      <c r="EN131" s="150"/>
      <c r="EX131" s="150"/>
      <c r="EY131" s="151"/>
      <c r="EZ131" s="150"/>
      <c r="FA131" s="150"/>
      <c r="FG131" s="150"/>
      <c r="FI131" s="150"/>
      <c r="FK131" s="151"/>
      <c r="FM131" s="150"/>
      <c r="FO131" s="150"/>
      <c r="FP131" s="150"/>
      <c r="FQ131" s="152"/>
      <c r="FR131" s="150"/>
      <c r="FS131" s="150"/>
      <c r="FT131" s="150"/>
      <c r="FV131" s="150"/>
      <c r="FW131" s="150"/>
      <c r="FX131" s="150"/>
      <c r="FZ131" s="153"/>
      <c r="GI131" s="154"/>
      <c r="GJ131" s="150"/>
      <c r="GN131" s="150"/>
      <c r="GP131" s="150"/>
      <c r="GR131" s="151"/>
      <c r="GS131" s="150"/>
      <c r="GT131" s="150"/>
      <c r="GU131" s="150"/>
      <c r="GW131" s="150"/>
      <c r="GX131" s="150"/>
      <c r="GY131" s="150"/>
      <c r="HA131" s="152"/>
      <c r="HJ131" s="128"/>
      <c r="HS131" s="151"/>
      <c r="HT131" s="150"/>
      <c r="HX131" s="150"/>
      <c r="HZ131" s="150"/>
      <c r="IB131" s="151"/>
      <c r="IC131" s="150"/>
      <c r="IG131" s="150"/>
      <c r="II131" s="150"/>
    </row>
    <row r="132" spans="1:243">
      <c r="A132" s="149">
        <v>119</v>
      </c>
      <c r="B132" s="238" t="s">
        <v>2657</v>
      </c>
      <c r="C132" t="s">
        <v>1959</v>
      </c>
      <c r="D132" s="238"/>
      <c r="E132" s="238"/>
      <c r="F132" s="238"/>
      <c r="G132" s="150">
        <v>24169</v>
      </c>
      <c r="H132" s="150">
        <v>17396</v>
      </c>
      <c r="I132" s="150">
        <v>1974</v>
      </c>
      <c r="J132">
        <v>545</v>
      </c>
      <c r="K132">
        <v>661</v>
      </c>
      <c r="L132" s="150">
        <v>44745</v>
      </c>
      <c r="M132"/>
      <c r="N132">
        <v>-389</v>
      </c>
      <c r="O132" s="150"/>
      <c r="P132" s="151"/>
      <c r="Q132" s="150">
        <v>16747</v>
      </c>
      <c r="R132" s="150">
        <v>1279</v>
      </c>
      <c r="S132" t="s">
        <v>2655</v>
      </c>
      <c r="T132" s="150">
        <v>6143</v>
      </c>
      <c r="U132" s="150">
        <v>17396</v>
      </c>
      <c r="V132" s="150">
        <v>1974</v>
      </c>
      <c r="W132">
        <v>545</v>
      </c>
      <c r="X132">
        <v>661</v>
      </c>
      <c r="Y132" t="s">
        <v>2655</v>
      </c>
      <c r="AA132" t="s">
        <v>2655</v>
      </c>
      <c r="AB132" t="s">
        <v>2655</v>
      </c>
      <c r="AC132" t="s">
        <v>2655</v>
      </c>
      <c r="AD132" s="150">
        <v>44745</v>
      </c>
      <c r="AE132" t="s">
        <v>2655</v>
      </c>
      <c r="AF132" s="150">
        <v>44745</v>
      </c>
      <c r="AG132" s="151"/>
      <c r="AH132" s="150">
        <v>31880</v>
      </c>
      <c r="AI132" s="150">
        <v>10881</v>
      </c>
      <c r="AJ132">
        <v>106</v>
      </c>
      <c r="AL132" s="150">
        <v>8684</v>
      </c>
      <c r="AM132" s="150">
        <v>2576</v>
      </c>
      <c r="AO132" s="150">
        <v>1922</v>
      </c>
      <c r="AP132" s="150">
        <v>24169</v>
      </c>
      <c r="AQ132" s="150">
        <v>4867</v>
      </c>
      <c r="AR132" s="150">
        <v>51182</v>
      </c>
      <c r="AS132" t="s">
        <v>2655</v>
      </c>
      <c r="AT132"/>
      <c r="AU132">
        <v>362</v>
      </c>
      <c r="AV132" s="150">
        <v>16934</v>
      </c>
      <c r="AW132" s="150">
        <v>1279</v>
      </c>
      <c r="AX132">
        <v>-49</v>
      </c>
      <c r="AY132" s="150">
        <v>15968</v>
      </c>
      <c r="AZ132" s="150">
        <v>15585</v>
      </c>
      <c r="BA132">
        <v>383</v>
      </c>
      <c r="BB132">
        <v>0.98</v>
      </c>
      <c r="BC132"/>
      <c r="BD132" s="150"/>
      <c r="BE132">
        <v>107</v>
      </c>
      <c r="BF132" s="150">
        <v>1137</v>
      </c>
      <c r="BG132" t="s">
        <v>2655</v>
      </c>
      <c r="BI132" s="150">
        <v>1244</v>
      </c>
      <c r="BJ132" s="150">
        <v>1162</v>
      </c>
      <c r="BK132">
        <v>82</v>
      </c>
      <c r="BL132">
        <v>0.93</v>
      </c>
      <c r="BM132"/>
      <c r="BN132">
        <v>558</v>
      </c>
      <c r="BO132" t="s">
        <v>2655</v>
      </c>
      <c r="BP132" t="s">
        <v>2655</v>
      </c>
      <c r="BQ132">
        <v>49</v>
      </c>
      <c r="BR132">
        <v>607</v>
      </c>
      <c r="BS132" t="s">
        <v>2655</v>
      </c>
      <c r="BT132">
        <v>607</v>
      </c>
      <c r="BU132" t="s">
        <v>2655</v>
      </c>
      <c r="BV132" s="150"/>
      <c r="BW132" s="150">
        <v>1027</v>
      </c>
      <c r="BX132" s="150">
        <v>18071</v>
      </c>
      <c r="BY132" s="150">
        <v>1279</v>
      </c>
      <c r="BZ132" t="s">
        <v>2655</v>
      </c>
      <c r="CA132" s="150">
        <v>17819</v>
      </c>
      <c r="CB132" s="150">
        <v>16747</v>
      </c>
      <c r="CC132" s="150">
        <v>1072</v>
      </c>
      <c r="CD132">
        <v>0.94</v>
      </c>
      <c r="CE132" s="150"/>
      <c r="CG132" t="s">
        <v>2655</v>
      </c>
      <c r="CH132" t="s">
        <v>2655</v>
      </c>
      <c r="CJ132" t="s">
        <v>2655</v>
      </c>
      <c r="CK132" t="s">
        <v>2655</v>
      </c>
      <c r="CL132" t="s">
        <v>2655</v>
      </c>
      <c r="CM132" t="s">
        <v>2655</v>
      </c>
      <c r="CN132" s="150"/>
      <c r="CO132">
        <v>3</v>
      </c>
      <c r="CP132">
        <v>2</v>
      </c>
      <c r="CQ132" t="s">
        <v>2655</v>
      </c>
      <c r="CR132">
        <v>-4</v>
      </c>
      <c r="CS132">
        <v>1</v>
      </c>
      <c r="CT132" t="s">
        <v>2655</v>
      </c>
      <c r="CU132">
        <v>1</v>
      </c>
      <c r="CV132" t="s">
        <v>2655</v>
      </c>
      <c r="CW132" s="150"/>
      <c r="CX132">
        <v>44</v>
      </c>
      <c r="CY132" t="s">
        <v>2655</v>
      </c>
      <c r="CZ132" t="s">
        <v>2655</v>
      </c>
      <c r="DA132">
        <v>4</v>
      </c>
      <c r="DB132">
        <v>48</v>
      </c>
      <c r="DC132" t="s">
        <v>2655</v>
      </c>
      <c r="DD132">
        <v>48</v>
      </c>
      <c r="DE132" t="s">
        <v>2655</v>
      </c>
      <c r="DF132" s="151"/>
      <c r="DG132">
        <v>47</v>
      </c>
      <c r="DH132">
        <v>2</v>
      </c>
      <c r="DI132" t="s">
        <v>2655</v>
      </c>
      <c r="DJ132" t="s">
        <v>2655</v>
      </c>
      <c r="DK132">
        <v>49</v>
      </c>
      <c r="DL132" t="s">
        <v>2655</v>
      </c>
      <c r="DM132">
        <v>49</v>
      </c>
      <c r="DN132" t="s">
        <v>2655</v>
      </c>
      <c r="DO132" s="150"/>
      <c r="DS132" s="150"/>
      <c r="DW132" t="str">
        <f t="shared" si="4"/>
        <v>כפר ורדים</v>
      </c>
      <c r="DX132" s="150">
        <f t="shared" si="5"/>
        <v>15585</v>
      </c>
      <c r="DY132" s="150">
        <f t="shared" si="6"/>
        <v>1162</v>
      </c>
      <c r="DZ132" s="150"/>
      <c r="EB132" s="150"/>
      <c r="EC132" t="s">
        <v>2862</v>
      </c>
      <c r="ED132" s="150" t="str">
        <f t="shared" si="7"/>
        <v>כפר ורדים</v>
      </c>
      <c r="EL132" s="150"/>
      <c r="EM132" s="152"/>
      <c r="EN132" s="150"/>
      <c r="EO132" s="150"/>
      <c r="ER132" s="150"/>
      <c r="ES132" s="150"/>
      <c r="EU132" s="150"/>
      <c r="EV132" s="150"/>
      <c r="EW132" s="150"/>
      <c r="EX132" s="150"/>
      <c r="EY132" s="151"/>
      <c r="EZ132" s="150"/>
      <c r="FA132" s="150"/>
      <c r="FF132" s="150"/>
      <c r="FG132" s="150"/>
      <c r="FH132" s="150"/>
      <c r="FI132" s="150"/>
      <c r="FK132" s="151"/>
      <c r="FL132" s="150"/>
      <c r="FM132" s="150"/>
      <c r="FN132" s="150"/>
      <c r="FO132" s="150"/>
      <c r="FP132" s="150"/>
      <c r="FQ132" s="152"/>
      <c r="FS132" s="150"/>
      <c r="FT132" s="150"/>
      <c r="FV132" s="150"/>
      <c r="FW132" s="150"/>
      <c r="FZ132" s="153"/>
      <c r="GB132" s="150"/>
      <c r="GE132" s="150"/>
      <c r="GF132" s="150"/>
      <c r="GI132" s="154"/>
      <c r="GR132" s="151"/>
      <c r="GS132" s="150"/>
      <c r="GT132" s="150"/>
      <c r="GU132" s="150"/>
      <c r="GW132" s="150"/>
      <c r="GX132" s="150"/>
      <c r="GY132" s="150"/>
      <c r="HA132" s="152"/>
      <c r="HJ132" s="128"/>
      <c r="HS132" s="151"/>
      <c r="IB132" s="151"/>
    </row>
    <row r="133" spans="1:243">
      <c r="A133" s="149">
        <v>120</v>
      </c>
      <c r="B133" s="238" t="s">
        <v>2657</v>
      </c>
      <c r="C133" t="s">
        <v>1969</v>
      </c>
      <c r="D133" s="238"/>
      <c r="E133" s="238"/>
      <c r="F133" s="238"/>
      <c r="G133" s="150">
        <v>16553</v>
      </c>
      <c r="H133" s="150">
        <v>18105</v>
      </c>
      <c r="I133" s="150">
        <v>3776</v>
      </c>
      <c r="J133" t="s">
        <v>2655</v>
      </c>
      <c r="K133" s="150">
        <v>11182</v>
      </c>
      <c r="L133" s="150">
        <v>49616</v>
      </c>
      <c r="M133"/>
      <c r="N133">
        <v>70</v>
      </c>
      <c r="O133" s="150"/>
      <c r="P133" s="151"/>
      <c r="Q133" s="150">
        <v>10132</v>
      </c>
      <c r="R133" s="150">
        <v>3606</v>
      </c>
      <c r="S133">
        <v>82</v>
      </c>
      <c r="T133" s="150">
        <v>2536</v>
      </c>
      <c r="U133" s="150">
        <v>18105</v>
      </c>
      <c r="V133" s="150">
        <v>3776</v>
      </c>
      <c r="W133" t="s">
        <v>2655</v>
      </c>
      <c r="X133" s="150">
        <v>10598</v>
      </c>
      <c r="Y133" t="s">
        <v>2655</v>
      </c>
      <c r="AA133" t="s">
        <v>2655</v>
      </c>
      <c r="AB133" t="s">
        <v>2655</v>
      </c>
      <c r="AC133">
        <v>197</v>
      </c>
      <c r="AD133" s="150">
        <v>49032</v>
      </c>
      <c r="AE133">
        <v>584</v>
      </c>
      <c r="AF133" s="150">
        <v>49616</v>
      </c>
      <c r="AG133" s="151"/>
      <c r="AH133" s="150">
        <v>15665</v>
      </c>
      <c r="AI133" s="150">
        <v>1328</v>
      </c>
      <c r="AJ133" s="150">
        <v>2063</v>
      </c>
      <c r="AL133">
        <v>808</v>
      </c>
      <c r="AM133" t="s">
        <v>2655</v>
      </c>
      <c r="AN133">
        <v>36</v>
      </c>
      <c r="AP133" s="150">
        <v>4278</v>
      </c>
      <c r="AQ133" s="150">
        <v>8122</v>
      </c>
      <c r="AR133" s="150">
        <v>11821</v>
      </c>
      <c r="AS133" t="s">
        <v>2655</v>
      </c>
      <c r="AT133"/>
      <c r="AU133" s="150">
        <v>15291</v>
      </c>
      <c r="AV133" s="150">
        <v>14428.28</v>
      </c>
      <c r="AW133" s="150">
        <v>3606</v>
      </c>
      <c r="AY133" s="150">
        <v>26113.279999999999</v>
      </c>
      <c r="AZ133" s="150">
        <v>10132</v>
      </c>
      <c r="BA133" s="150">
        <v>15981.28</v>
      </c>
      <c r="BB133">
        <v>0.39</v>
      </c>
      <c r="BC133"/>
      <c r="BD133" s="150"/>
      <c r="BE133" s="150">
        <v>13400</v>
      </c>
      <c r="BF133" s="150">
        <v>4297.6400000000003</v>
      </c>
      <c r="BG133" t="s">
        <v>2655</v>
      </c>
      <c r="BH133" s="150">
        <v>-2371</v>
      </c>
      <c r="BI133" s="150">
        <v>15326.64</v>
      </c>
      <c r="BJ133" t="s">
        <v>2655</v>
      </c>
      <c r="BK133" s="150">
        <v>15326.64</v>
      </c>
      <c r="BL133" t="s">
        <v>2655</v>
      </c>
      <c r="BM133"/>
      <c r="BN133" s="150">
        <v>20463</v>
      </c>
      <c r="BO133" t="s">
        <v>2655</v>
      </c>
      <c r="BP133" t="s">
        <v>2655</v>
      </c>
      <c r="BQ133" s="150">
        <v>2371</v>
      </c>
      <c r="BR133" s="150">
        <v>22834</v>
      </c>
      <c r="BS133" t="s">
        <v>2655</v>
      </c>
      <c r="BT133" s="150">
        <v>22834</v>
      </c>
      <c r="BU133" t="s">
        <v>2655</v>
      </c>
      <c r="BV133" s="150"/>
      <c r="BW133" s="150">
        <v>49154</v>
      </c>
      <c r="BX133" s="150">
        <v>18725.919999999998</v>
      </c>
      <c r="BY133" s="150">
        <v>3606</v>
      </c>
      <c r="BZ133" t="s">
        <v>2655</v>
      </c>
      <c r="CA133" s="150">
        <v>64273.919999999998</v>
      </c>
      <c r="CB133" s="150">
        <v>10132</v>
      </c>
      <c r="CC133" s="150">
        <v>54141.919999999998</v>
      </c>
      <c r="CD133">
        <v>0.16</v>
      </c>
      <c r="CE133" s="150"/>
      <c r="CG133" t="s">
        <v>2655</v>
      </c>
      <c r="CH133" t="s">
        <v>2655</v>
      </c>
      <c r="CJ133" t="s">
        <v>2655</v>
      </c>
      <c r="CK133" t="s">
        <v>2655</v>
      </c>
      <c r="CL133" t="s">
        <v>2655</v>
      </c>
      <c r="CM133" t="s">
        <v>2655</v>
      </c>
      <c r="CN133" s="150"/>
      <c r="CO133" s="150">
        <v>1707</v>
      </c>
      <c r="CP133">
        <v>295</v>
      </c>
      <c r="CQ133" t="s">
        <v>2655</v>
      </c>
      <c r="CR133">
        <v>-400</v>
      </c>
      <c r="CS133" s="150">
        <v>1602</v>
      </c>
      <c r="CT133">
        <v>82</v>
      </c>
      <c r="CU133" s="150">
        <v>1520</v>
      </c>
      <c r="CV133">
        <v>0.05</v>
      </c>
      <c r="CW133" s="150"/>
      <c r="CX133" s="150">
        <v>4612</v>
      </c>
      <c r="CY133" t="s">
        <v>2655</v>
      </c>
      <c r="CZ133" t="s">
        <v>2655</v>
      </c>
      <c r="DA133">
        <v>400</v>
      </c>
      <c r="DB133" s="150">
        <v>5012</v>
      </c>
      <c r="DC133" t="s">
        <v>2655</v>
      </c>
      <c r="DD133" s="150">
        <v>5012</v>
      </c>
      <c r="DE133" t="s">
        <v>2655</v>
      </c>
      <c r="DF133" s="151"/>
      <c r="DG133" s="150">
        <v>6319</v>
      </c>
      <c r="DH133">
        <v>295</v>
      </c>
      <c r="DI133" t="s">
        <v>2655</v>
      </c>
      <c r="DJ133" t="s">
        <v>2655</v>
      </c>
      <c r="DK133" s="150">
        <v>6614</v>
      </c>
      <c r="DL133">
        <v>82</v>
      </c>
      <c r="DM133" s="150">
        <v>6532</v>
      </c>
      <c r="DN133">
        <v>0.01</v>
      </c>
      <c r="DO133" s="150"/>
      <c r="DS133" s="150"/>
      <c r="DV133" s="150"/>
      <c r="DW133" t="str">
        <f t="shared" si="4"/>
        <v>כפר יאסיף</v>
      </c>
      <c r="DX133" s="150">
        <f t="shared" si="5"/>
        <v>10132</v>
      </c>
      <c r="DY133" s="150" t="str">
        <f t="shared" si="6"/>
        <v xml:space="preserve">              </v>
      </c>
      <c r="DZ133" s="150"/>
      <c r="EC133" t="s">
        <v>2863</v>
      </c>
      <c r="ED133" s="150" t="str">
        <f t="shared" si="7"/>
        <v>כפר יאסיף</v>
      </c>
      <c r="EL133" s="150"/>
      <c r="EM133" s="152"/>
      <c r="EN133" s="150"/>
      <c r="EO133" s="150"/>
      <c r="EP133" s="150"/>
      <c r="EV133" s="150"/>
      <c r="EW133" s="150"/>
      <c r="EX133" s="150"/>
      <c r="EY133" s="151"/>
      <c r="EZ133" s="150"/>
      <c r="FA133" s="150"/>
      <c r="FG133" s="150"/>
      <c r="FH133" s="150"/>
      <c r="FI133" s="150"/>
      <c r="FK133" s="151"/>
      <c r="FL133" s="150"/>
      <c r="FN133" s="150"/>
      <c r="FO133" s="150"/>
      <c r="FQ133" s="152"/>
      <c r="FR133" s="150"/>
      <c r="FS133" s="150"/>
      <c r="FT133" s="150"/>
      <c r="FV133" s="150"/>
      <c r="FW133" s="150"/>
      <c r="FX133" s="150"/>
      <c r="FZ133" s="153"/>
      <c r="GA133" s="150"/>
      <c r="GB133" s="150"/>
      <c r="GD133" s="150"/>
      <c r="GE133" s="150"/>
      <c r="GG133" s="150"/>
      <c r="GI133" s="154"/>
      <c r="GJ133" s="150"/>
      <c r="GM133" s="150"/>
      <c r="GN133" s="150"/>
      <c r="GP133" s="150"/>
      <c r="GR133" s="151"/>
      <c r="GS133" s="150"/>
      <c r="GT133" s="150"/>
      <c r="GU133" s="150"/>
      <c r="GW133" s="150"/>
      <c r="GX133" s="150"/>
      <c r="GY133" s="150"/>
      <c r="HA133" s="152"/>
      <c r="HJ133" s="128"/>
      <c r="HK133" s="150"/>
      <c r="HO133" s="150"/>
      <c r="HQ133" s="150"/>
      <c r="HS133" s="151"/>
      <c r="HT133" s="150"/>
      <c r="HX133" s="150"/>
      <c r="HZ133" s="150"/>
      <c r="IB133" s="151"/>
      <c r="IC133" s="150"/>
      <c r="IG133" s="150"/>
      <c r="II133" s="150"/>
    </row>
    <row r="134" spans="1:243">
      <c r="A134" s="149">
        <v>121</v>
      </c>
      <c r="B134" s="238" t="s">
        <v>2657</v>
      </c>
      <c r="C134" t="s">
        <v>1367</v>
      </c>
      <c r="D134" s="238"/>
      <c r="E134" s="238"/>
      <c r="F134" s="238"/>
      <c r="G134" s="150">
        <v>56512</v>
      </c>
      <c r="H134" s="150">
        <v>32473</v>
      </c>
      <c r="I134" s="150">
        <v>8280</v>
      </c>
      <c r="J134" s="150">
        <v>1533</v>
      </c>
      <c r="K134" s="150">
        <v>14995</v>
      </c>
      <c r="L134" s="150">
        <v>113793</v>
      </c>
      <c r="M134"/>
      <c r="N134" s="150">
        <v>-3275</v>
      </c>
      <c r="O134" s="150"/>
      <c r="P134" s="151"/>
      <c r="Q134" s="150">
        <v>38671</v>
      </c>
      <c r="R134" s="150">
        <v>3894</v>
      </c>
      <c r="S134">
        <v>107</v>
      </c>
      <c r="T134" s="150">
        <v>13800</v>
      </c>
      <c r="U134" s="150">
        <v>32473</v>
      </c>
      <c r="V134" s="150">
        <v>8280</v>
      </c>
      <c r="W134" s="150">
        <v>1533</v>
      </c>
      <c r="X134" s="150">
        <v>14551</v>
      </c>
      <c r="Y134">
        <v>444</v>
      </c>
      <c r="AA134" t="s">
        <v>2655</v>
      </c>
      <c r="AB134" t="s">
        <v>2655</v>
      </c>
      <c r="AC134">
        <v>40</v>
      </c>
      <c r="AD134" s="150">
        <v>113793</v>
      </c>
      <c r="AE134" t="s">
        <v>2655</v>
      </c>
      <c r="AF134" s="150">
        <v>113793</v>
      </c>
      <c r="AG134" s="151"/>
      <c r="AH134" s="150">
        <v>43660</v>
      </c>
      <c r="AI134" s="150">
        <v>8512</v>
      </c>
      <c r="AJ134" s="150">
        <v>11677</v>
      </c>
      <c r="AL134" s="150">
        <v>7032</v>
      </c>
      <c r="AM134" t="s">
        <v>2655</v>
      </c>
      <c r="AP134" s="150">
        <v>27221</v>
      </c>
      <c r="AQ134" s="150">
        <v>17419</v>
      </c>
      <c r="AR134" s="150">
        <v>53462</v>
      </c>
      <c r="AS134" t="s">
        <v>2655</v>
      </c>
      <c r="AT134"/>
      <c r="AU134" s="150">
        <v>2710</v>
      </c>
      <c r="AV134" s="150">
        <v>28432</v>
      </c>
      <c r="AW134" s="150">
        <v>3839</v>
      </c>
      <c r="AX134" s="150">
        <v>1037</v>
      </c>
      <c r="AY134" s="150">
        <v>28340</v>
      </c>
      <c r="AZ134" s="150">
        <v>25244</v>
      </c>
      <c r="BA134" s="150">
        <v>3096</v>
      </c>
      <c r="BB134">
        <v>0.89</v>
      </c>
      <c r="BC134"/>
      <c r="BD134" s="150"/>
      <c r="BE134">
        <v>758</v>
      </c>
      <c r="BF134" s="150">
        <v>14087</v>
      </c>
      <c r="BG134">
        <v>55</v>
      </c>
      <c r="BH134">
        <v>-449</v>
      </c>
      <c r="BI134" s="150">
        <v>14341</v>
      </c>
      <c r="BJ134" s="150">
        <v>13471</v>
      </c>
      <c r="BK134">
        <v>870</v>
      </c>
      <c r="BL134">
        <v>0.94</v>
      </c>
      <c r="BM134"/>
      <c r="BN134" s="150">
        <v>20276</v>
      </c>
      <c r="BO134" t="s">
        <v>2655</v>
      </c>
      <c r="BP134" t="s">
        <v>2655</v>
      </c>
      <c r="BQ134">
        <v>-588</v>
      </c>
      <c r="BR134" s="150">
        <v>19688</v>
      </c>
      <c r="BS134" t="s">
        <v>2655</v>
      </c>
      <c r="BT134" s="150">
        <v>19688</v>
      </c>
      <c r="BU134" t="s">
        <v>2655</v>
      </c>
      <c r="BV134" s="150"/>
      <c r="BW134" s="150">
        <v>23744</v>
      </c>
      <c r="BX134" s="150">
        <v>42519</v>
      </c>
      <c r="BY134" s="150">
        <v>3894</v>
      </c>
      <c r="BZ134" t="s">
        <v>2655</v>
      </c>
      <c r="CA134" s="150">
        <v>62369</v>
      </c>
      <c r="CB134" s="150">
        <v>38715</v>
      </c>
      <c r="CC134" s="150">
        <v>23654</v>
      </c>
      <c r="CD134">
        <v>0.62</v>
      </c>
      <c r="CE134" s="150"/>
      <c r="CG134" t="s">
        <v>2655</v>
      </c>
      <c r="CH134" t="s">
        <v>2655</v>
      </c>
      <c r="CJ134" t="s">
        <v>2655</v>
      </c>
      <c r="CK134" t="s">
        <v>2655</v>
      </c>
      <c r="CL134" t="s">
        <v>2655</v>
      </c>
      <c r="CM134" t="s">
        <v>2655</v>
      </c>
      <c r="CN134" s="150"/>
      <c r="CO134">
        <v>531</v>
      </c>
      <c r="CP134">
        <v>249</v>
      </c>
      <c r="CQ134">
        <v>347</v>
      </c>
      <c r="CR134">
        <v>745</v>
      </c>
      <c r="CS134" s="150">
        <v>1178</v>
      </c>
      <c r="CT134">
        <v>107</v>
      </c>
      <c r="CU134" s="150">
        <v>1071</v>
      </c>
      <c r="CV134">
        <v>0.09</v>
      </c>
      <c r="CW134" s="150"/>
      <c r="CX134" s="150">
        <v>4589</v>
      </c>
      <c r="CY134" t="s">
        <v>2655</v>
      </c>
      <c r="CZ134" t="s">
        <v>2655</v>
      </c>
      <c r="DA134">
        <v>-745</v>
      </c>
      <c r="DB134" s="150">
        <v>3844</v>
      </c>
      <c r="DC134" t="s">
        <v>2655</v>
      </c>
      <c r="DD134" s="150">
        <v>3844</v>
      </c>
      <c r="DE134" t="s">
        <v>2655</v>
      </c>
      <c r="DF134" s="151"/>
      <c r="DG134" s="150">
        <v>5120</v>
      </c>
      <c r="DH134">
        <v>249</v>
      </c>
      <c r="DI134">
        <v>347</v>
      </c>
      <c r="DJ134" t="s">
        <v>2655</v>
      </c>
      <c r="DK134" s="150">
        <v>5022</v>
      </c>
      <c r="DL134">
        <v>107</v>
      </c>
      <c r="DM134" s="150">
        <v>4915</v>
      </c>
      <c r="DN134">
        <v>0.02</v>
      </c>
      <c r="DO134" s="150"/>
      <c r="DQ134" s="150"/>
      <c r="DS134" s="150"/>
      <c r="DW134" t="str">
        <f t="shared" si="4"/>
        <v>כפר יונה</v>
      </c>
      <c r="DX134" s="150">
        <f t="shared" si="5"/>
        <v>25244</v>
      </c>
      <c r="DY134" s="150">
        <f t="shared" si="6"/>
        <v>13471</v>
      </c>
      <c r="DZ134" s="150"/>
      <c r="EB134" s="150"/>
      <c r="EC134" t="s">
        <v>2864</v>
      </c>
      <c r="ED134" s="150" t="str">
        <f t="shared" si="7"/>
        <v>כפר יונה</v>
      </c>
      <c r="EE134" s="150"/>
      <c r="EL134" s="150"/>
      <c r="EM134" s="152"/>
      <c r="EN134" s="150"/>
      <c r="EO134" s="150"/>
      <c r="EP134" s="150"/>
      <c r="ER134" s="150"/>
      <c r="EV134" s="150"/>
      <c r="EW134" s="150"/>
      <c r="EX134" s="150"/>
      <c r="EY134" s="151"/>
      <c r="EZ134" s="150"/>
      <c r="FA134" s="150"/>
      <c r="FG134" s="150"/>
      <c r="FH134" s="150"/>
      <c r="FI134" s="150"/>
      <c r="FJ134" s="150"/>
      <c r="FK134" s="151"/>
      <c r="FL134" s="150"/>
      <c r="FM134" s="150"/>
      <c r="FN134" s="150"/>
      <c r="FO134" s="150"/>
      <c r="FP134" s="150"/>
      <c r="FQ134" s="152"/>
      <c r="FR134" s="150"/>
      <c r="FS134" s="150"/>
      <c r="FT134" s="150"/>
      <c r="FU134" s="150"/>
      <c r="FV134" s="150"/>
      <c r="FW134" s="150"/>
      <c r="FX134" s="150"/>
      <c r="FZ134" s="153"/>
      <c r="GB134" s="150"/>
      <c r="GE134" s="150"/>
      <c r="GF134" s="150"/>
      <c r="GI134" s="154"/>
      <c r="GJ134" s="150"/>
      <c r="GN134" s="150"/>
      <c r="GP134" s="150"/>
      <c r="GR134" s="151"/>
      <c r="GS134" s="150"/>
      <c r="GT134" s="150"/>
      <c r="GU134" s="150"/>
      <c r="GW134" s="150"/>
      <c r="GX134" s="150"/>
      <c r="GY134" s="150"/>
      <c r="HA134" s="152"/>
      <c r="HJ134" s="128"/>
      <c r="HO134" s="150"/>
      <c r="HQ134" s="150"/>
      <c r="HS134" s="151"/>
      <c r="HT134" s="150"/>
      <c r="HX134" s="150"/>
      <c r="HZ134" s="150"/>
      <c r="IB134" s="151"/>
      <c r="IC134" s="150"/>
      <c r="IG134" s="150"/>
      <c r="II134" s="150"/>
    </row>
    <row r="135" spans="1:243">
      <c r="A135" s="149">
        <v>122</v>
      </c>
      <c r="B135" s="238" t="s">
        <v>2658</v>
      </c>
      <c r="C135" t="s">
        <v>1978</v>
      </c>
      <c r="D135" s="238"/>
      <c r="E135" s="238"/>
      <c r="F135" s="238"/>
      <c r="G135" s="150">
        <v>5312</v>
      </c>
      <c r="H135" s="150">
        <v>3141</v>
      </c>
      <c r="I135">
        <v>654</v>
      </c>
      <c r="J135">
        <v>467</v>
      </c>
      <c r="K135" s="150">
        <v>6557</v>
      </c>
      <c r="L135" s="150">
        <v>16131</v>
      </c>
      <c r="M135"/>
      <c r="N135" s="150">
        <v>-1015</v>
      </c>
      <c r="O135" s="150"/>
      <c r="P135" s="151"/>
      <c r="Q135" s="150">
        <v>3218</v>
      </c>
      <c r="R135" s="150">
        <v>1013</v>
      </c>
      <c r="S135">
        <v>59</v>
      </c>
      <c r="T135">
        <v>807</v>
      </c>
      <c r="U135" s="150">
        <v>3141</v>
      </c>
      <c r="V135">
        <v>654</v>
      </c>
      <c r="W135">
        <v>467</v>
      </c>
      <c r="X135" s="150">
        <v>5889</v>
      </c>
      <c r="Y135">
        <v>178</v>
      </c>
      <c r="AA135" t="s">
        <v>2655</v>
      </c>
      <c r="AB135">
        <v>490</v>
      </c>
      <c r="AC135">
        <v>215</v>
      </c>
      <c r="AD135" s="150">
        <v>16131</v>
      </c>
      <c r="AE135" t="s">
        <v>2655</v>
      </c>
      <c r="AF135" s="150">
        <v>16131</v>
      </c>
      <c r="AG135" s="151"/>
      <c r="AH135" s="150">
        <v>9264</v>
      </c>
      <c r="AI135" s="150">
        <v>1975</v>
      </c>
      <c r="AJ135" s="150">
        <v>1077</v>
      </c>
      <c r="AL135">
        <v>250</v>
      </c>
      <c r="AM135" s="150">
        <v>1300</v>
      </c>
      <c r="AN135" s="150">
        <v>1201</v>
      </c>
      <c r="AO135">
        <v>25</v>
      </c>
      <c r="AP135" s="150">
        <v>5828</v>
      </c>
      <c r="AQ135" s="150">
        <v>11692</v>
      </c>
      <c r="AR135" s="150">
        <v>3400</v>
      </c>
      <c r="AS135" t="s">
        <v>2655</v>
      </c>
      <c r="AT135"/>
      <c r="AU135" s="150">
        <v>2981</v>
      </c>
      <c r="AV135" s="150">
        <v>3902.1</v>
      </c>
      <c r="AW135" s="150">
        <v>1013</v>
      </c>
      <c r="AX135">
        <v>-884</v>
      </c>
      <c r="AY135" s="150">
        <v>4986.1000000000004</v>
      </c>
      <c r="AZ135" s="150">
        <v>2652</v>
      </c>
      <c r="BA135" s="150">
        <v>2334.1</v>
      </c>
      <c r="BB135">
        <v>0.53</v>
      </c>
      <c r="BC135"/>
      <c r="BE135">
        <v>255</v>
      </c>
      <c r="BF135">
        <v>628.14</v>
      </c>
      <c r="BG135" t="s">
        <v>2655</v>
      </c>
      <c r="BH135">
        <v>398</v>
      </c>
      <c r="BI135" s="150">
        <v>1281.1400000000001</v>
      </c>
      <c r="BJ135">
        <v>566</v>
      </c>
      <c r="BK135">
        <v>715.14</v>
      </c>
      <c r="BL135">
        <v>0.44</v>
      </c>
      <c r="BM135"/>
      <c r="BN135" s="150">
        <v>6679</v>
      </c>
      <c r="BO135">
        <v>360</v>
      </c>
      <c r="BP135" t="s">
        <v>2655</v>
      </c>
      <c r="BQ135">
        <v>486</v>
      </c>
      <c r="BR135" s="150">
        <v>7525</v>
      </c>
      <c r="BS135" t="s">
        <v>2655</v>
      </c>
      <c r="BT135" s="150">
        <v>7525</v>
      </c>
      <c r="BU135" t="s">
        <v>2655</v>
      </c>
      <c r="BV135"/>
      <c r="BW135" s="150">
        <v>9915</v>
      </c>
      <c r="BX135" s="150">
        <v>4890.24</v>
      </c>
      <c r="BY135" s="150">
        <v>1013</v>
      </c>
      <c r="BZ135" t="s">
        <v>2655</v>
      </c>
      <c r="CA135" s="150">
        <v>13792.24</v>
      </c>
      <c r="CB135" s="150">
        <v>3218</v>
      </c>
      <c r="CC135" s="150">
        <v>10574.24</v>
      </c>
      <c r="CD135">
        <v>0.23</v>
      </c>
      <c r="CE135" s="150"/>
      <c r="CG135" t="s">
        <v>2655</v>
      </c>
      <c r="CH135" t="s">
        <v>2655</v>
      </c>
      <c r="CJ135" t="s">
        <v>2655</v>
      </c>
      <c r="CK135" t="s">
        <v>2655</v>
      </c>
      <c r="CL135" t="s">
        <v>2655</v>
      </c>
      <c r="CM135" t="s">
        <v>2655</v>
      </c>
      <c r="CN135" s="150"/>
      <c r="CO135">
        <v>298</v>
      </c>
      <c r="CP135">
        <v>15</v>
      </c>
      <c r="CQ135" t="s">
        <v>2655</v>
      </c>
      <c r="CR135">
        <v>-103</v>
      </c>
      <c r="CS135">
        <v>210</v>
      </c>
      <c r="CT135">
        <v>47</v>
      </c>
      <c r="CU135">
        <v>163</v>
      </c>
      <c r="CV135">
        <v>0.22</v>
      </c>
      <c r="CW135"/>
      <c r="CX135" s="150">
        <v>1555</v>
      </c>
      <c r="CY135">
        <v>100</v>
      </c>
      <c r="CZ135" t="s">
        <v>2655</v>
      </c>
      <c r="DA135">
        <v>103</v>
      </c>
      <c r="DB135" s="150">
        <v>1758</v>
      </c>
      <c r="DC135" t="s">
        <v>2655</v>
      </c>
      <c r="DD135" s="150">
        <v>1758</v>
      </c>
      <c r="DE135" t="s">
        <v>2655</v>
      </c>
      <c r="DF135" s="151"/>
      <c r="DG135" s="150">
        <v>1853</v>
      </c>
      <c r="DH135">
        <v>115</v>
      </c>
      <c r="DI135" t="s">
        <v>2655</v>
      </c>
      <c r="DJ135" t="s">
        <v>2655</v>
      </c>
      <c r="DK135" s="150">
        <v>1968</v>
      </c>
      <c r="DL135">
        <v>47</v>
      </c>
      <c r="DM135" s="150">
        <v>1921</v>
      </c>
      <c r="DN135">
        <v>0.02</v>
      </c>
      <c r="DO135" s="150"/>
      <c r="DP135" s="150"/>
      <c r="DQ135" s="150"/>
      <c r="DV135" s="150"/>
      <c r="DW135" t="str">
        <f t="shared" si="4"/>
        <v>כפר כמא</v>
      </c>
      <c r="DX135" s="150">
        <f t="shared" si="5"/>
        <v>2652</v>
      </c>
      <c r="DY135" s="150">
        <f t="shared" si="6"/>
        <v>566</v>
      </c>
      <c r="DZ135" s="150"/>
      <c r="EB135" s="150"/>
      <c r="EC135" t="s">
        <v>2865</v>
      </c>
      <c r="ED135" s="150" t="str">
        <f t="shared" si="7"/>
        <v>כפר כמא</v>
      </c>
      <c r="EL135" s="150"/>
      <c r="EM135" s="152"/>
      <c r="EN135" s="150"/>
      <c r="EO135" s="150"/>
      <c r="EP135" s="150"/>
      <c r="ES135" s="150"/>
      <c r="ET135" s="150"/>
      <c r="EV135" s="150"/>
      <c r="EW135" s="150"/>
      <c r="EX135" s="150"/>
      <c r="EY135" s="151"/>
      <c r="EZ135" s="150"/>
      <c r="FA135" s="150"/>
      <c r="FC135" s="150"/>
      <c r="FG135" s="150"/>
      <c r="FH135" s="150"/>
      <c r="FI135" s="150"/>
      <c r="FK135" s="151"/>
      <c r="FL135" s="150"/>
      <c r="FM135" s="150"/>
      <c r="FO135" s="150"/>
      <c r="FP135" s="150"/>
      <c r="FQ135" s="152"/>
      <c r="FR135" s="150"/>
      <c r="FS135" s="150"/>
      <c r="FT135" s="150"/>
      <c r="FV135" s="150"/>
      <c r="FW135" s="150"/>
      <c r="FX135" s="150"/>
      <c r="FZ135" s="153"/>
      <c r="GE135" s="150"/>
      <c r="GI135" s="154"/>
      <c r="GJ135" s="150"/>
      <c r="GN135" s="150"/>
      <c r="GP135" s="150"/>
      <c r="GR135" s="151"/>
      <c r="GS135" s="150"/>
      <c r="GT135" s="150"/>
      <c r="GU135" s="150"/>
      <c r="GW135" s="150"/>
      <c r="GX135" s="150"/>
      <c r="GY135" s="150"/>
      <c r="HA135" s="152"/>
      <c r="HJ135" s="128"/>
      <c r="HS135" s="151"/>
      <c r="HT135" s="150"/>
      <c r="HX135" s="150"/>
      <c r="HZ135" s="150"/>
      <c r="IB135" s="151"/>
      <c r="IC135" s="150"/>
      <c r="IG135" s="150"/>
      <c r="II135" s="150"/>
    </row>
    <row r="136" spans="1:243">
      <c r="A136" s="149">
        <v>123</v>
      </c>
      <c r="B136" s="238" t="s">
        <v>2658</v>
      </c>
      <c r="C136" t="s">
        <v>1986</v>
      </c>
      <c r="D136" s="238"/>
      <c r="E136" s="238"/>
      <c r="F136" s="238"/>
      <c r="G136" s="150">
        <v>33275</v>
      </c>
      <c r="H136" s="150">
        <v>31834</v>
      </c>
      <c r="I136" s="150">
        <v>8431</v>
      </c>
      <c r="J136" s="150">
        <v>1348</v>
      </c>
      <c r="K136" s="150">
        <v>19281</v>
      </c>
      <c r="L136" s="150">
        <v>94169</v>
      </c>
      <c r="M136"/>
      <c r="N136" s="150">
        <v>2711</v>
      </c>
      <c r="O136" s="150"/>
      <c r="P136" s="151"/>
      <c r="Q136" s="150">
        <v>15796</v>
      </c>
      <c r="R136" s="150">
        <v>11955</v>
      </c>
      <c r="S136">
        <v>154</v>
      </c>
      <c r="T136" s="150">
        <v>3442</v>
      </c>
      <c r="U136" s="150">
        <v>31834</v>
      </c>
      <c r="V136" s="150">
        <v>8431</v>
      </c>
      <c r="W136" s="150">
        <v>1348</v>
      </c>
      <c r="X136" s="150">
        <v>17543</v>
      </c>
      <c r="Y136" s="150">
        <v>1038</v>
      </c>
      <c r="AA136" t="s">
        <v>2655</v>
      </c>
      <c r="AB136">
        <v>500</v>
      </c>
      <c r="AC136" s="150">
        <v>1928</v>
      </c>
      <c r="AD136" s="150">
        <v>93969</v>
      </c>
      <c r="AE136">
        <v>200</v>
      </c>
      <c r="AF136" s="150">
        <v>94169</v>
      </c>
      <c r="AG136" s="151"/>
      <c r="AH136" s="150">
        <v>34747</v>
      </c>
      <c r="AI136" s="150">
        <v>4826</v>
      </c>
      <c r="AJ136" s="150">
        <v>1631</v>
      </c>
      <c r="AL136" s="150">
        <v>2538</v>
      </c>
      <c r="AM136" s="150">
        <v>4500</v>
      </c>
      <c r="AN136" s="150">
        <v>1270</v>
      </c>
      <c r="AP136" s="150">
        <v>14765</v>
      </c>
      <c r="AQ136" s="150">
        <v>27279</v>
      </c>
      <c r="AR136" s="150">
        <v>22233</v>
      </c>
      <c r="AS136" t="s">
        <v>2655</v>
      </c>
      <c r="AT136"/>
      <c r="AU136" s="150">
        <v>3947</v>
      </c>
      <c r="AV136" s="150">
        <v>21102.54</v>
      </c>
      <c r="AW136" s="150">
        <v>10711</v>
      </c>
      <c r="AX136" s="150">
        <v>-1039</v>
      </c>
      <c r="AY136" s="150">
        <v>13299.54</v>
      </c>
      <c r="AZ136" s="150">
        <v>8314</v>
      </c>
      <c r="BA136" s="150">
        <v>4985.54</v>
      </c>
      <c r="BB136">
        <v>0.63</v>
      </c>
      <c r="BC136"/>
      <c r="BD136" s="150"/>
      <c r="BE136" s="150">
        <v>4274</v>
      </c>
      <c r="BF136" s="150">
        <v>7584.4</v>
      </c>
      <c r="BG136" s="150">
        <v>1244</v>
      </c>
      <c r="BH136">
        <v>153</v>
      </c>
      <c r="BI136" s="150">
        <v>10767.4</v>
      </c>
      <c r="BJ136" s="150">
        <v>7206</v>
      </c>
      <c r="BK136" s="150">
        <v>3561.4</v>
      </c>
      <c r="BL136">
        <v>0.67</v>
      </c>
      <c r="BM136"/>
      <c r="BN136" s="150">
        <v>15289</v>
      </c>
      <c r="BO136" t="s">
        <v>2655</v>
      </c>
      <c r="BP136" t="s">
        <v>2655</v>
      </c>
      <c r="BQ136">
        <v>886</v>
      </c>
      <c r="BR136" s="150">
        <v>16175</v>
      </c>
      <c r="BS136" t="s">
        <v>2655</v>
      </c>
      <c r="BT136" s="150">
        <v>16175</v>
      </c>
      <c r="BU136" t="s">
        <v>2655</v>
      </c>
      <c r="BV136" s="150"/>
      <c r="BW136" s="150">
        <v>23510</v>
      </c>
      <c r="BX136" s="150">
        <v>28686.94</v>
      </c>
      <c r="BY136" s="150">
        <v>11955</v>
      </c>
      <c r="BZ136" t="s">
        <v>2655</v>
      </c>
      <c r="CA136" s="150">
        <v>40241.94</v>
      </c>
      <c r="CB136" s="150">
        <v>15520</v>
      </c>
      <c r="CC136" s="150">
        <v>24721.94</v>
      </c>
      <c r="CD136">
        <v>0.39</v>
      </c>
      <c r="CE136" s="150"/>
      <c r="CG136" t="s">
        <v>2655</v>
      </c>
      <c r="CH136" t="s">
        <v>2655</v>
      </c>
      <c r="CJ136" t="s">
        <v>2655</v>
      </c>
      <c r="CK136" t="s">
        <v>2655</v>
      </c>
      <c r="CL136" t="s">
        <v>2655</v>
      </c>
      <c r="CM136" t="s">
        <v>2655</v>
      </c>
      <c r="CN136" s="150"/>
      <c r="CO136">
        <v>329</v>
      </c>
      <c r="CP136">
        <v>84</v>
      </c>
      <c r="CQ136" t="s">
        <v>2655</v>
      </c>
      <c r="CR136">
        <v>53</v>
      </c>
      <c r="CS136">
        <v>466</v>
      </c>
      <c r="CT136">
        <v>154</v>
      </c>
      <c r="CU136">
        <v>312</v>
      </c>
      <c r="CV136">
        <v>0.33</v>
      </c>
      <c r="CW136" s="150"/>
      <c r="CX136">
        <v>988</v>
      </c>
      <c r="CY136" t="s">
        <v>2655</v>
      </c>
      <c r="CZ136" t="s">
        <v>2655</v>
      </c>
      <c r="DA136">
        <v>-53</v>
      </c>
      <c r="DB136">
        <v>935</v>
      </c>
      <c r="DC136" t="s">
        <v>2655</v>
      </c>
      <c r="DD136">
        <v>935</v>
      </c>
      <c r="DE136" t="s">
        <v>2655</v>
      </c>
      <c r="DF136" s="151"/>
      <c r="DG136" s="150">
        <v>1317</v>
      </c>
      <c r="DH136">
        <v>84</v>
      </c>
      <c r="DI136" t="s">
        <v>2655</v>
      </c>
      <c r="DJ136" t="s">
        <v>2655</v>
      </c>
      <c r="DK136" s="150">
        <v>1401</v>
      </c>
      <c r="DL136">
        <v>154</v>
      </c>
      <c r="DM136" s="150">
        <v>1247</v>
      </c>
      <c r="DN136">
        <v>0.11</v>
      </c>
      <c r="DO136"/>
      <c r="DV136" s="150"/>
      <c r="DW136" t="str">
        <f t="shared" si="4"/>
        <v>כפר כנא</v>
      </c>
      <c r="DX136" s="150">
        <f t="shared" si="5"/>
        <v>8314</v>
      </c>
      <c r="DY136" s="150">
        <f t="shared" si="6"/>
        <v>7206</v>
      </c>
      <c r="DZ136" s="150"/>
      <c r="EC136" t="s">
        <v>2866</v>
      </c>
      <c r="ED136" s="150" t="str">
        <f t="shared" si="7"/>
        <v>כפר כנא</v>
      </c>
      <c r="EE136" s="150"/>
      <c r="EF136" s="150"/>
      <c r="EG136" s="150"/>
      <c r="EH136" s="150"/>
      <c r="EJ136" s="150"/>
      <c r="EL136" s="150"/>
      <c r="EM136" s="152"/>
      <c r="EN136" s="150"/>
      <c r="EO136" s="150"/>
      <c r="EP136" s="150"/>
      <c r="ER136" s="150"/>
      <c r="ES136" s="150"/>
      <c r="ET136" s="150"/>
      <c r="EV136" s="150"/>
      <c r="EW136" s="150"/>
      <c r="EX136" s="150"/>
      <c r="EY136" s="151"/>
      <c r="EZ136" s="150"/>
      <c r="FA136" s="150"/>
      <c r="FC136" s="150"/>
      <c r="FG136" s="150"/>
      <c r="FH136" s="150"/>
      <c r="FI136" s="150"/>
      <c r="FJ136" s="150"/>
      <c r="FK136" s="151"/>
      <c r="FL136" s="150"/>
      <c r="FM136" s="150"/>
      <c r="FN136" s="150"/>
      <c r="FO136" s="150"/>
      <c r="FP136" s="150"/>
      <c r="FQ136" s="152"/>
      <c r="FR136" s="150"/>
      <c r="FS136" s="150"/>
      <c r="FT136" s="150"/>
      <c r="FU136" s="150"/>
      <c r="FV136" s="150"/>
      <c r="FW136" s="150"/>
      <c r="FX136" s="150"/>
      <c r="FZ136" s="153"/>
      <c r="GA136" s="150"/>
      <c r="GB136" s="150"/>
      <c r="GC136" s="150"/>
      <c r="GE136" s="150"/>
      <c r="GF136" s="150"/>
      <c r="GG136" s="150"/>
      <c r="GI136" s="154"/>
      <c r="GJ136" s="150"/>
      <c r="GN136" s="150"/>
      <c r="GP136" s="150"/>
      <c r="GR136" s="151"/>
      <c r="GS136" s="150"/>
      <c r="GT136" s="150"/>
      <c r="GU136" s="150"/>
      <c r="GW136" s="150"/>
      <c r="GX136" s="150"/>
      <c r="GY136" s="150"/>
      <c r="HA136" s="152"/>
      <c r="HJ136" s="128"/>
      <c r="HS136" s="151"/>
      <c r="IB136" s="151"/>
      <c r="IC136" s="150"/>
      <c r="IG136" s="150"/>
      <c r="II136" s="150"/>
    </row>
    <row r="137" spans="1:243">
      <c r="A137" s="149">
        <v>124</v>
      </c>
      <c r="B137" s="238" t="s">
        <v>2659</v>
      </c>
      <c r="C137" t="s">
        <v>1994</v>
      </c>
      <c r="D137" s="238"/>
      <c r="E137" s="238"/>
      <c r="F137" s="238"/>
      <c r="G137" s="150">
        <v>18581</v>
      </c>
      <c r="H137" s="150">
        <v>41011</v>
      </c>
      <c r="I137" s="150">
        <v>12376</v>
      </c>
      <c r="J137">
        <v>883</v>
      </c>
      <c r="K137" s="150">
        <v>18891</v>
      </c>
      <c r="L137" s="150">
        <v>91742</v>
      </c>
      <c r="M137"/>
      <c r="N137">
        <v>14</v>
      </c>
      <c r="O137" s="150"/>
      <c r="P137" s="151"/>
      <c r="Q137" s="150">
        <v>8804</v>
      </c>
      <c r="R137" s="150">
        <v>5464</v>
      </c>
      <c r="S137">
        <v>59</v>
      </c>
      <c r="T137" s="150">
        <v>3221</v>
      </c>
      <c r="U137" s="150">
        <v>41011</v>
      </c>
      <c r="V137" s="150">
        <v>12376</v>
      </c>
      <c r="W137">
        <v>883</v>
      </c>
      <c r="X137" s="150">
        <v>14610</v>
      </c>
      <c r="Y137" s="150">
        <v>2651</v>
      </c>
      <c r="AA137" t="s">
        <v>2655</v>
      </c>
      <c r="AB137">
        <v>630</v>
      </c>
      <c r="AC137" s="150">
        <v>1033</v>
      </c>
      <c r="AD137" s="150">
        <v>90742</v>
      </c>
      <c r="AE137" s="150">
        <v>1000</v>
      </c>
      <c r="AF137" s="150">
        <v>91742</v>
      </c>
      <c r="AG137" s="151"/>
      <c r="AH137" s="150">
        <v>33080</v>
      </c>
      <c r="AI137" s="150">
        <v>10398</v>
      </c>
      <c r="AL137" s="150">
        <v>2609</v>
      </c>
      <c r="AM137" t="s">
        <v>2655</v>
      </c>
      <c r="AN137">
        <v>114</v>
      </c>
      <c r="AP137" s="150">
        <v>13121</v>
      </c>
      <c r="AQ137" s="150">
        <v>23085</v>
      </c>
      <c r="AR137" s="150">
        <v>23116</v>
      </c>
      <c r="AS137" t="s">
        <v>2655</v>
      </c>
      <c r="AT137"/>
      <c r="AU137" s="150">
        <v>3219</v>
      </c>
      <c r="AV137" s="150">
        <v>13788</v>
      </c>
      <c r="AW137" s="150">
        <v>5464</v>
      </c>
      <c r="AX137" s="150">
        <v>-1348</v>
      </c>
      <c r="AY137" s="150">
        <v>10195</v>
      </c>
      <c r="AZ137" s="150">
        <v>6773</v>
      </c>
      <c r="BA137" s="150">
        <v>3422</v>
      </c>
      <c r="BB137">
        <v>0.66</v>
      </c>
      <c r="BC137"/>
      <c r="BD137" s="150"/>
      <c r="BE137" s="150">
        <v>2426</v>
      </c>
      <c r="BF137">
        <v>763</v>
      </c>
      <c r="BG137" t="s">
        <v>2655</v>
      </c>
      <c r="BH137">
        <v>-383</v>
      </c>
      <c r="BI137" s="150">
        <v>2806</v>
      </c>
      <c r="BJ137" s="150">
        <v>2031</v>
      </c>
      <c r="BK137">
        <v>775</v>
      </c>
      <c r="BL137">
        <v>0.72</v>
      </c>
      <c r="BM137"/>
      <c r="BN137" s="150">
        <v>16935</v>
      </c>
      <c r="BO137" s="150">
        <v>-6073</v>
      </c>
      <c r="BP137" t="s">
        <v>2655</v>
      </c>
      <c r="BQ137" s="150">
        <v>1731</v>
      </c>
      <c r="BR137" s="150">
        <v>12593</v>
      </c>
      <c r="BS137" t="s">
        <v>2655</v>
      </c>
      <c r="BT137" s="150">
        <v>12593</v>
      </c>
      <c r="BU137" t="s">
        <v>2655</v>
      </c>
      <c r="BV137" s="150"/>
      <c r="BW137" s="150">
        <v>22580</v>
      </c>
      <c r="BX137" s="150">
        <v>8478</v>
      </c>
      <c r="BY137" s="150">
        <v>5464</v>
      </c>
      <c r="BZ137" t="s">
        <v>2655</v>
      </c>
      <c r="CA137" s="150">
        <v>25594</v>
      </c>
      <c r="CB137" s="150">
        <v>8804</v>
      </c>
      <c r="CC137" s="150">
        <v>16790</v>
      </c>
      <c r="CD137">
        <v>0.34</v>
      </c>
      <c r="CE137" s="150"/>
      <c r="CG137" t="s">
        <v>2655</v>
      </c>
      <c r="CH137" t="s">
        <v>2655</v>
      </c>
      <c r="CJ137" t="s">
        <v>2655</v>
      </c>
      <c r="CK137" t="s">
        <v>2655</v>
      </c>
      <c r="CL137" t="s">
        <v>2655</v>
      </c>
      <c r="CM137" t="s">
        <v>2655</v>
      </c>
      <c r="CN137" s="150"/>
      <c r="CO137" s="150">
        <v>1021</v>
      </c>
      <c r="CP137">
        <v>72</v>
      </c>
      <c r="CQ137" t="s">
        <v>2655</v>
      </c>
      <c r="CR137" s="150">
        <v>-1034</v>
      </c>
      <c r="CS137">
        <v>59</v>
      </c>
      <c r="CT137">
        <v>59</v>
      </c>
      <c r="CU137" t="s">
        <v>2655</v>
      </c>
      <c r="CV137">
        <v>1</v>
      </c>
      <c r="CW137" s="150"/>
      <c r="CX137" s="150">
        <v>3064</v>
      </c>
      <c r="CY137">
        <v>231</v>
      </c>
      <c r="CZ137" t="s">
        <v>2655</v>
      </c>
      <c r="DA137" s="150">
        <v>1034</v>
      </c>
      <c r="DB137" s="150">
        <v>4329</v>
      </c>
      <c r="DC137" t="s">
        <v>2655</v>
      </c>
      <c r="DD137" s="150">
        <v>4329</v>
      </c>
      <c r="DE137" t="s">
        <v>2655</v>
      </c>
      <c r="DF137" s="151"/>
      <c r="DG137" s="150">
        <v>4085</v>
      </c>
      <c r="DH137">
        <v>303</v>
      </c>
      <c r="DI137" t="s">
        <v>2655</v>
      </c>
      <c r="DJ137" t="s">
        <v>2655</v>
      </c>
      <c r="DK137" s="150">
        <v>4388</v>
      </c>
      <c r="DL137">
        <v>59</v>
      </c>
      <c r="DM137" s="150">
        <v>4329</v>
      </c>
      <c r="DN137">
        <v>0.01</v>
      </c>
      <c r="DO137"/>
      <c r="DV137" s="150"/>
      <c r="DW137" t="str">
        <f t="shared" si="4"/>
        <v>כפר מנדא</v>
      </c>
      <c r="DX137" s="150">
        <f t="shared" si="5"/>
        <v>6773</v>
      </c>
      <c r="DY137" s="150">
        <f t="shared" si="6"/>
        <v>2031</v>
      </c>
      <c r="DZ137" s="150"/>
      <c r="EC137" t="s">
        <v>2867</v>
      </c>
      <c r="ED137" s="150" t="str">
        <f t="shared" si="7"/>
        <v>כפר מנדא</v>
      </c>
      <c r="EE137" s="150"/>
      <c r="EG137" s="150"/>
      <c r="EI137" s="150"/>
      <c r="EL137" s="150"/>
      <c r="EM137" s="152"/>
      <c r="EN137" s="150"/>
      <c r="EO137" s="150"/>
      <c r="ER137" s="150"/>
      <c r="EV137" s="150"/>
      <c r="EW137" s="150"/>
      <c r="EX137" s="150"/>
      <c r="EY137" s="151"/>
      <c r="EZ137" s="150"/>
      <c r="FA137" s="150"/>
      <c r="FE137" s="150"/>
      <c r="FG137" s="150"/>
      <c r="FH137" s="150"/>
      <c r="FI137" s="150"/>
      <c r="FK137" s="151"/>
      <c r="FL137" s="150"/>
      <c r="FM137" s="150"/>
      <c r="FO137" s="150"/>
      <c r="FP137" s="150"/>
      <c r="FQ137" s="152"/>
      <c r="FR137" s="150"/>
      <c r="FS137" s="150"/>
      <c r="FT137" s="150"/>
      <c r="FU137" s="150"/>
      <c r="FV137" s="150"/>
      <c r="FW137" s="150"/>
      <c r="FX137" s="150"/>
      <c r="FZ137" s="153"/>
      <c r="GA137" s="150"/>
      <c r="GE137" s="150"/>
      <c r="GF137" s="150"/>
      <c r="GI137" s="154"/>
      <c r="GJ137" s="150"/>
      <c r="GK137" s="150"/>
      <c r="GM137" s="150"/>
      <c r="GN137" s="150"/>
      <c r="GP137" s="150"/>
      <c r="GR137" s="151"/>
      <c r="GS137" s="150"/>
      <c r="GT137" s="150"/>
      <c r="GU137" s="150"/>
      <c r="GW137" s="150"/>
      <c r="GX137" s="150"/>
      <c r="GY137" s="150"/>
      <c r="HA137" s="152"/>
      <c r="HJ137" s="128"/>
      <c r="HK137" s="150"/>
      <c r="HN137" s="150"/>
      <c r="HS137" s="151"/>
      <c r="HT137" s="150"/>
      <c r="HW137" s="150"/>
      <c r="HX137" s="150"/>
      <c r="HZ137" s="150"/>
      <c r="IB137" s="151"/>
      <c r="IC137" s="150"/>
      <c r="IG137" s="150"/>
      <c r="II137" s="150"/>
    </row>
    <row r="138" spans="1:243">
      <c r="A138" s="149">
        <v>125</v>
      </c>
      <c r="B138" s="238" t="s">
        <v>2660</v>
      </c>
      <c r="C138" t="s">
        <v>1377</v>
      </c>
      <c r="D138" s="238"/>
      <c r="E138" s="238"/>
      <c r="F138" s="238"/>
      <c r="G138" s="150">
        <v>446747</v>
      </c>
      <c r="H138" s="150">
        <v>144198</v>
      </c>
      <c r="I138" s="150">
        <v>43476</v>
      </c>
      <c r="J138" s="150">
        <v>8271</v>
      </c>
      <c r="K138">
        <v>254</v>
      </c>
      <c r="L138" s="150">
        <v>642946</v>
      </c>
      <c r="M138" s="150"/>
      <c r="N138" s="150">
        <v>1752</v>
      </c>
      <c r="O138" s="150"/>
      <c r="P138" s="151"/>
      <c r="Q138" s="150">
        <v>293128</v>
      </c>
      <c r="R138" s="150">
        <v>44183</v>
      </c>
      <c r="S138" t="s">
        <v>2655</v>
      </c>
      <c r="T138" s="150">
        <v>98089</v>
      </c>
      <c r="U138" s="150">
        <v>144198</v>
      </c>
      <c r="V138" s="150">
        <v>43476</v>
      </c>
      <c r="W138" s="150">
        <v>8271</v>
      </c>
      <c r="X138" t="s">
        <v>2655</v>
      </c>
      <c r="Y138">
        <v>254</v>
      </c>
      <c r="AA138" t="s">
        <v>2655</v>
      </c>
      <c r="AB138" t="s">
        <v>2655</v>
      </c>
      <c r="AC138" s="150">
        <v>11347</v>
      </c>
      <c r="AD138" s="150">
        <v>642946</v>
      </c>
      <c r="AE138" t="s">
        <v>2655</v>
      </c>
      <c r="AF138" s="150">
        <v>642946</v>
      </c>
      <c r="AG138" s="151"/>
      <c r="AH138" s="150">
        <v>801752</v>
      </c>
      <c r="AI138" s="150">
        <v>30350</v>
      </c>
      <c r="AJ138" s="150">
        <v>17483</v>
      </c>
      <c r="AK138">
        <v>404</v>
      </c>
      <c r="AL138" s="150">
        <v>154360</v>
      </c>
      <c r="AM138" s="150">
        <v>64188</v>
      </c>
      <c r="AP138" s="150">
        <v>266785</v>
      </c>
      <c r="AQ138" s="150">
        <v>55497</v>
      </c>
      <c r="AR138" s="150">
        <v>1013040</v>
      </c>
      <c r="AS138" s="150">
        <v>4180</v>
      </c>
      <c r="AT138"/>
      <c r="AU138" s="150">
        <v>20331</v>
      </c>
      <c r="AV138" s="150">
        <v>201816</v>
      </c>
      <c r="AW138" s="150">
        <v>34155</v>
      </c>
      <c r="AY138" s="150">
        <v>187992</v>
      </c>
      <c r="AZ138" s="150">
        <v>166854</v>
      </c>
      <c r="BA138" s="150">
        <v>21138</v>
      </c>
      <c r="BB138">
        <v>0.89</v>
      </c>
      <c r="BC138"/>
      <c r="BD138" s="150"/>
      <c r="BE138" s="150">
        <v>33432</v>
      </c>
      <c r="BF138" s="150">
        <v>139688</v>
      </c>
      <c r="BG138" s="150">
        <v>10028</v>
      </c>
      <c r="BI138" s="150">
        <v>163092</v>
      </c>
      <c r="BJ138" s="150">
        <v>127062</v>
      </c>
      <c r="BK138" s="150">
        <v>36030</v>
      </c>
      <c r="BL138">
        <v>0.78</v>
      </c>
      <c r="BM138"/>
      <c r="BN138" s="150">
        <v>84427</v>
      </c>
      <c r="BO138" s="150">
        <v>5637</v>
      </c>
      <c r="BP138" t="s">
        <v>2655</v>
      </c>
      <c r="BR138" s="150">
        <v>90064</v>
      </c>
      <c r="BS138" t="s">
        <v>2655</v>
      </c>
      <c r="BT138" s="150">
        <v>90064</v>
      </c>
      <c r="BU138" t="s">
        <v>2655</v>
      </c>
      <c r="BV138" s="150"/>
      <c r="BW138" s="150">
        <v>138190</v>
      </c>
      <c r="BX138" s="150">
        <v>347141</v>
      </c>
      <c r="BY138" s="150">
        <v>44183</v>
      </c>
      <c r="BZ138" t="s">
        <v>2655</v>
      </c>
      <c r="CA138" s="150">
        <v>441148</v>
      </c>
      <c r="CB138" s="150">
        <v>293916</v>
      </c>
      <c r="CC138" s="150">
        <v>147232</v>
      </c>
      <c r="CD138">
        <v>0.67</v>
      </c>
      <c r="CE138" s="150"/>
      <c r="CG138" t="s">
        <v>2655</v>
      </c>
      <c r="CH138" t="s">
        <v>2655</v>
      </c>
      <c r="CJ138" t="s">
        <v>2655</v>
      </c>
      <c r="CK138" t="s">
        <v>2655</v>
      </c>
      <c r="CL138" t="s">
        <v>2655</v>
      </c>
      <c r="CM138" t="s">
        <v>2655</v>
      </c>
      <c r="CN138" s="150"/>
      <c r="CP138" t="s">
        <v>2655</v>
      </c>
      <c r="CQ138" t="s">
        <v>2655</v>
      </c>
      <c r="CS138" t="s">
        <v>2655</v>
      </c>
      <c r="CT138" t="s">
        <v>2655</v>
      </c>
      <c r="CU138" t="s">
        <v>2655</v>
      </c>
      <c r="CV138" t="s">
        <v>2655</v>
      </c>
      <c r="CW138" s="150"/>
      <c r="CY138" t="s">
        <v>2655</v>
      </c>
      <c r="CZ138" t="s">
        <v>2655</v>
      </c>
      <c r="DB138" t="s">
        <v>2655</v>
      </c>
      <c r="DC138" t="s">
        <v>2655</v>
      </c>
      <c r="DD138" t="s">
        <v>2655</v>
      </c>
      <c r="DE138" t="s">
        <v>2655</v>
      </c>
      <c r="DF138" s="151"/>
      <c r="DG138" t="s">
        <v>2655</v>
      </c>
      <c r="DH138" t="s">
        <v>2655</v>
      </c>
      <c r="DI138" t="s">
        <v>2655</v>
      </c>
      <c r="DJ138" t="s">
        <v>2655</v>
      </c>
      <c r="DK138" t="s">
        <v>2655</v>
      </c>
      <c r="DL138" t="s">
        <v>2655</v>
      </c>
      <c r="DM138" t="s">
        <v>2655</v>
      </c>
      <c r="DN138" t="s">
        <v>2655</v>
      </c>
      <c r="DO138" s="150"/>
      <c r="DQ138" s="150"/>
      <c r="DS138" s="150"/>
      <c r="DW138" t="str">
        <f t="shared" si="4"/>
        <v>כפר סבא</v>
      </c>
      <c r="DX138" s="150">
        <f t="shared" si="5"/>
        <v>166854</v>
      </c>
      <c r="DY138" s="150">
        <f t="shared" si="6"/>
        <v>127062</v>
      </c>
      <c r="DZ138" s="150"/>
      <c r="EB138" s="150"/>
      <c r="EC138" t="s">
        <v>2868</v>
      </c>
      <c r="ED138" s="150" t="str">
        <f t="shared" si="7"/>
        <v>כפר סבא</v>
      </c>
      <c r="EE138" s="150"/>
      <c r="EL138" s="150"/>
      <c r="EM138" s="152"/>
      <c r="EN138" s="150"/>
      <c r="EO138" s="150"/>
      <c r="EP138" s="150"/>
      <c r="ER138" s="150"/>
      <c r="ES138" s="150"/>
      <c r="EV138" s="150"/>
      <c r="EW138" s="150"/>
      <c r="EX138" s="150"/>
      <c r="EY138" s="151"/>
      <c r="EZ138" s="150"/>
      <c r="FA138" s="150"/>
      <c r="FB138" s="150"/>
      <c r="FC138" s="150"/>
      <c r="FD138" s="150"/>
      <c r="FE138" s="150"/>
      <c r="FG138" s="150"/>
      <c r="FH138" s="150"/>
      <c r="FI138" s="150"/>
      <c r="FJ138" s="150"/>
      <c r="FK138" s="151"/>
      <c r="FL138" s="150"/>
      <c r="FM138" s="150"/>
      <c r="FN138" s="150"/>
      <c r="FO138" s="150"/>
      <c r="FP138" s="150"/>
      <c r="FQ138" s="152"/>
      <c r="FR138" s="150"/>
      <c r="FS138" s="150"/>
      <c r="FT138" s="150"/>
      <c r="FV138" s="150"/>
      <c r="FW138" s="150"/>
      <c r="FX138" s="150"/>
      <c r="FZ138" s="153"/>
      <c r="GA138" s="150"/>
      <c r="GB138" s="150"/>
      <c r="GC138" s="150"/>
      <c r="GE138" s="150"/>
      <c r="GF138" s="150"/>
      <c r="GG138" s="150"/>
      <c r="GI138" s="154"/>
      <c r="GJ138" s="150"/>
      <c r="GK138" s="150"/>
      <c r="GN138" s="150"/>
      <c r="GP138" s="150"/>
      <c r="GR138" s="151"/>
      <c r="GS138" s="150"/>
      <c r="GT138" s="150"/>
      <c r="GU138" s="150"/>
      <c r="GW138" s="150"/>
      <c r="GX138" s="150"/>
      <c r="GY138" s="150"/>
      <c r="HA138" s="152"/>
      <c r="HJ138" s="128"/>
      <c r="HS138" s="151"/>
      <c r="IB138" s="151"/>
    </row>
    <row r="139" spans="1:243">
      <c r="A139" s="149">
        <v>126</v>
      </c>
      <c r="B139" s="238" t="s">
        <v>2657</v>
      </c>
      <c r="C139" t="s">
        <v>1387</v>
      </c>
      <c r="D139" s="238"/>
      <c r="E139" s="238"/>
      <c r="F139" s="238"/>
      <c r="G139" s="150">
        <v>44157</v>
      </c>
      <c r="H139" s="150">
        <v>43739</v>
      </c>
      <c r="I139" s="150">
        <v>8047</v>
      </c>
      <c r="J139" s="150">
        <v>1018</v>
      </c>
      <c r="K139" s="150">
        <v>17881</v>
      </c>
      <c r="L139" s="150">
        <v>114842</v>
      </c>
      <c r="M139"/>
      <c r="N139" s="150">
        <v>-1149</v>
      </c>
      <c r="O139" s="150"/>
      <c r="P139" s="151"/>
      <c r="Q139" s="150">
        <v>29961</v>
      </c>
      <c r="R139" s="150">
        <v>7485</v>
      </c>
      <c r="S139">
        <v>571</v>
      </c>
      <c r="T139" s="150">
        <v>5981</v>
      </c>
      <c r="U139" s="150">
        <v>43739</v>
      </c>
      <c r="V139" s="150">
        <v>8047</v>
      </c>
      <c r="W139" s="150">
        <v>1018</v>
      </c>
      <c r="X139" s="150">
        <v>16581</v>
      </c>
      <c r="Y139" t="s">
        <v>2655</v>
      </c>
      <c r="AA139" t="s">
        <v>2655</v>
      </c>
      <c r="AB139" t="s">
        <v>2655</v>
      </c>
      <c r="AC139">
        <v>159</v>
      </c>
      <c r="AD139" s="150">
        <v>113542</v>
      </c>
      <c r="AE139" s="150">
        <v>1300</v>
      </c>
      <c r="AF139" s="150">
        <v>114842</v>
      </c>
      <c r="AG139" s="151"/>
      <c r="AH139" s="150">
        <v>87268</v>
      </c>
      <c r="AI139" s="150">
        <v>1354</v>
      </c>
      <c r="AJ139" s="150">
        <v>1038</v>
      </c>
      <c r="AL139" s="150">
        <v>1233</v>
      </c>
      <c r="AM139" t="s">
        <v>2655</v>
      </c>
      <c r="AN139">
        <v>40</v>
      </c>
      <c r="AO139">
        <v>-346</v>
      </c>
      <c r="AP139" s="150">
        <v>3319</v>
      </c>
      <c r="AQ139" s="150">
        <v>9362</v>
      </c>
      <c r="AR139" s="150">
        <v>81225</v>
      </c>
      <c r="AS139" t="s">
        <v>2655</v>
      </c>
      <c r="AT139"/>
      <c r="AU139" s="150">
        <v>44363</v>
      </c>
      <c r="AV139" s="150">
        <v>25273</v>
      </c>
      <c r="AW139" s="150">
        <v>6209</v>
      </c>
      <c r="AX139" s="150">
        <v>-1989</v>
      </c>
      <c r="AY139" s="150">
        <v>61438</v>
      </c>
      <c r="AZ139" s="150">
        <v>12760</v>
      </c>
      <c r="BA139" s="150">
        <v>48678</v>
      </c>
      <c r="BB139">
        <v>0.21</v>
      </c>
      <c r="BC139"/>
      <c r="BD139" s="150"/>
      <c r="BE139" s="150">
        <v>27390</v>
      </c>
      <c r="BF139" s="150">
        <v>20530</v>
      </c>
      <c r="BG139" s="150">
        <v>1276</v>
      </c>
      <c r="BH139">
        <v>-953</v>
      </c>
      <c r="BI139" s="150">
        <v>45691</v>
      </c>
      <c r="BJ139" s="150">
        <v>15748</v>
      </c>
      <c r="BK139" s="150">
        <v>29943</v>
      </c>
      <c r="BL139">
        <v>0.34</v>
      </c>
      <c r="BM139"/>
      <c r="BN139" s="150">
        <v>30753</v>
      </c>
      <c r="BO139" t="s">
        <v>2655</v>
      </c>
      <c r="BP139" t="s">
        <v>2655</v>
      </c>
      <c r="BQ139" s="150">
        <v>2942</v>
      </c>
      <c r="BR139" s="150">
        <v>33695</v>
      </c>
      <c r="BS139" t="s">
        <v>2655</v>
      </c>
      <c r="BT139" s="150">
        <v>33695</v>
      </c>
      <c r="BU139" t="s">
        <v>2655</v>
      </c>
      <c r="BV139" s="150"/>
      <c r="BW139" s="150">
        <v>102506</v>
      </c>
      <c r="BX139" s="150">
        <v>45803</v>
      </c>
      <c r="BY139" s="150">
        <v>7485</v>
      </c>
      <c r="BZ139" t="s">
        <v>2655</v>
      </c>
      <c r="CA139" s="150">
        <v>140824</v>
      </c>
      <c r="CB139" s="150">
        <v>28508</v>
      </c>
      <c r="CC139" s="150">
        <v>112316</v>
      </c>
      <c r="CD139">
        <v>0.2</v>
      </c>
      <c r="CE139" s="150"/>
      <c r="CG139" t="s">
        <v>2655</v>
      </c>
      <c r="CH139" t="s">
        <v>2655</v>
      </c>
      <c r="CJ139" t="s">
        <v>2655</v>
      </c>
      <c r="CK139" t="s">
        <v>2655</v>
      </c>
      <c r="CL139" t="s">
        <v>2655</v>
      </c>
      <c r="CM139" t="s">
        <v>2655</v>
      </c>
      <c r="CN139" s="150"/>
      <c r="CO139" s="150">
        <v>18059</v>
      </c>
      <c r="CP139" s="150">
        <v>1723</v>
      </c>
      <c r="CQ139" t="s">
        <v>2655</v>
      </c>
      <c r="CR139">
        <v>-353</v>
      </c>
      <c r="CS139" s="150">
        <v>19429</v>
      </c>
      <c r="CT139">
        <v>546</v>
      </c>
      <c r="CU139" s="150">
        <v>18883</v>
      </c>
      <c r="CV139">
        <v>0.03</v>
      </c>
      <c r="CW139" s="150"/>
      <c r="CX139" s="150">
        <v>7740</v>
      </c>
      <c r="CY139" t="s">
        <v>2655</v>
      </c>
      <c r="CZ139" t="s">
        <v>2655</v>
      </c>
      <c r="DA139">
        <v>353</v>
      </c>
      <c r="DB139" s="150">
        <v>8093</v>
      </c>
      <c r="DC139" t="s">
        <v>2655</v>
      </c>
      <c r="DD139" s="150">
        <v>8093</v>
      </c>
      <c r="DE139" t="s">
        <v>2655</v>
      </c>
      <c r="DF139" s="151"/>
      <c r="DG139" s="150">
        <v>25799</v>
      </c>
      <c r="DH139" s="150">
        <v>1723</v>
      </c>
      <c r="DI139" t="s">
        <v>2655</v>
      </c>
      <c r="DJ139" t="s">
        <v>2655</v>
      </c>
      <c r="DK139" s="150">
        <v>27522</v>
      </c>
      <c r="DL139">
        <v>546</v>
      </c>
      <c r="DM139" s="150">
        <v>26976</v>
      </c>
      <c r="DN139">
        <v>0.02</v>
      </c>
      <c r="DO139" s="150"/>
      <c r="DP139" s="150"/>
      <c r="DQ139" s="150"/>
      <c r="DS139" s="150"/>
      <c r="DW139" t="str">
        <f t="shared" si="4"/>
        <v>כפר קאסם</v>
      </c>
      <c r="DX139" s="150">
        <f t="shared" si="5"/>
        <v>12760</v>
      </c>
      <c r="DY139" s="150">
        <f t="shared" si="6"/>
        <v>15748</v>
      </c>
      <c r="DZ139" s="150"/>
      <c r="EB139" s="150"/>
      <c r="EC139" t="s">
        <v>2869</v>
      </c>
      <c r="ED139" s="150" t="str">
        <f t="shared" si="7"/>
        <v>כפר קאסם</v>
      </c>
      <c r="EE139" s="150"/>
      <c r="EL139" s="150"/>
      <c r="EM139" s="152"/>
      <c r="EN139" s="150"/>
      <c r="EO139" s="150"/>
      <c r="EP139" s="150"/>
      <c r="ER139" s="150"/>
      <c r="EV139" s="150"/>
      <c r="EW139" s="150"/>
      <c r="EX139" s="150"/>
      <c r="EY139" s="151"/>
      <c r="EZ139" s="150"/>
      <c r="FA139" s="150"/>
      <c r="FG139" s="150"/>
      <c r="FH139" s="150"/>
      <c r="FI139" s="150"/>
      <c r="FK139" s="151"/>
      <c r="FM139" s="150"/>
      <c r="FN139" s="150"/>
      <c r="FO139" s="150"/>
      <c r="FP139" s="150"/>
      <c r="FQ139" s="152"/>
      <c r="FR139" s="150"/>
      <c r="FS139" s="150"/>
      <c r="FT139" s="150"/>
      <c r="FU139" s="150"/>
      <c r="FV139" s="150"/>
      <c r="FW139" s="150"/>
      <c r="FX139" s="150"/>
      <c r="FZ139" s="153"/>
      <c r="GA139" s="150"/>
      <c r="GB139" s="150"/>
      <c r="GC139" s="150"/>
      <c r="GE139" s="150"/>
      <c r="GF139" s="150"/>
      <c r="GG139" s="150"/>
      <c r="GI139" s="154"/>
      <c r="GJ139" s="150"/>
      <c r="GM139" s="150"/>
      <c r="GN139" s="150"/>
      <c r="GP139" s="150"/>
      <c r="GR139" s="151"/>
      <c r="GS139" s="150"/>
      <c r="GT139" s="150"/>
      <c r="GU139" s="150"/>
      <c r="GW139" s="150"/>
      <c r="GX139" s="150"/>
      <c r="GY139" s="150"/>
      <c r="HA139" s="152"/>
      <c r="HJ139" s="128"/>
      <c r="HK139" s="150"/>
      <c r="HL139" s="150"/>
      <c r="HO139" s="150"/>
      <c r="HQ139" s="150"/>
      <c r="HS139" s="151"/>
      <c r="HT139" s="150"/>
      <c r="HX139" s="150"/>
      <c r="HZ139" s="150"/>
      <c r="IB139" s="151"/>
      <c r="IC139" s="150"/>
      <c r="ID139" s="150"/>
      <c r="IG139" s="150"/>
      <c r="II139" s="150"/>
    </row>
    <row r="140" spans="1:243">
      <c r="A140" s="149">
        <v>127</v>
      </c>
      <c r="B140" s="238" t="s">
        <v>2657</v>
      </c>
      <c r="C140" t="s">
        <v>694</v>
      </c>
      <c r="D140" s="238"/>
      <c r="E140" s="238"/>
      <c r="F140" s="238"/>
      <c r="G140" s="150">
        <v>25797</v>
      </c>
      <c r="H140" s="150">
        <v>26275</v>
      </c>
      <c r="I140" s="150">
        <v>6315</v>
      </c>
      <c r="J140" s="150">
        <v>1101</v>
      </c>
      <c r="K140" s="150">
        <v>13850</v>
      </c>
      <c r="L140" s="150">
        <v>73338</v>
      </c>
      <c r="M140" s="150"/>
      <c r="N140">
        <v>-185</v>
      </c>
      <c r="O140" s="150"/>
      <c r="P140" s="151"/>
      <c r="Q140" s="150">
        <v>17868</v>
      </c>
      <c r="R140" s="150">
        <v>3658</v>
      </c>
      <c r="S140">
        <v>290</v>
      </c>
      <c r="T140" s="150">
        <v>2411</v>
      </c>
      <c r="U140" s="150">
        <v>26275</v>
      </c>
      <c r="V140" s="150">
        <v>6315</v>
      </c>
      <c r="W140" s="150">
        <v>1101</v>
      </c>
      <c r="X140" s="150">
        <v>12832</v>
      </c>
      <c r="Y140" t="s">
        <v>2655</v>
      </c>
      <c r="AA140" t="s">
        <v>2655</v>
      </c>
      <c r="AB140" s="150">
        <v>1018</v>
      </c>
      <c r="AC140" s="150">
        <v>1570</v>
      </c>
      <c r="AD140" s="150">
        <v>73338</v>
      </c>
      <c r="AE140" t="s">
        <v>2655</v>
      </c>
      <c r="AF140" s="150">
        <v>73338</v>
      </c>
      <c r="AG140" s="151"/>
      <c r="AH140" s="150">
        <v>39422</v>
      </c>
      <c r="AI140" s="150">
        <v>7744</v>
      </c>
      <c r="AJ140" s="150">
        <v>3358</v>
      </c>
      <c r="AL140" s="150">
        <v>1856</v>
      </c>
      <c r="AM140" s="150">
        <v>3000</v>
      </c>
      <c r="AO140" t="s">
        <v>2655</v>
      </c>
      <c r="AP140" s="150">
        <v>15958</v>
      </c>
      <c r="AQ140" s="150">
        <v>26953</v>
      </c>
      <c r="AR140" s="150">
        <v>28427</v>
      </c>
      <c r="AS140" t="s">
        <v>2655</v>
      </c>
      <c r="AT140"/>
      <c r="AU140" s="150">
        <v>22944</v>
      </c>
      <c r="AV140" s="150">
        <v>22524</v>
      </c>
      <c r="AW140" s="150">
        <v>7504</v>
      </c>
      <c r="AX140" s="150">
        <v>-6976</v>
      </c>
      <c r="AY140" s="150">
        <v>30988</v>
      </c>
      <c r="AZ140" s="150">
        <v>14437</v>
      </c>
      <c r="BA140" s="150">
        <v>16551</v>
      </c>
      <c r="BB140">
        <v>0.47</v>
      </c>
      <c r="BC140"/>
      <c r="BD140" s="150"/>
      <c r="BE140" s="150">
        <v>7552</v>
      </c>
      <c r="BF140" s="150">
        <v>3860</v>
      </c>
      <c r="BG140" t="s">
        <v>2655</v>
      </c>
      <c r="BH140" s="150">
        <v>-2366</v>
      </c>
      <c r="BI140" s="150">
        <v>9046</v>
      </c>
      <c r="BJ140" s="150">
        <v>3431</v>
      </c>
      <c r="BK140" s="150">
        <v>5615</v>
      </c>
      <c r="BL140">
        <v>0.38</v>
      </c>
      <c r="BM140"/>
      <c r="BN140" s="150">
        <v>57158</v>
      </c>
      <c r="BO140" t="s">
        <v>2655</v>
      </c>
      <c r="BP140" t="s">
        <v>2655</v>
      </c>
      <c r="BQ140" s="150">
        <v>9342</v>
      </c>
      <c r="BR140" s="150">
        <v>66500</v>
      </c>
      <c r="BS140" t="s">
        <v>2655</v>
      </c>
      <c r="BT140" s="150">
        <v>66500</v>
      </c>
      <c r="BU140" t="s">
        <v>2655</v>
      </c>
      <c r="BV140" s="150"/>
      <c r="BW140" s="150">
        <v>87654</v>
      </c>
      <c r="BX140" s="150">
        <v>26384</v>
      </c>
      <c r="BY140" s="150">
        <v>7504</v>
      </c>
      <c r="BZ140" t="s">
        <v>2655</v>
      </c>
      <c r="CA140" s="150">
        <v>106534</v>
      </c>
      <c r="CB140" s="150">
        <v>17868</v>
      </c>
      <c r="CC140" s="150">
        <v>88666</v>
      </c>
      <c r="CD140">
        <v>0.17</v>
      </c>
      <c r="CE140" s="150"/>
      <c r="CG140" t="s">
        <v>2655</v>
      </c>
      <c r="CH140" t="s">
        <v>2655</v>
      </c>
      <c r="CJ140" t="s">
        <v>2655</v>
      </c>
      <c r="CK140" t="s">
        <v>2655</v>
      </c>
      <c r="CL140" t="s">
        <v>2655</v>
      </c>
      <c r="CM140" t="s">
        <v>2655</v>
      </c>
      <c r="CN140" s="150"/>
      <c r="CO140" s="150">
        <v>2550</v>
      </c>
      <c r="CP140">
        <v>699</v>
      </c>
      <c r="CQ140" t="s">
        <v>2655</v>
      </c>
      <c r="CR140">
        <v>-308</v>
      </c>
      <c r="CS140" s="150">
        <v>2941</v>
      </c>
      <c r="CT140">
        <v>290</v>
      </c>
      <c r="CU140" s="150">
        <v>2651</v>
      </c>
      <c r="CV140">
        <v>0.1</v>
      </c>
      <c r="CW140" s="150"/>
      <c r="CX140" s="150">
        <v>7647</v>
      </c>
      <c r="CY140" t="s">
        <v>2655</v>
      </c>
      <c r="CZ140" t="s">
        <v>2655</v>
      </c>
      <c r="DA140">
        <v>308</v>
      </c>
      <c r="DB140" s="150">
        <v>7955</v>
      </c>
      <c r="DC140" t="s">
        <v>2655</v>
      </c>
      <c r="DD140" s="150">
        <v>7955</v>
      </c>
      <c r="DE140" t="s">
        <v>2655</v>
      </c>
      <c r="DF140" s="151"/>
      <c r="DG140" s="150">
        <v>10197</v>
      </c>
      <c r="DH140">
        <v>699</v>
      </c>
      <c r="DI140" t="s">
        <v>2655</v>
      </c>
      <c r="DJ140" t="s">
        <v>2655</v>
      </c>
      <c r="DK140" s="150">
        <v>10896</v>
      </c>
      <c r="DL140">
        <v>290</v>
      </c>
      <c r="DM140" s="150">
        <v>10606</v>
      </c>
      <c r="DN140">
        <v>0.03</v>
      </c>
      <c r="DO140" s="150"/>
      <c r="DS140" s="150"/>
      <c r="DV140" s="150"/>
      <c r="DW140" t="str">
        <f t="shared" si="4"/>
        <v>כפר קרע</v>
      </c>
      <c r="DX140" s="150">
        <f t="shared" si="5"/>
        <v>14437</v>
      </c>
      <c r="DY140" s="150">
        <f t="shared" si="6"/>
        <v>3431</v>
      </c>
      <c r="DZ140" s="150"/>
      <c r="EC140" t="s">
        <v>2870</v>
      </c>
      <c r="ED140" s="150" t="str">
        <f t="shared" si="7"/>
        <v>כפר קרע</v>
      </c>
      <c r="EE140" s="150"/>
      <c r="EL140" s="150"/>
      <c r="EM140" s="152"/>
      <c r="EN140" s="150"/>
      <c r="EO140" s="150"/>
      <c r="EP140" s="150"/>
      <c r="ER140" s="150"/>
      <c r="ES140" s="150"/>
      <c r="EV140" s="150"/>
      <c r="EW140" s="150"/>
      <c r="EX140" s="150"/>
      <c r="EY140" s="151"/>
      <c r="EZ140" s="150"/>
      <c r="FA140" s="150"/>
      <c r="FG140" s="150"/>
      <c r="FH140" s="150"/>
      <c r="FI140" s="150"/>
      <c r="FJ140" s="150"/>
      <c r="FK140" s="151"/>
      <c r="FL140" s="150"/>
      <c r="FN140" s="150"/>
      <c r="FO140" s="150"/>
      <c r="FQ140" s="152"/>
      <c r="FR140" s="150"/>
      <c r="FS140" s="150"/>
      <c r="FT140" s="150"/>
      <c r="FU140" s="150"/>
      <c r="FV140" s="150"/>
      <c r="FW140" s="150"/>
      <c r="FX140" s="150"/>
      <c r="FZ140" s="153"/>
      <c r="GA140" s="150"/>
      <c r="GB140" s="150"/>
      <c r="GD140" s="150"/>
      <c r="GE140" s="150"/>
      <c r="GF140" s="150"/>
      <c r="GG140" s="150"/>
      <c r="GI140" s="154"/>
      <c r="GJ140" s="150"/>
      <c r="GM140" s="150"/>
      <c r="GN140" s="150"/>
      <c r="GP140" s="150"/>
      <c r="GR140" s="151"/>
      <c r="GS140" s="150"/>
      <c r="GT140" s="150"/>
      <c r="GU140" s="150"/>
      <c r="GW140" s="150"/>
      <c r="GX140" s="150"/>
      <c r="GY140" s="150"/>
      <c r="HA140" s="152"/>
      <c r="HJ140" s="128"/>
      <c r="HK140" s="150"/>
      <c r="HO140" s="150"/>
      <c r="HQ140" s="150"/>
      <c r="HS140" s="151"/>
      <c r="HT140" s="150"/>
      <c r="HX140" s="150"/>
      <c r="HZ140" s="150"/>
      <c r="IB140" s="151"/>
      <c r="IC140" s="150"/>
      <c r="IG140" s="150"/>
      <c r="II140" s="150"/>
    </row>
    <row r="141" spans="1:243">
      <c r="A141" s="149">
        <v>128</v>
      </c>
      <c r="B141" s="238" t="s">
        <v>2658</v>
      </c>
      <c r="C141" t="s">
        <v>2509</v>
      </c>
      <c r="D141" s="238"/>
      <c r="E141" s="238"/>
      <c r="F141" s="238"/>
      <c r="G141" s="150">
        <v>31707</v>
      </c>
      <c r="H141" s="150">
        <v>1772</v>
      </c>
      <c r="I141">
        <v>573</v>
      </c>
      <c r="J141">
        <v>268</v>
      </c>
      <c r="K141">
        <v>17</v>
      </c>
      <c r="L141" s="150">
        <v>34337</v>
      </c>
      <c r="M141"/>
      <c r="N141">
        <v>106</v>
      </c>
      <c r="O141" s="150"/>
      <c r="P141" s="151"/>
      <c r="Q141" s="150">
        <v>15844</v>
      </c>
      <c r="R141">
        <v>615</v>
      </c>
      <c r="S141" t="s">
        <v>2655</v>
      </c>
      <c r="T141" s="150">
        <v>13644</v>
      </c>
      <c r="U141" s="150">
        <v>1772</v>
      </c>
      <c r="V141">
        <v>573</v>
      </c>
      <c r="W141">
        <v>268</v>
      </c>
      <c r="X141" t="s">
        <v>2655</v>
      </c>
      <c r="Y141" t="s">
        <v>2655</v>
      </c>
      <c r="AA141" t="s">
        <v>2655</v>
      </c>
      <c r="AB141">
        <v>17</v>
      </c>
      <c r="AC141" s="150">
        <v>1604</v>
      </c>
      <c r="AD141" s="150">
        <v>34337</v>
      </c>
      <c r="AE141" t="s">
        <v>2655</v>
      </c>
      <c r="AF141" s="150">
        <v>34337</v>
      </c>
      <c r="AG141" s="151"/>
      <c r="AH141" s="150">
        <v>56178</v>
      </c>
      <c r="AI141">
        <v>515</v>
      </c>
      <c r="AJ141" s="150">
        <v>1619</v>
      </c>
      <c r="AL141" s="150">
        <v>6698</v>
      </c>
      <c r="AM141" t="s">
        <v>2655</v>
      </c>
      <c r="AP141" s="150">
        <v>8832</v>
      </c>
      <c r="AQ141" s="150">
        <v>3057</v>
      </c>
      <c r="AR141" s="150">
        <v>61953</v>
      </c>
      <c r="AS141" t="s">
        <v>2655</v>
      </c>
      <c r="AT141"/>
      <c r="AU141">
        <v>358</v>
      </c>
      <c r="AV141" s="150">
        <v>12397.45</v>
      </c>
      <c r="AW141">
        <v>576</v>
      </c>
      <c r="AY141" s="150">
        <v>12179.45</v>
      </c>
      <c r="AZ141" s="150">
        <v>11420</v>
      </c>
      <c r="BA141">
        <v>759.45</v>
      </c>
      <c r="BB141">
        <v>0.94</v>
      </c>
      <c r="BC141"/>
      <c r="BE141" s="150">
        <v>1792</v>
      </c>
      <c r="BF141" s="150">
        <v>5099.62</v>
      </c>
      <c r="BG141">
        <v>39</v>
      </c>
      <c r="BI141" s="150">
        <v>6852.62</v>
      </c>
      <c r="BJ141" s="150">
        <v>4371</v>
      </c>
      <c r="BK141" s="150">
        <v>2481.62</v>
      </c>
      <c r="BL141">
        <v>0.64</v>
      </c>
      <c r="BM141"/>
      <c r="BN141" s="150">
        <v>1764</v>
      </c>
      <c r="BO141">
        <v>108</v>
      </c>
      <c r="BP141" t="s">
        <v>2655</v>
      </c>
      <c r="BR141" s="150">
        <v>1872</v>
      </c>
      <c r="BS141" t="s">
        <v>2655</v>
      </c>
      <c r="BT141" s="150">
        <v>1872</v>
      </c>
      <c r="BU141" t="s">
        <v>2655</v>
      </c>
      <c r="BV141"/>
      <c r="BW141" s="150">
        <v>3914</v>
      </c>
      <c r="BX141" s="150">
        <v>17605.080000000002</v>
      </c>
      <c r="BY141">
        <v>615</v>
      </c>
      <c r="BZ141" t="s">
        <v>2655</v>
      </c>
      <c r="CA141" s="150">
        <v>20904.080000000002</v>
      </c>
      <c r="CB141" s="150">
        <v>15791</v>
      </c>
      <c r="CC141" s="150">
        <v>5113.08</v>
      </c>
      <c r="CD141">
        <v>0.76</v>
      </c>
      <c r="CE141" s="150"/>
      <c r="CG141" t="s">
        <v>2655</v>
      </c>
      <c r="CH141" t="s">
        <v>2655</v>
      </c>
      <c r="CJ141" t="s">
        <v>2655</v>
      </c>
      <c r="CK141" t="s">
        <v>2655</v>
      </c>
      <c r="CL141" t="s">
        <v>2655</v>
      </c>
      <c r="CM141" t="s">
        <v>2655</v>
      </c>
      <c r="CN141" s="150"/>
      <c r="CP141" t="s">
        <v>2655</v>
      </c>
      <c r="CQ141" t="s">
        <v>2655</v>
      </c>
      <c r="CS141" t="s">
        <v>2655</v>
      </c>
      <c r="CT141" t="s">
        <v>2655</v>
      </c>
      <c r="CU141" t="s">
        <v>2655</v>
      </c>
      <c r="CV141" t="s">
        <v>2655</v>
      </c>
      <c r="CW141"/>
      <c r="CY141" t="s">
        <v>2655</v>
      </c>
      <c r="CZ141" t="s">
        <v>2655</v>
      </c>
      <c r="DB141" t="s">
        <v>2655</v>
      </c>
      <c r="DC141" t="s">
        <v>2655</v>
      </c>
      <c r="DD141" t="s">
        <v>2655</v>
      </c>
      <c r="DE141" t="s">
        <v>2655</v>
      </c>
      <c r="DF141" s="151"/>
      <c r="DG141" t="s">
        <v>2655</v>
      </c>
      <c r="DH141" t="s">
        <v>2655</v>
      </c>
      <c r="DI141" t="s">
        <v>2655</v>
      </c>
      <c r="DJ141" t="s">
        <v>2655</v>
      </c>
      <c r="DK141" t="s">
        <v>2655</v>
      </c>
      <c r="DL141" t="s">
        <v>2655</v>
      </c>
      <c r="DM141" t="s">
        <v>2655</v>
      </c>
      <c r="DN141" t="s">
        <v>2655</v>
      </c>
      <c r="DO141"/>
      <c r="DW141" t="str">
        <f t="shared" si="4"/>
        <v>כפר שמריהו</v>
      </c>
      <c r="DX141" s="150">
        <f t="shared" si="5"/>
        <v>11420</v>
      </c>
      <c r="DY141" s="150">
        <f t="shared" si="6"/>
        <v>4371</v>
      </c>
      <c r="DZ141" s="150"/>
      <c r="EB141" s="150"/>
      <c r="EC141" t="s">
        <v>2871</v>
      </c>
      <c r="ED141" s="150" t="str">
        <f t="shared" si="7"/>
        <v>כפר שמריהו</v>
      </c>
      <c r="EF141" s="150"/>
      <c r="EJ141" s="150"/>
      <c r="EL141" s="150"/>
      <c r="EM141" s="152"/>
      <c r="EN141" s="150"/>
      <c r="EP141" s="150"/>
      <c r="ER141" s="150"/>
      <c r="EV141" s="150"/>
      <c r="EW141" s="150"/>
      <c r="EX141" s="150"/>
      <c r="EY141" s="151"/>
      <c r="EZ141" s="150"/>
      <c r="FA141" s="150"/>
      <c r="FD141" s="150"/>
      <c r="FG141" s="150"/>
      <c r="FH141" s="150"/>
      <c r="FI141" s="150"/>
      <c r="FJ141" s="150"/>
      <c r="FK141" s="151"/>
      <c r="FL141" s="150"/>
      <c r="FM141" s="150"/>
      <c r="FN141" s="150"/>
      <c r="FO141" s="150"/>
      <c r="FP141" s="150"/>
      <c r="FQ141" s="152"/>
      <c r="FS141" s="150"/>
      <c r="FV141" s="150"/>
      <c r="FW141" s="150"/>
      <c r="FZ141" s="153"/>
      <c r="GA141" s="150"/>
      <c r="GB141" s="150"/>
      <c r="GE141" s="150"/>
      <c r="GF141" s="150"/>
      <c r="GG141" s="150"/>
      <c r="GI141" s="154"/>
      <c r="GJ141" s="150"/>
      <c r="GN141" s="150"/>
      <c r="GP141" s="150"/>
      <c r="GR141" s="151"/>
      <c r="GS141" s="150"/>
      <c r="GT141" s="150"/>
      <c r="GW141" s="150"/>
      <c r="GX141" s="150"/>
      <c r="GY141" s="150"/>
      <c r="HA141" s="152"/>
      <c r="HJ141" s="128"/>
      <c r="HS141" s="151"/>
      <c r="IB141" s="151"/>
    </row>
    <row r="142" spans="1:243">
      <c r="A142" s="149">
        <v>129</v>
      </c>
      <c r="B142" s="238" t="s">
        <v>2654</v>
      </c>
      <c r="C142" t="s">
        <v>2003</v>
      </c>
      <c r="D142" s="238"/>
      <c r="E142" s="238"/>
      <c r="F142" s="238"/>
      <c r="G142" s="150">
        <v>19077</v>
      </c>
      <c r="H142" s="150">
        <v>4341</v>
      </c>
      <c r="I142" t="s">
        <v>2655</v>
      </c>
      <c r="J142">
        <v>50</v>
      </c>
      <c r="K142" s="150">
        <v>1393</v>
      </c>
      <c r="L142" s="150">
        <v>24861</v>
      </c>
      <c r="M142"/>
      <c r="N142">
        <v>-3</v>
      </c>
      <c r="O142" s="150"/>
      <c r="P142" s="151"/>
      <c r="Q142" s="150">
        <v>9820</v>
      </c>
      <c r="R142" s="150">
        <v>1006</v>
      </c>
      <c r="S142" s="150">
        <v>3369</v>
      </c>
      <c r="T142" s="150">
        <v>4379</v>
      </c>
      <c r="U142" s="150">
        <v>4341</v>
      </c>
      <c r="V142" t="s">
        <v>2655</v>
      </c>
      <c r="W142">
        <v>50</v>
      </c>
      <c r="X142" s="150">
        <v>1378</v>
      </c>
      <c r="Y142">
        <v>15</v>
      </c>
      <c r="AA142" t="s">
        <v>2655</v>
      </c>
      <c r="AB142" t="s">
        <v>2655</v>
      </c>
      <c r="AC142">
        <v>503</v>
      </c>
      <c r="AD142" s="150">
        <v>24861</v>
      </c>
      <c r="AE142" t="s">
        <v>2655</v>
      </c>
      <c r="AF142" s="150">
        <v>24861</v>
      </c>
      <c r="AG142" s="151"/>
      <c r="AH142" s="150">
        <v>46762</v>
      </c>
      <c r="AI142" s="150">
        <v>7266</v>
      </c>
      <c r="AL142" s="150">
        <v>9580</v>
      </c>
      <c r="AM142" t="s">
        <v>2655</v>
      </c>
      <c r="AP142" s="150">
        <v>16846</v>
      </c>
      <c r="AQ142" s="150">
        <v>33222</v>
      </c>
      <c r="AR142" s="150">
        <v>30386</v>
      </c>
      <c r="AS142" s="150">
        <v>2784</v>
      </c>
      <c r="AT142"/>
      <c r="AU142">
        <v>528</v>
      </c>
      <c r="AV142" s="150">
        <v>7642</v>
      </c>
      <c r="AW142">
        <v>978</v>
      </c>
      <c r="AX142">
        <v>16</v>
      </c>
      <c r="AY142" s="150">
        <v>7208</v>
      </c>
      <c r="AZ142" s="150">
        <v>6787</v>
      </c>
      <c r="BA142">
        <v>421</v>
      </c>
      <c r="BB142">
        <v>0.94</v>
      </c>
      <c r="BC142"/>
      <c r="BE142">
        <v>665</v>
      </c>
      <c r="BF142" s="150">
        <v>3062.12</v>
      </c>
      <c r="BG142">
        <v>28</v>
      </c>
      <c r="BI142" s="150">
        <v>3699.12</v>
      </c>
      <c r="BJ142" s="150">
        <v>3033</v>
      </c>
      <c r="BK142">
        <v>666.12</v>
      </c>
      <c r="BL142">
        <v>0.82</v>
      </c>
      <c r="BM142"/>
      <c r="BN142" s="150">
        <v>2772</v>
      </c>
      <c r="BO142">
        <v>166</v>
      </c>
      <c r="BP142" t="s">
        <v>2655</v>
      </c>
      <c r="BQ142">
        <v>-16</v>
      </c>
      <c r="BR142" s="150">
        <v>2922</v>
      </c>
      <c r="BS142" t="s">
        <v>2655</v>
      </c>
      <c r="BT142" s="150">
        <v>2922</v>
      </c>
      <c r="BU142" t="s">
        <v>2655</v>
      </c>
      <c r="BV142"/>
      <c r="BW142" s="150">
        <v>3965</v>
      </c>
      <c r="BX142" s="150">
        <v>10870.12</v>
      </c>
      <c r="BY142" s="150">
        <v>1006</v>
      </c>
      <c r="BZ142" t="s">
        <v>2655</v>
      </c>
      <c r="CA142" s="150">
        <v>13829.12</v>
      </c>
      <c r="CB142" s="150">
        <v>9820</v>
      </c>
      <c r="CC142" s="150">
        <v>4009.12</v>
      </c>
      <c r="CD142">
        <v>0.71</v>
      </c>
      <c r="CE142" s="150"/>
      <c r="CG142" t="s">
        <v>2655</v>
      </c>
      <c r="CH142" t="s">
        <v>2655</v>
      </c>
      <c r="CJ142" t="s">
        <v>2655</v>
      </c>
      <c r="CK142" t="s">
        <v>2655</v>
      </c>
      <c r="CL142" t="s">
        <v>2655</v>
      </c>
      <c r="CM142" t="s">
        <v>2655</v>
      </c>
      <c r="CN142" s="150"/>
      <c r="CO142">
        <v>342</v>
      </c>
      <c r="CP142" s="150">
        <v>3226</v>
      </c>
      <c r="CQ142" t="s">
        <v>2655</v>
      </c>
      <c r="CS142" s="150">
        <v>3568</v>
      </c>
      <c r="CT142" s="150">
        <v>3351</v>
      </c>
      <c r="CU142">
        <v>217</v>
      </c>
      <c r="CV142">
        <v>0.94</v>
      </c>
      <c r="CW142"/>
      <c r="CX142">
        <v>365</v>
      </c>
      <c r="CY142">
        <v>18</v>
      </c>
      <c r="CZ142" t="s">
        <v>2655</v>
      </c>
      <c r="DB142">
        <v>383</v>
      </c>
      <c r="DC142" t="s">
        <v>2655</v>
      </c>
      <c r="DD142">
        <v>383</v>
      </c>
      <c r="DE142" t="s">
        <v>2655</v>
      </c>
      <c r="DF142" s="151"/>
      <c r="DG142">
        <v>707</v>
      </c>
      <c r="DH142" s="150">
        <v>3244</v>
      </c>
      <c r="DI142" t="s">
        <v>2655</v>
      </c>
      <c r="DJ142" t="s">
        <v>2655</v>
      </c>
      <c r="DK142" s="150">
        <v>3951</v>
      </c>
      <c r="DL142" s="150">
        <v>3351</v>
      </c>
      <c r="DM142">
        <v>600</v>
      </c>
      <c r="DN142">
        <v>0.85</v>
      </c>
      <c r="DO142"/>
      <c r="DW142" t="str">
        <f t="shared" si="4"/>
        <v>כפר תבור</v>
      </c>
      <c r="DX142" s="150">
        <f t="shared" si="5"/>
        <v>6787</v>
      </c>
      <c r="DY142" s="150">
        <f t="shared" si="6"/>
        <v>3033</v>
      </c>
      <c r="DZ142" s="150"/>
      <c r="EB142" s="150"/>
      <c r="EC142" t="s">
        <v>2872</v>
      </c>
      <c r="ED142" s="150" t="str">
        <f t="shared" si="7"/>
        <v>כפר תבור</v>
      </c>
      <c r="EF142" s="150"/>
      <c r="EL142" s="150"/>
      <c r="EM142" s="152"/>
      <c r="EN142" s="150"/>
      <c r="EO142" s="150"/>
      <c r="ER142" s="150"/>
      <c r="EV142" s="150"/>
      <c r="EW142" s="150"/>
      <c r="EX142" s="150"/>
      <c r="EY142" s="151"/>
      <c r="EZ142" s="150"/>
      <c r="FA142" s="150"/>
      <c r="FD142" s="150"/>
      <c r="FG142" s="150"/>
      <c r="FH142" s="150"/>
      <c r="FI142" s="150"/>
      <c r="FJ142" s="150"/>
      <c r="FK142" s="151"/>
      <c r="FL142" s="150"/>
      <c r="FM142" s="150"/>
      <c r="FN142" s="150"/>
      <c r="FO142" s="150"/>
      <c r="FP142" s="150"/>
      <c r="FQ142" s="152"/>
      <c r="FS142" s="150"/>
      <c r="FV142" s="150"/>
      <c r="FW142" s="150"/>
      <c r="FZ142" s="153"/>
      <c r="GB142" s="150"/>
      <c r="GE142" s="150"/>
      <c r="GF142" s="150"/>
      <c r="GI142" s="154"/>
      <c r="GJ142" s="150"/>
      <c r="GN142" s="150"/>
      <c r="GP142" s="150"/>
      <c r="GR142" s="151"/>
      <c r="GS142" s="150"/>
      <c r="GT142" s="150"/>
      <c r="GU142" s="150"/>
      <c r="GW142" s="150"/>
      <c r="GX142" s="150"/>
      <c r="GY142" s="150"/>
      <c r="HA142" s="152"/>
      <c r="HJ142" s="128"/>
      <c r="HL142" s="150"/>
      <c r="HO142" s="150"/>
      <c r="HP142" s="150"/>
      <c r="HS142" s="151"/>
      <c r="IB142" s="151"/>
      <c r="ID142" s="150"/>
      <c r="IG142" s="150"/>
      <c r="IH142" s="150"/>
    </row>
    <row r="143" spans="1:243">
      <c r="A143" s="149">
        <v>130</v>
      </c>
      <c r="B143" s="238" t="s">
        <v>2658</v>
      </c>
      <c r="C143" t="s">
        <v>2012</v>
      </c>
      <c r="D143" s="238"/>
      <c r="E143" s="238"/>
      <c r="F143" s="238"/>
      <c r="G143" s="150">
        <v>189279</v>
      </c>
      <c r="H143" s="150">
        <v>36238</v>
      </c>
      <c r="I143" s="150">
        <v>25396</v>
      </c>
      <c r="J143">
        <v>603</v>
      </c>
      <c r="K143" s="150">
        <v>8596</v>
      </c>
      <c r="L143" s="150">
        <v>260112</v>
      </c>
      <c r="M143"/>
      <c r="N143">
        <v>4</v>
      </c>
      <c r="O143" s="150"/>
      <c r="P143" s="151"/>
      <c r="Q143" s="150">
        <v>136043</v>
      </c>
      <c r="R143" s="150">
        <v>20188</v>
      </c>
      <c r="S143">
        <v>31</v>
      </c>
      <c r="T143" s="150">
        <v>31080</v>
      </c>
      <c r="U143" s="150">
        <v>36238</v>
      </c>
      <c r="V143" s="150">
        <v>25396</v>
      </c>
      <c r="W143">
        <v>603</v>
      </c>
      <c r="X143" s="150">
        <v>7412</v>
      </c>
      <c r="Y143" s="150">
        <v>1129</v>
      </c>
      <c r="AA143" t="s">
        <v>2655</v>
      </c>
      <c r="AB143">
        <v>55</v>
      </c>
      <c r="AC143" s="150">
        <v>1937</v>
      </c>
      <c r="AD143" s="150">
        <v>260112</v>
      </c>
      <c r="AE143" t="s">
        <v>2655</v>
      </c>
      <c r="AF143" s="150">
        <v>260112</v>
      </c>
      <c r="AG143" s="151"/>
      <c r="AH143" s="150">
        <v>143441</v>
      </c>
      <c r="AI143" s="150">
        <v>15408</v>
      </c>
      <c r="AL143" s="150">
        <v>9928</v>
      </c>
      <c r="AM143" s="150">
        <v>8280</v>
      </c>
      <c r="AP143" s="150">
        <v>33616</v>
      </c>
      <c r="AQ143" s="150">
        <v>13346</v>
      </c>
      <c r="AR143" s="150">
        <v>163711</v>
      </c>
      <c r="AS143" t="s">
        <v>2655</v>
      </c>
      <c r="AT143"/>
      <c r="AU143" s="150">
        <v>3435</v>
      </c>
      <c r="AV143" s="150">
        <v>71022</v>
      </c>
      <c r="AW143" s="150">
        <v>11936</v>
      </c>
      <c r="AX143" s="150">
        <v>-2712</v>
      </c>
      <c r="AY143" s="150">
        <v>59809</v>
      </c>
      <c r="AZ143" s="150">
        <v>51991</v>
      </c>
      <c r="BA143" s="150">
        <v>7818</v>
      </c>
      <c r="BB143">
        <v>0.87</v>
      </c>
      <c r="BC143"/>
      <c r="BD143" s="150"/>
      <c r="BE143" s="150">
        <v>12872</v>
      </c>
      <c r="BF143" s="150">
        <v>93735</v>
      </c>
      <c r="BG143" s="150">
        <v>9979</v>
      </c>
      <c r="BH143" s="150">
        <v>-5389</v>
      </c>
      <c r="BI143" s="150">
        <v>91239</v>
      </c>
      <c r="BJ143" s="150">
        <v>82966</v>
      </c>
      <c r="BK143" s="150">
        <v>8273</v>
      </c>
      <c r="BL143">
        <v>0.91</v>
      </c>
      <c r="BM143"/>
      <c r="BN143" s="150">
        <v>27534</v>
      </c>
      <c r="BO143" t="s">
        <v>2655</v>
      </c>
      <c r="BP143" t="s">
        <v>2655</v>
      </c>
      <c r="BQ143" s="150">
        <v>8101</v>
      </c>
      <c r="BR143" s="150">
        <v>35635</v>
      </c>
      <c r="BS143" t="s">
        <v>2655</v>
      </c>
      <c r="BT143" s="150">
        <v>35635</v>
      </c>
      <c r="BU143" t="s">
        <v>2655</v>
      </c>
      <c r="BV143" s="150"/>
      <c r="BW143" s="150">
        <v>43841</v>
      </c>
      <c r="BX143" s="150">
        <v>164757</v>
      </c>
      <c r="BY143" s="150">
        <v>21915</v>
      </c>
      <c r="BZ143" t="s">
        <v>2655</v>
      </c>
      <c r="CA143" s="150">
        <v>186683</v>
      </c>
      <c r="CB143" s="150">
        <v>134957</v>
      </c>
      <c r="CC143" s="150">
        <v>51726</v>
      </c>
      <c r="CD143">
        <v>0.72</v>
      </c>
      <c r="CE143" s="150"/>
      <c r="CG143" t="s">
        <v>2655</v>
      </c>
      <c r="CH143" t="s">
        <v>2655</v>
      </c>
      <c r="CJ143" t="s">
        <v>2655</v>
      </c>
      <c r="CK143" t="s">
        <v>2655</v>
      </c>
      <c r="CL143" t="s">
        <v>2655</v>
      </c>
      <c r="CM143" t="s">
        <v>2655</v>
      </c>
      <c r="CN143" s="150"/>
      <c r="CO143">
        <v>11</v>
      </c>
      <c r="CP143">
        <v>136</v>
      </c>
      <c r="CQ143" t="s">
        <v>2655</v>
      </c>
      <c r="CR143">
        <v>40</v>
      </c>
      <c r="CS143">
        <v>187</v>
      </c>
      <c r="CT143">
        <v>-56</v>
      </c>
      <c r="CU143">
        <v>243</v>
      </c>
      <c r="CV143">
        <v>-0.3</v>
      </c>
      <c r="CW143" s="150"/>
      <c r="CX143" s="150">
        <v>2159</v>
      </c>
      <c r="CY143" t="s">
        <v>2655</v>
      </c>
      <c r="CZ143" t="s">
        <v>2655</v>
      </c>
      <c r="DA143">
        <v>-40</v>
      </c>
      <c r="DB143" s="150">
        <v>2119</v>
      </c>
      <c r="DC143" t="s">
        <v>2655</v>
      </c>
      <c r="DD143" s="150">
        <v>2119</v>
      </c>
      <c r="DE143" t="s">
        <v>2655</v>
      </c>
      <c r="DF143" s="151"/>
      <c r="DG143" s="150">
        <v>2170</v>
      </c>
      <c r="DH143">
        <v>136</v>
      </c>
      <c r="DI143" t="s">
        <v>2655</v>
      </c>
      <c r="DJ143" t="s">
        <v>2655</v>
      </c>
      <c r="DK143" s="150">
        <v>2306</v>
      </c>
      <c r="DL143">
        <v>-56</v>
      </c>
      <c r="DM143" s="150">
        <v>2362</v>
      </c>
      <c r="DN143">
        <v>-0.02</v>
      </c>
      <c r="DO143"/>
      <c r="DW143" t="str">
        <f t="shared" ref="DW143:DW206" si="8">C143</f>
        <v>כרמיאל</v>
      </c>
      <c r="DX143" s="150">
        <f t="shared" ref="DX143:DX206" si="9">AZ143</f>
        <v>51991</v>
      </c>
      <c r="DY143" s="150">
        <f t="shared" ref="DY143:DY206" si="10">BJ143</f>
        <v>82966</v>
      </c>
      <c r="DZ143" s="150"/>
      <c r="EB143" s="150"/>
      <c r="EC143" t="s">
        <v>2873</v>
      </c>
      <c r="ED143" s="150" t="str">
        <f t="shared" ref="ED143:ED206" si="11">TRIM(EC143)</f>
        <v>כרמיאל</v>
      </c>
      <c r="EE143" s="150"/>
      <c r="EF143" s="150"/>
      <c r="EG143" s="150"/>
      <c r="EJ143" s="150"/>
      <c r="EL143" s="150"/>
      <c r="EM143" s="152"/>
      <c r="EN143" s="150"/>
      <c r="EO143" s="150"/>
      <c r="ER143" s="150"/>
      <c r="ES143" s="150"/>
      <c r="EV143" s="150"/>
      <c r="EW143" s="150"/>
      <c r="EX143" s="150"/>
      <c r="EY143" s="151"/>
      <c r="EZ143" s="150"/>
      <c r="FA143" s="150"/>
      <c r="FB143" s="150"/>
      <c r="FD143" s="150"/>
      <c r="FG143" s="150"/>
      <c r="FH143" s="150"/>
      <c r="FI143" s="150"/>
      <c r="FJ143" s="150"/>
      <c r="FK143" s="151"/>
      <c r="FL143" s="150"/>
      <c r="FM143" s="150"/>
      <c r="FN143" s="150"/>
      <c r="FO143" s="150"/>
      <c r="FP143" s="150"/>
      <c r="FQ143" s="152"/>
      <c r="FR143" s="150"/>
      <c r="FS143" s="150"/>
      <c r="FT143" s="150"/>
      <c r="FU143" s="150"/>
      <c r="FV143" s="150"/>
      <c r="FW143" s="150"/>
      <c r="FX143" s="150"/>
      <c r="FZ143" s="153"/>
      <c r="GA143" s="150"/>
      <c r="GB143" s="150"/>
      <c r="GC143" s="150"/>
      <c r="GD143" s="150"/>
      <c r="GE143" s="150"/>
      <c r="GF143" s="150"/>
      <c r="GG143" s="150"/>
      <c r="GI143" s="154"/>
      <c r="GJ143" s="150"/>
      <c r="GM143" s="150"/>
      <c r="GN143" s="150"/>
      <c r="GP143" s="150"/>
      <c r="GR143" s="151"/>
      <c r="GS143" s="150"/>
      <c r="GT143" s="150"/>
      <c r="GU143" s="150"/>
      <c r="GW143" s="150"/>
      <c r="GX143" s="150"/>
      <c r="GY143" s="150"/>
      <c r="HA143" s="152"/>
      <c r="HJ143" s="128"/>
      <c r="HS143" s="151"/>
      <c r="HT143" s="150"/>
      <c r="HX143" s="150"/>
      <c r="HZ143" s="150"/>
      <c r="IB143" s="151"/>
      <c r="IC143" s="150"/>
      <c r="IG143" s="150"/>
      <c r="II143" s="150"/>
    </row>
    <row r="144" spans="1:243">
      <c r="A144" s="149">
        <v>131</v>
      </c>
      <c r="B144" s="238" t="s">
        <v>2654</v>
      </c>
      <c r="C144" t="s">
        <v>1397</v>
      </c>
      <c r="D144" s="238"/>
      <c r="E144" s="238"/>
      <c r="F144" s="238"/>
      <c r="G144" s="150">
        <v>111284</v>
      </c>
      <c r="H144" s="150">
        <v>60142</v>
      </c>
      <c r="I144" s="150">
        <v>8155</v>
      </c>
      <c r="J144" s="150">
        <v>5277</v>
      </c>
      <c r="K144">
        <v>149</v>
      </c>
      <c r="L144" s="150">
        <v>185007</v>
      </c>
      <c r="M144" s="150"/>
      <c r="N144">
        <v>-142</v>
      </c>
      <c r="O144" s="150"/>
      <c r="P144" s="151"/>
      <c r="Q144" s="150">
        <v>61451</v>
      </c>
      <c r="R144" s="150">
        <v>8551</v>
      </c>
      <c r="S144">
        <v>6</v>
      </c>
      <c r="T144" s="150">
        <v>37888</v>
      </c>
      <c r="U144" s="150">
        <v>60142</v>
      </c>
      <c r="V144" s="150">
        <v>8155</v>
      </c>
      <c r="W144" s="150">
        <v>5277</v>
      </c>
      <c r="X144" t="s">
        <v>2655</v>
      </c>
      <c r="Y144">
        <v>84</v>
      </c>
      <c r="AA144" t="s">
        <v>2655</v>
      </c>
      <c r="AB144">
        <v>65</v>
      </c>
      <c r="AC144" s="150">
        <v>3388</v>
      </c>
      <c r="AD144" s="150">
        <v>185007</v>
      </c>
      <c r="AE144" t="s">
        <v>2655</v>
      </c>
      <c r="AF144" s="150">
        <v>185007</v>
      </c>
      <c r="AG144" s="151"/>
      <c r="AH144" s="150">
        <v>49313</v>
      </c>
      <c r="AI144" s="150">
        <v>4920</v>
      </c>
      <c r="AJ144" s="150">
        <v>4936</v>
      </c>
      <c r="AL144" s="150">
        <v>3890</v>
      </c>
      <c r="AM144" s="150">
        <v>9276</v>
      </c>
      <c r="AP144" s="150">
        <v>23022</v>
      </c>
      <c r="AQ144" s="150">
        <v>21404</v>
      </c>
      <c r="AR144" s="150">
        <v>50931</v>
      </c>
      <c r="AS144" t="s">
        <v>2655</v>
      </c>
      <c r="AT144"/>
      <c r="AU144" s="150">
        <v>16039</v>
      </c>
      <c r="AV144" s="150">
        <v>39875</v>
      </c>
      <c r="AW144" s="150">
        <v>8041</v>
      </c>
      <c r="AX144">
        <v>-906</v>
      </c>
      <c r="AY144" s="150">
        <v>46967</v>
      </c>
      <c r="AZ144" s="150">
        <v>37321</v>
      </c>
      <c r="BA144" s="150">
        <v>9646</v>
      </c>
      <c r="BB144">
        <v>0.79</v>
      </c>
      <c r="BC144"/>
      <c r="BD144" s="150"/>
      <c r="BE144" s="150">
        <v>11820</v>
      </c>
      <c r="BF144" s="150">
        <v>33439</v>
      </c>
      <c r="BG144" s="150">
        <v>3806</v>
      </c>
      <c r="BH144">
        <v>-335</v>
      </c>
      <c r="BI144" s="150">
        <v>41118</v>
      </c>
      <c r="BJ144" s="150">
        <v>24155</v>
      </c>
      <c r="BK144" s="150">
        <v>16963</v>
      </c>
      <c r="BL144">
        <v>0.59</v>
      </c>
      <c r="BM144"/>
      <c r="BN144" s="150">
        <v>11374</v>
      </c>
      <c r="BO144" t="s">
        <v>2655</v>
      </c>
      <c r="BP144" t="s">
        <v>2655</v>
      </c>
      <c r="BQ144" s="150">
        <v>1241</v>
      </c>
      <c r="BR144" s="150">
        <v>12615</v>
      </c>
      <c r="BS144" t="s">
        <v>2655</v>
      </c>
      <c r="BT144" s="150">
        <v>12615</v>
      </c>
      <c r="BU144" t="s">
        <v>2655</v>
      </c>
      <c r="BV144" s="150"/>
      <c r="BW144" s="150">
        <v>39233</v>
      </c>
      <c r="BX144" s="150">
        <v>73314</v>
      </c>
      <c r="BY144" s="150">
        <v>11847</v>
      </c>
      <c r="BZ144" t="s">
        <v>2655</v>
      </c>
      <c r="CA144" s="150">
        <v>100700</v>
      </c>
      <c r="CB144" s="150">
        <v>61476</v>
      </c>
      <c r="CC144" s="150">
        <v>39224</v>
      </c>
      <c r="CD144">
        <v>0.61</v>
      </c>
      <c r="CE144" s="150"/>
      <c r="CG144" t="s">
        <v>2655</v>
      </c>
      <c r="CH144" t="s">
        <v>2655</v>
      </c>
      <c r="CJ144" t="s">
        <v>2655</v>
      </c>
      <c r="CK144" t="s">
        <v>2655</v>
      </c>
      <c r="CL144" t="s">
        <v>2655</v>
      </c>
      <c r="CM144" t="s">
        <v>2655</v>
      </c>
      <c r="CN144" s="150"/>
      <c r="CO144">
        <v>149</v>
      </c>
      <c r="CP144">
        <v>-165</v>
      </c>
      <c r="CQ144" t="s">
        <v>2655</v>
      </c>
      <c r="CR144">
        <v>87</v>
      </c>
      <c r="CS144">
        <v>71</v>
      </c>
      <c r="CT144">
        <v>6</v>
      </c>
      <c r="CU144">
        <v>65</v>
      </c>
      <c r="CV144">
        <v>0.08</v>
      </c>
      <c r="CW144" s="150"/>
      <c r="CX144">
        <v>200</v>
      </c>
      <c r="CY144" t="s">
        <v>2655</v>
      </c>
      <c r="CZ144" t="s">
        <v>2655</v>
      </c>
      <c r="DA144">
        <v>-87</v>
      </c>
      <c r="DB144">
        <v>113</v>
      </c>
      <c r="DC144" t="s">
        <v>2655</v>
      </c>
      <c r="DD144">
        <v>113</v>
      </c>
      <c r="DE144" t="s">
        <v>2655</v>
      </c>
      <c r="DF144" s="151"/>
      <c r="DG144">
        <v>349</v>
      </c>
      <c r="DH144">
        <v>-165</v>
      </c>
      <c r="DI144" t="s">
        <v>2655</v>
      </c>
      <c r="DJ144" t="s">
        <v>2655</v>
      </c>
      <c r="DK144">
        <v>184</v>
      </c>
      <c r="DL144">
        <v>6</v>
      </c>
      <c r="DM144">
        <v>178</v>
      </c>
      <c r="DN144">
        <v>0.03</v>
      </c>
      <c r="DO144" s="150"/>
      <c r="DS144" s="150"/>
      <c r="DW144" t="str">
        <f t="shared" si="8"/>
        <v>לב השרון</v>
      </c>
      <c r="DX144" s="150">
        <f t="shared" si="9"/>
        <v>37321</v>
      </c>
      <c r="DY144" s="150">
        <f t="shared" si="10"/>
        <v>24155</v>
      </c>
      <c r="DZ144" s="150"/>
      <c r="EB144" s="150"/>
      <c r="EC144" t="s">
        <v>2874</v>
      </c>
      <c r="ED144" s="150" t="str">
        <f t="shared" si="11"/>
        <v>לב השרון</v>
      </c>
      <c r="EE144" s="150"/>
      <c r="EL144" s="150"/>
      <c r="EM144" s="152"/>
      <c r="EN144" s="150"/>
      <c r="EO144" s="150"/>
      <c r="EP144" s="150"/>
      <c r="ER144" s="150"/>
      <c r="ES144" s="150"/>
      <c r="EV144" s="150"/>
      <c r="EW144" s="150"/>
      <c r="EX144" s="150"/>
      <c r="EY144" s="151"/>
      <c r="EZ144" s="150"/>
      <c r="FA144" s="150"/>
      <c r="FC144" s="150"/>
      <c r="FG144" s="150"/>
      <c r="FH144" s="150"/>
      <c r="FI144" s="150"/>
      <c r="FJ144" s="150"/>
      <c r="FK144" s="151"/>
      <c r="FL144" s="150"/>
      <c r="FM144" s="150"/>
      <c r="FN144" s="150"/>
      <c r="FO144" s="150"/>
      <c r="FP144" s="150"/>
      <c r="FQ144" s="152"/>
      <c r="FR144" s="150"/>
      <c r="FS144" s="150"/>
      <c r="FT144" s="150"/>
      <c r="FV144" s="150"/>
      <c r="FW144" s="150"/>
      <c r="FX144" s="150"/>
      <c r="FZ144" s="153"/>
      <c r="GA144" s="150"/>
      <c r="GB144" s="150"/>
      <c r="GC144" s="150"/>
      <c r="GE144" s="150"/>
      <c r="GF144" s="150"/>
      <c r="GG144" s="150"/>
      <c r="GI144" s="154"/>
      <c r="GJ144" s="150"/>
      <c r="GM144" s="150"/>
      <c r="GN144" s="150"/>
      <c r="GP144" s="150"/>
      <c r="GR144" s="151"/>
      <c r="GS144" s="150"/>
      <c r="GT144" s="150"/>
      <c r="GU144" s="150"/>
      <c r="GW144" s="150"/>
      <c r="GX144" s="150"/>
      <c r="GY144" s="150"/>
      <c r="HA144" s="152"/>
      <c r="HJ144" s="128"/>
      <c r="HS144" s="151"/>
      <c r="IB144" s="151"/>
    </row>
    <row r="145" spans="1:243">
      <c r="A145" s="149">
        <v>132</v>
      </c>
      <c r="B145" s="238" t="s">
        <v>2654</v>
      </c>
      <c r="C145" t="s">
        <v>316</v>
      </c>
      <c r="D145" s="238"/>
      <c r="E145" s="238"/>
      <c r="F145" s="238"/>
      <c r="G145" s="150">
        <v>28832</v>
      </c>
      <c r="H145" s="150">
        <v>5415</v>
      </c>
      <c r="I145" s="150">
        <v>1903</v>
      </c>
      <c r="J145">
        <v>621</v>
      </c>
      <c r="K145">
        <v>485</v>
      </c>
      <c r="L145" s="150">
        <v>37256</v>
      </c>
      <c r="M145"/>
      <c r="N145">
        <v>47</v>
      </c>
      <c r="O145" s="150"/>
      <c r="P145" s="151"/>
      <c r="Q145" s="150">
        <v>16321</v>
      </c>
      <c r="R145" s="150">
        <v>1475</v>
      </c>
      <c r="S145" s="150">
        <v>5496</v>
      </c>
      <c r="T145" s="150">
        <v>5092</v>
      </c>
      <c r="U145" s="150">
        <v>5415</v>
      </c>
      <c r="V145" s="150">
        <v>1903</v>
      </c>
      <c r="W145">
        <v>621</v>
      </c>
      <c r="X145" t="s">
        <v>2655</v>
      </c>
      <c r="Y145">
        <v>6</v>
      </c>
      <c r="AA145" t="s">
        <v>2655</v>
      </c>
      <c r="AB145">
        <v>479</v>
      </c>
      <c r="AC145">
        <v>448</v>
      </c>
      <c r="AD145" s="150">
        <v>37256</v>
      </c>
      <c r="AE145" t="s">
        <v>2655</v>
      </c>
      <c r="AF145" s="150">
        <v>37256</v>
      </c>
      <c r="AG145" s="151"/>
      <c r="AH145" s="150">
        <v>8052</v>
      </c>
      <c r="AI145">
        <v>927</v>
      </c>
      <c r="AJ145">
        <v>959</v>
      </c>
      <c r="AL145" s="150">
        <v>1452</v>
      </c>
      <c r="AM145">
        <v>487</v>
      </c>
      <c r="AP145" s="150">
        <v>3825</v>
      </c>
      <c r="AQ145" s="150">
        <v>4867</v>
      </c>
      <c r="AR145" s="150">
        <v>7010</v>
      </c>
      <c r="AS145" s="150">
        <v>4637</v>
      </c>
      <c r="AT145"/>
      <c r="AU145">
        <v>168</v>
      </c>
      <c r="AV145" s="150">
        <v>16002</v>
      </c>
      <c r="AW145" s="150">
        <v>1319</v>
      </c>
      <c r="AY145" s="150">
        <v>14851</v>
      </c>
      <c r="AZ145" s="150">
        <v>14699</v>
      </c>
      <c r="BA145">
        <v>152</v>
      </c>
      <c r="BB145">
        <v>0.99</v>
      </c>
      <c r="BC145"/>
      <c r="BD145" s="150"/>
      <c r="BE145">
        <v>3</v>
      </c>
      <c r="BF145" s="150">
        <v>1803.82</v>
      </c>
      <c r="BG145">
        <v>156</v>
      </c>
      <c r="BI145" s="150">
        <v>1650.82</v>
      </c>
      <c r="BJ145" s="150">
        <v>1629</v>
      </c>
      <c r="BK145">
        <v>21.82</v>
      </c>
      <c r="BL145">
        <v>0.99</v>
      </c>
      <c r="BM145"/>
      <c r="BN145">
        <v>81</v>
      </c>
      <c r="BO145">
        <v>6</v>
      </c>
      <c r="BP145" t="s">
        <v>2655</v>
      </c>
      <c r="BR145">
        <v>87</v>
      </c>
      <c r="BS145" t="s">
        <v>2655</v>
      </c>
      <c r="BT145">
        <v>87</v>
      </c>
      <c r="BU145" t="s">
        <v>2655</v>
      </c>
      <c r="BV145" s="150"/>
      <c r="BW145">
        <v>252</v>
      </c>
      <c r="BX145" s="150">
        <v>17811.82</v>
      </c>
      <c r="BY145" s="150">
        <v>1475</v>
      </c>
      <c r="BZ145" t="s">
        <v>2655</v>
      </c>
      <c r="CA145" s="150">
        <v>16588.82</v>
      </c>
      <c r="CB145" s="150">
        <v>16328</v>
      </c>
      <c r="CC145">
        <v>260.82</v>
      </c>
      <c r="CD145">
        <v>0.98</v>
      </c>
      <c r="CE145" s="150"/>
      <c r="CG145" t="s">
        <v>2655</v>
      </c>
      <c r="CH145" t="s">
        <v>2655</v>
      </c>
      <c r="CJ145" t="s">
        <v>2655</v>
      </c>
      <c r="CK145" t="s">
        <v>2655</v>
      </c>
      <c r="CL145" t="s">
        <v>2655</v>
      </c>
      <c r="CM145" t="s">
        <v>2655</v>
      </c>
      <c r="CN145" s="150"/>
      <c r="CO145">
        <v>73</v>
      </c>
      <c r="CP145" s="150">
        <v>5445</v>
      </c>
      <c r="CQ145" t="s">
        <v>2655</v>
      </c>
      <c r="CS145" s="150">
        <v>5518</v>
      </c>
      <c r="CT145" s="150">
        <v>5480</v>
      </c>
      <c r="CU145">
        <v>38</v>
      </c>
      <c r="CV145">
        <v>0.99</v>
      </c>
      <c r="CW145" s="150"/>
      <c r="CX145">
        <v>11</v>
      </c>
      <c r="CY145">
        <v>1</v>
      </c>
      <c r="CZ145" t="s">
        <v>2655</v>
      </c>
      <c r="DB145">
        <v>12</v>
      </c>
      <c r="DC145" t="s">
        <v>2655</v>
      </c>
      <c r="DD145">
        <v>12</v>
      </c>
      <c r="DE145" t="s">
        <v>2655</v>
      </c>
      <c r="DF145" s="151"/>
      <c r="DG145">
        <v>84</v>
      </c>
      <c r="DH145" s="150">
        <v>5446</v>
      </c>
      <c r="DI145" t="s">
        <v>2655</v>
      </c>
      <c r="DJ145" t="s">
        <v>2655</v>
      </c>
      <c r="DK145" s="150">
        <v>5530</v>
      </c>
      <c r="DL145" s="150">
        <v>5480</v>
      </c>
      <c r="DM145">
        <v>50</v>
      </c>
      <c r="DN145">
        <v>0.99</v>
      </c>
      <c r="DO145" s="150"/>
      <c r="DS145" s="150"/>
      <c r="DW145" t="str">
        <f t="shared" si="8"/>
        <v>להבים</v>
      </c>
      <c r="DX145" s="150">
        <f t="shared" si="9"/>
        <v>14699</v>
      </c>
      <c r="DY145" s="150">
        <f t="shared" si="10"/>
        <v>1629</v>
      </c>
      <c r="DZ145" s="150"/>
      <c r="EC145" t="s">
        <v>2875</v>
      </c>
      <c r="ED145" s="150" t="str">
        <f t="shared" si="11"/>
        <v>להבים</v>
      </c>
      <c r="EL145" s="150"/>
      <c r="EM145" s="152"/>
      <c r="EN145" s="150"/>
      <c r="ER145" s="150"/>
      <c r="EV145" s="150"/>
      <c r="EW145" s="150"/>
      <c r="EX145" s="150"/>
      <c r="EY145" s="151"/>
      <c r="EZ145" s="150"/>
      <c r="FA145" s="150"/>
      <c r="FG145" s="150"/>
      <c r="FH145" s="150"/>
      <c r="FI145" s="150"/>
      <c r="FK145" s="151"/>
      <c r="FL145" s="150"/>
      <c r="FM145" s="150"/>
      <c r="FN145" s="150"/>
      <c r="FP145" s="150"/>
      <c r="FQ145" s="152"/>
      <c r="FS145" s="150"/>
      <c r="FT145" s="150"/>
      <c r="FV145" s="150"/>
      <c r="FW145" s="150"/>
      <c r="FZ145" s="153"/>
      <c r="GB145" s="150"/>
      <c r="GE145" s="150"/>
      <c r="GF145" s="150"/>
      <c r="GI145" s="154"/>
      <c r="GR145" s="151"/>
      <c r="GT145" s="150"/>
      <c r="GU145" s="150"/>
      <c r="GW145" s="150"/>
      <c r="GX145" s="150"/>
      <c r="HA145" s="152"/>
      <c r="HJ145" s="128"/>
      <c r="HL145" s="150"/>
      <c r="HO145" s="150"/>
      <c r="HP145" s="150"/>
      <c r="HS145" s="151"/>
      <c r="IB145" s="151"/>
      <c r="ID145" s="150"/>
      <c r="IG145" s="150"/>
      <c r="IH145" s="150"/>
    </row>
    <row r="146" spans="1:243">
      <c r="A146" s="149">
        <v>133</v>
      </c>
      <c r="B146" s="238" t="s">
        <v>2657</v>
      </c>
      <c r="C146" t="s">
        <v>1405</v>
      </c>
      <c r="D146" s="238"/>
      <c r="E146" s="238"/>
      <c r="F146" s="238"/>
      <c r="G146" s="150">
        <v>223756</v>
      </c>
      <c r="H146" s="150">
        <v>68343</v>
      </c>
      <c r="I146" s="150">
        <v>50487</v>
      </c>
      <c r="J146" s="150">
        <v>6415</v>
      </c>
      <c r="K146" s="150">
        <v>42894</v>
      </c>
      <c r="L146" s="150">
        <v>391895</v>
      </c>
      <c r="M146" s="150"/>
      <c r="N146" s="150">
        <v>28441</v>
      </c>
      <c r="O146" s="150"/>
      <c r="P146" s="151"/>
      <c r="Q146" s="150">
        <v>174548</v>
      </c>
      <c r="R146" s="150">
        <v>24173</v>
      </c>
      <c r="S146">
        <v>323</v>
      </c>
      <c r="T146" s="150">
        <v>23548</v>
      </c>
      <c r="U146" s="150">
        <v>68343</v>
      </c>
      <c r="V146" s="150">
        <v>50487</v>
      </c>
      <c r="W146" s="150">
        <v>6415</v>
      </c>
      <c r="X146" s="150">
        <v>41000</v>
      </c>
      <c r="Y146" s="150">
        <v>1868</v>
      </c>
      <c r="AA146" t="s">
        <v>2655</v>
      </c>
      <c r="AB146">
        <v>26</v>
      </c>
      <c r="AC146" s="150">
        <v>1164</v>
      </c>
      <c r="AD146" s="150">
        <v>391895</v>
      </c>
      <c r="AE146" t="s">
        <v>2655</v>
      </c>
      <c r="AF146" s="150">
        <v>391895</v>
      </c>
      <c r="AG146" s="151"/>
      <c r="AH146" s="150">
        <v>181431</v>
      </c>
      <c r="AI146" s="150">
        <v>44609</v>
      </c>
      <c r="AJ146" s="150">
        <v>6126</v>
      </c>
      <c r="AK146" t="s">
        <v>2655</v>
      </c>
      <c r="AL146" s="150">
        <v>15331</v>
      </c>
      <c r="AM146" t="s">
        <v>2655</v>
      </c>
      <c r="AO146" s="150">
        <v>10000</v>
      </c>
      <c r="AP146" s="150">
        <v>76066</v>
      </c>
      <c r="AQ146" s="150">
        <v>54262</v>
      </c>
      <c r="AR146" s="150">
        <v>203235</v>
      </c>
      <c r="AS146" t="s">
        <v>2655</v>
      </c>
      <c r="AT146"/>
      <c r="AU146" s="150">
        <v>46331</v>
      </c>
      <c r="AV146" s="150">
        <v>73729</v>
      </c>
      <c r="AW146" s="150">
        <v>31735</v>
      </c>
      <c r="AX146" s="150">
        <v>-5204.1000000000004</v>
      </c>
      <c r="AY146" s="150">
        <v>83120.899999999994</v>
      </c>
      <c r="AZ146" s="150">
        <v>50603</v>
      </c>
      <c r="BA146" s="150">
        <v>32517.9</v>
      </c>
      <c r="BB146">
        <v>0.61</v>
      </c>
      <c r="BC146"/>
      <c r="BD146" s="150"/>
      <c r="BE146" s="150">
        <v>34326</v>
      </c>
      <c r="BF146" s="150">
        <v>135597</v>
      </c>
      <c r="BG146" s="150">
        <v>6882</v>
      </c>
      <c r="BH146" s="150">
        <v>-5547.9</v>
      </c>
      <c r="BI146" s="150">
        <v>157493.1</v>
      </c>
      <c r="BJ146" s="150">
        <v>122827</v>
      </c>
      <c r="BK146" s="150">
        <v>34666.1</v>
      </c>
      <c r="BL146">
        <v>0.78</v>
      </c>
      <c r="BM146"/>
      <c r="BN146" s="150">
        <v>401422</v>
      </c>
      <c r="BO146" s="150">
        <v>12427</v>
      </c>
      <c r="BP146" t="s">
        <v>2655</v>
      </c>
      <c r="BQ146" s="150">
        <v>10752</v>
      </c>
      <c r="BR146" s="150">
        <v>424601</v>
      </c>
      <c r="BS146" t="s">
        <v>2655</v>
      </c>
      <c r="BT146" s="150">
        <v>424601</v>
      </c>
      <c r="BU146" t="s">
        <v>2655</v>
      </c>
      <c r="BV146" s="150"/>
      <c r="BW146" s="150">
        <v>482079</v>
      </c>
      <c r="BX146" s="150">
        <v>221753</v>
      </c>
      <c r="BY146" s="150">
        <v>38617</v>
      </c>
      <c r="BZ146" t="s">
        <v>2655</v>
      </c>
      <c r="CA146" s="150">
        <v>665215</v>
      </c>
      <c r="CB146" s="150">
        <v>173430</v>
      </c>
      <c r="CC146" s="150">
        <v>491785</v>
      </c>
      <c r="CD146">
        <v>0.26</v>
      </c>
      <c r="CE146" s="150"/>
      <c r="CG146" t="s">
        <v>2655</v>
      </c>
      <c r="CH146" t="s">
        <v>2655</v>
      </c>
      <c r="CJ146" t="s">
        <v>2655</v>
      </c>
      <c r="CK146" t="s">
        <v>2655</v>
      </c>
      <c r="CL146" t="s">
        <v>2655</v>
      </c>
      <c r="CM146" t="s">
        <v>2655</v>
      </c>
      <c r="CN146" s="150"/>
      <c r="CO146" s="150">
        <v>2656</v>
      </c>
      <c r="CP146">
        <v>203</v>
      </c>
      <c r="CQ146" t="s">
        <v>2655</v>
      </c>
      <c r="CR146">
        <v>-685</v>
      </c>
      <c r="CS146" s="150">
        <v>2174</v>
      </c>
      <c r="CT146">
        <v>323</v>
      </c>
      <c r="CU146" s="150">
        <v>1851</v>
      </c>
      <c r="CV146">
        <v>0.15</v>
      </c>
      <c r="CW146" s="150"/>
      <c r="CX146" s="150">
        <v>136293</v>
      </c>
      <c r="CY146" s="150">
        <v>4101</v>
      </c>
      <c r="CZ146" t="s">
        <v>2655</v>
      </c>
      <c r="DA146">
        <v>685</v>
      </c>
      <c r="DB146" s="150">
        <v>141079</v>
      </c>
      <c r="DC146" t="s">
        <v>2655</v>
      </c>
      <c r="DD146" s="150">
        <v>141079</v>
      </c>
      <c r="DE146" t="s">
        <v>2655</v>
      </c>
      <c r="DF146" s="151"/>
      <c r="DG146" s="150">
        <v>138949</v>
      </c>
      <c r="DH146" s="150">
        <v>4304</v>
      </c>
      <c r="DI146" t="s">
        <v>2655</v>
      </c>
      <c r="DJ146" t="s">
        <v>2655</v>
      </c>
      <c r="DK146" s="150">
        <v>143253</v>
      </c>
      <c r="DL146">
        <v>323</v>
      </c>
      <c r="DM146" s="150">
        <v>142930</v>
      </c>
      <c r="DN146" t="s">
        <v>2655</v>
      </c>
      <c r="DO146"/>
      <c r="DW146" t="str">
        <f t="shared" si="8"/>
        <v>לוד</v>
      </c>
      <c r="DX146" s="150">
        <f t="shared" si="9"/>
        <v>50603</v>
      </c>
      <c r="DY146" s="150">
        <f t="shared" si="10"/>
        <v>122827</v>
      </c>
      <c r="DZ146" s="150"/>
      <c r="EB146" s="150"/>
      <c r="EC146" t="s">
        <v>2876</v>
      </c>
      <c r="ED146" s="150" t="str">
        <f t="shared" si="11"/>
        <v>לוד</v>
      </c>
      <c r="EE146" s="150"/>
      <c r="EF146" s="150"/>
      <c r="EG146" s="150"/>
      <c r="EH146" s="150"/>
      <c r="EJ146" s="150"/>
      <c r="EL146" s="150"/>
      <c r="EM146" s="152"/>
      <c r="EN146" s="150"/>
      <c r="EO146" s="150"/>
      <c r="EP146" s="150"/>
      <c r="ER146" s="150"/>
      <c r="EU146" s="150"/>
      <c r="EV146" s="150"/>
      <c r="EW146" s="150"/>
      <c r="EX146" s="150"/>
      <c r="EY146" s="151"/>
      <c r="EZ146" s="150"/>
      <c r="FA146" s="150"/>
      <c r="FB146" s="150"/>
      <c r="FF146" s="150"/>
      <c r="FG146" s="150"/>
      <c r="FH146" s="150"/>
      <c r="FI146" s="150"/>
      <c r="FJ146" s="150"/>
      <c r="FK146" s="151"/>
      <c r="FL146" s="150"/>
      <c r="FM146" s="150"/>
      <c r="FN146" s="150"/>
      <c r="FO146" s="150"/>
      <c r="FP146" s="150"/>
      <c r="FQ146" s="152"/>
      <c r="FR146" s="150"/>
      <c r="FS146" s="150"/>
      <c r="FT146" s="150"/>
      <c r="FU146" s="150"/>
      <c r="FV146" s="150"/>
      <c r="FW146" s="150"/>
      <c r="FX146" s="150"/>
      <c r="FZ146" s="153"/>
      <c r="GA146" s="150"/>
      <c r="GB146" s="150"/>
      <c r="GC146" s="150"/>
      <c r="GD146" s="150"/>
      <c r="GE146" s="150"/>
      <c r="GF146" s="150"/>
      <c r="GG146" s="150"/>
      <c r="GI146" s="154"/>
      <c r="GJ146" s="150"/>
      <c r="GK146" s="150"/>
      <c r="GM146" s="150"/>
      <c r="GN146" s="150"/>
      <c r="GP146" s="150"/>
      <c r="GR146" s="151"/>
      <c r="GS146" s="150"/>
      <c r="GT146" s="150"/>
      <c r="GU146" s="150"/>
      <c r="GW146" s="150"/>
      <c r="GX146" s="150"/>
      <c r="GY146" s="150"/>
      <c r="HA146" s="152"/>
      <c r="HJ146" s="128"/>
      <c r="HK146" s="150"/>
      <c r="HO146" s="150"/>
      <c r="HQ146" s="150"/>
      <c r="HS146" s="151"/>
      <c r="HT146" s="150"/>
      <c r="HU146" s="150"/>
      <c r="HX146" s="150"/>
      <c r="HZ146" s="150"/>
      <c r="IB146" s="151"/>
      <c r="IC146" s="150"/>
      <c r="ID146" s="150"/>
      <c r="IG146" s="150"/>
      <c r="II146" s="150"/>
    </row>
    <row r="147" spans="1:243">
      <c r="A147" s="149">
        <v>134</v>
      </c>
      <c r="B147" s="238" t="s">
        <v>2656</v>
      </c>
      <c r="C147" t="s">
        <v>326</v>
      </c>
      <c r="D147" s="238"/>
      <c r="E147" s="238"/>
      <c r="F147" s="238"/>
      <c r="G147" s="150">
        <v>31303.97</v>
      </c>
      <c r="H147" s="150">
        <v>17340</v>
      </c>
      <c r="I147" s="150">
        <v>4970</v>
      </c>
      <c r="J147" s="150">
        <v>6855</v>
      </c>
      <c r="K147" s="150">
        <v>16737</v>
      </c>
      <c r="L147" s="150">
        <v>77205.98</v>
      </c>
      <c r="M147"/>
      <c r="N147">
        <v>148.97999999999999</v>
      </c>
      <c r="O147" s="150"/>
      <c r="P147" s="151"/>
      <c r="Q147" s="150">
        <v>20235.810000000001</v>
      </c>
      <c r="R147" s="150">
        <v>2206.16</v>
      </c>
      <c r="S147" t="s">
        <v>2655</v>
      </c>
      <c r="T147" s="150">
        <v>7874</v>
      </c>
      <c r="U147" s="150">
        <v>17340</v>
      </c>
      <c r="V147" s="150">
        <v>4970</v>
      </c>
      <c r="W147" s="150">
        <v>6855</v>
      </c>
      <c r="X147" s="150">
        <v>14598</v>
      </c>
      <c r="Y147">
        <v>3</v>
      </c>
      <c r="AA147" t="s">
        <v>2655</v>
      </c>
      <c r="AB147" s="150">
        <v>2136</v>
      </c>
      <c r="AC147">
        <v>988</v>
      </c>
      <c r="AD147" s="150">
        <v>77205.98</v>
      </c>
      <c r="AE147" t="s">
        <v>2655</v>
      </c>
      <c r="AF147" s="150">
        <v>77205.98</v>
      </c>
      <c r="AG147" s="151"/>
      <c r="AH147" s="150">
        <v>58625</v>
      </c>
      <c r="AI147" s="150">
        <v>11017</v>
      </c>
      <c r="AJ147" s="150">
        <v>13095</v>
      </c>
      <c r="AL147" s="150">
        <v>2183</v>
      </c>
      <c r="AM147">
        <v>522</v>
      </c>
      <c r="AO147">
        <v>200</v>
      </c>
      <c r="AP147" s="150">
        <v>27017</v>
      </c>
      <c r="AQ147" s="150">
        <v>5229</v>
      </c>
      <c r="AR147" s="150">
        <v>80413</v>
      </c>
      <c r="AS147">
        <v>6</v>
      </c>
      <c r="AT147"/>
      <c r="AU147" s="150">
        <v>2913</v>
      </c>
      <c r="AV147" s="150">
        <v>11656</v>
      </c>
      <c r="AW147" s="150">
        <v>2221</v>
      </c>
      <c r="AX147" s="150">
        <v>-1422</v>
      </c>
      <c r="AY147" s="150">
        <v>10926</v>
      </c>
      <c r="AZ147" s="150">
        <v>9079</v>
      </c>
      <c r="BA147" s="150">
        <v>1847</v>
      </c>
      <c r="BB147">
        <v>0.83</v>
      </c>
      <c r="BC147"/>
      <c r="BD147" s="150"/>
      <c r="BE147" s="150">
        <v>6565</v>
      </c>
      <c r="BF147" s="150">
        <v>11598.13</v>
      </c>
      <c r="BG147" t="s">
        <v>2655</v>
      </c>
      <c r="BI147" s="150">
        <v>18163.13</v>
      </c>
      <c r="BJ147" s="150">
        <v>11157</v>
      </c>
      <c r="BK147" s="150">
        <v>7006.13</v>
      </c>
      <c r="BL147">
        <v>0.61</v>
      </c>
      <c r="BM147"/>
      <c r="BN147" s="150">
        <v>39735</v>
      </c>
      <c r="BO147" s="150">
        <v>1522</v>
      </c>
      <c r="BP147">
        <v>583</v>
      </c>
      <c r="BQ147" s="150">
        <v>1422</v>
      </c>
      <c r="BR147" s="150">
        <v>42096</v>
      </c>
      <c r="BS147" t="s">
        <v>2655</v>
      </c>
      <c r="BT147" s="150">
        <v>42096</v>
      </c>
      <c r="BU147" t="s">
        <v>2655</v>
      </c>
      <c r="BV147" s="150"/>
      <c r="BW147" s="150">
        <v>49213</v>
      </c>
      <c r="BX147" s="150">
        <v>24776.13</v>
      </c>
      <c r="BY147" s="150">
        <v>2804</v>
      </c>
      <c r="BZ147" t="s">
        <v>2655</v>
      </c>
      <c r="CA147" s="150">
        <v>71185.13</v>
      </c>
      <c r="CB147" s="150">
        <v>20236</v>
      </c>
      <c r="CC147" s="150">
        <v>50949.13</v>
      </c>
      <c r="CD147">
        <v>0.28000000000000003</v>
      </c>
      <c r="CE147" s="150"/>
      <c r="CG147" t="s">
        <v>2655</v>
      </c>
      <c r="CH147" t="s">
        <v>2655</v>
      </c>
      <c r="CJ147" t="s">
        <v>2655</v>
      </c>
      <c r="CK147" t="s">
        <v>2655</v>
      </c>
      <c r="CL147" t="s">
        <v>2655</v>
      </c>
      <c r="CM147" t="s">
        <v>2655</v>
      </c>
      <c r="CN147" s="150"/>
      <c r="CO147">
        <v>11</v>
      </c>
      <c r="CP147">
        <v>1</v>
      </c>
      <c r="CQ147" t="s">
        <v>2655</v>
      </c>
      <c r="CS147">
        <v>12</v>
      </c>
      <c r="CT147" t="s">
        <v>2655</v>
      </c>
      <c r="CU147">
        <v>12</v>
      </c>
      <c r="CV147" t="s">
        <v>2655</v>
      </c>
      <c r="CW147" s="150"/>
      <c r="CY147" t="s">
        <v>2655</v>
      </c>
      <c r="CZ147" t="s">
        <v>2655</v>
      </c>
      <c r="DB147" t="s">
        <v>2655</v>
      </c>
      <c r="DC147" t="s">
        <v>2655</v>
      </c>
      <c r="DD147" t="s">
        <v>2655</v>
      </c>
      <c r="DE147" t="s">
        <v>2655</v>
      </c>
      <c r="DF147" s="151"/>
      <c r="DG147">
        <v>11</v>
      </c>
      <c r="DH147">
        <v>1</v>
      </c>
      <c r="DI147" t="s">
        <v>2655</v>
      </c>
      <c r="DJ147" t="s">
        <v>2655</v>
      </c>
      <c r="DK147">
        <v>12</v>
      </c>
      <c r="DL147" t="s">
        <v>2655</v>
      </c>
      <c r="DM147">
        <v>12</v>
      </c>
      <c r="DN147" t="s">
        <v>2655</v>
      </c>
      <c r="DO147" s="150"/>
      <c r="DS147" s="150"/>
      <c r="DW147" t="str">
        <f t="shared" si="8"/>
        <v>לכיש</v>
      </c>
      <c r="DX147" s="150">
        <f t="shared" si="9"/>
        <v>9079</v>
      </c>
      <c r="DY147" s="150">
        <f t="shared" si="10"/>
        <v>11157</v>
      </c>
      <c r="DZ147" s="150"/>
      <c r="EB147" s="150"/>
      <c r="EC147" t="s">
        <v>2877</v>
      </c>
      <c r="ED147" s="150" t="str">
        <f t="shared" si="11"/>
        <v>לכיש</v>
      </c>
      <c r="EL147" s="150"/>
      <c r="EM147" s="152"/>
      <c r="EN147" s="150"/>
      <c r="EO147" s="150"/>
      <c r="EP147" s="150"/>
      <c r="ER147" s="150"/>
      <c r="EV147" s="150"/>
      <c r="EW147" s="150"/>
      <c r="EX147" s="150"/>
      <c r="EY147" s="151"/>
      <c r="EZ147" s="150"/>
      <c r="FA147" s="150"/>
      <c r="FG147" s="150"/>
      <c r="FH147" s="150"/>
      <c r="FI147" s="150"/>
      <c r="FJ147" s="150"/>
      <c r="FK147" s="151"/>
      <c r="FL147" s="150"/>
      <c r="FM147" s="150"/>
      <c r="FN147" s="150"/>
      <c r="FO147" s="150"/>
      <c r="FP147" s="150"/>
      <c r="FQ147" s="152"/>
      <c r="FR147" s="150"/>
      <c r="FS147" s="150"/>
      <c r="FT147" s="150"/>
      <c r="FU147" s="150"/>
      <c r="FV147" s="150"/>
      <c r="FW147" s="150"/>
      <c r="FX147" s="150"/>
      <c r="FZ147" s="153"/>
      <c r="GA147" s="150"/>
      <c r="GB147" s="150"/>
      <c r="GE147" s="150"/>
      <c r="GF147" s="150"/>
      <c r="GG147" s="150"/>
      <c r="GI147" s="154"/>
      <c r="GJ147" s="150"/>
      <c r="GK147" s="150"/>
      <c r="GM147" s="150"/>
      <c r="GN147" s="150"/>
      <c r="GP147" s="150"/>
      <c r="GR147" s="151"/>
      <c r="GS147" s="150"/>
      <c r="GT147" s="150"/>
      <c r="GU147" s="150"/>
      <c r="GW147" s="150"/>
      <c r="GX147" s="150"/>
      <c r="GY147" s="150"/>
      <c r="HA147" s="152"/>
      <c r="HJ147" s="128"/>
      <c r="HS147" s="151"/>
      <c r="IB147" s="151"/>
    </row>
    <row r="148" spans="1:243">
      <c r="A148" s="149">
        <v>135</v>
      </c>
      <c r="B148" s="238" t="s">
        <v>2657</v>
      </c>
      <c r="C148" t="s">
        <v>334</v>
      </c>
      <c r="D148" s="238"/>
      <c r="E148" s="238"/>
      <c r="F148" s="238"/>
      <c r="G148" s="150">
        <v>5858</v>
      </c>
      <c r="H148" s="150">
        <v>19506</v>
      </c>
      <c r="I148" s="150">
        <v>5193</v>
      </c>
      <c r="J148" s="150">
        <v>1181</v>
      </c>
      <c r="K148" s="150">
        <v>16605</v>
      </c>
      <c r="L148" s="150">
        <v>48343</v>
      </c>
      <c r="M148"/>
      <c r="N148" s="150">
        <v>1343</v>
      </c>
      <c r="O148" s="150"/>
      <c r="P148" s="151"/>
      <c r="Q148" s="150">
        <v>2392</v>
      </c>
      <c r="R148" s="150">
        <v>1915</v>
      </c>
      <c r="S148">
        <v>260</v>
      </c>
      <c r="T148" s="150">
        <v>1065</v>
      </c>
      <c r="U148" s="150">
        <v>19506</v>
      </c>
      <c r="V148" s="150">
        <v>5193</v>
      </c>
      <c r="W148" s="150">
        <v>1181</v>
      </c>
      <c r="X148" s="150">
        <v>12058</v>
      </c>
      <c r="Y148">
        <v>87</v>
      </c>
      <c r="AA148" t="s">
        <v>2655</v>
      </c>
      <c r="AB148" s="150">
        <v>1380</v>
      </c>
      <c r="AC148">
        <v>226</v>
      </c>
      <c r="AD148" s="150">
        <v>45263</v>
      </c>
      <c r="AE148" s="150">
        <v>3080</v>
      </c>
      <c r="AF148" s="150">
        <v>48343</v>
      </c>
      <c r="AG148" s="151"/>
      <c r="AH148" s="150">
        <v>33936</v>
      </c>
      <c r="AI148" s="150">
        <v>6936</v>
      </c>
      <c r="AJ148" s="150">
        <v>3286</v>
      </c>
      <c r="AL148" t="s">
        <v>2655</v>
      </c>
      <c r="AM148" s="150">
        <v>2880</v>
      </c>
      <c r="AN148">
        <v>176</v>
      </c>
      <c r="AP148" s="150">
        <v>13278</v>
      </c>
      <c r="AQ148" s="150">
        <v>16198</v>
      </c>
      <c r="AR148" s="150">
        <v>31016</v>
      </c>
      <c r="AS148" t="s">
        <v>2655</v>
      </c>
      <c r="AT148"/>
      <c r="AU148" s="150">
        <v>10597</v>
      </c>
      <c r="AV148" s="150">
        <v>6789.77</v>
      </c>
      <c r="AW148" s="150">
        <v>2741</v>
      </c>
      <c r="AX148" s="150">
        <v>-6288</v>
      </c>
      <c r="AY148" s="150">
        <v>8357.76</v>
      </c>
      <c r="AZ148" s="150">
        <v>1880</v>
      </c>
      <c r="BA148" s="150">
        <v>6477.77</v>
      </c>
      <c r="BB148">
        <v>0.22</v>
      </c>
      <c r="BC148"/>
      <c r="BD148" s="150"/>
      <c r="BE148">
        <v>914</v>
      </c>
      <c r="BF148">
        <v>318.04000000000002</v>
      </c>
      <c r="BG148" t="s">
        <v>2655</v>
      </c>
      <c r="BI148" s="150">
        <v>1232.04</v>
      </c>
      <c r="BJ148">
        <v>512</v>
      </c>
      <c r="BK148">
        <v>720.04</v>
      </c>
      <c r="BL148">
        <v>0.42</v>
      </c>
      <c r="BM148"/>
      <c r="BN148" s="150">
        <v>26970</v>
      </c>
      <c r="BO148" s="150">
        <v>1973</v>
      </c>
      <c r="BP148" t="s">
        <v>2655</v>
      </c>
      <c r="BQ148" s="150">
        <v>6288</v>
      </c>
      <c r="BR148" s="150">
        <v>35231</v>
      </c>
      <c r="BS148" t="s">
        <v>2655</v>
      </c>
      <c r="BT148" s="150">
        <v>35231</v>
      </c>
      <c r="BU148" t="s">
        <v>2655</v>
      </c>
      <c r="BV148" s="150"/>
      <c r="BW148" s="150">
        <v>38481</v>
      </c>
      <c r="BX148" s="150">
        <v>9080.81</v>
      </c>
      <c r="BY148" s="150">
        <v>2741</v>
      </c>
      <c r="BZ148" t="s">
        <v>2655</v>
      </c>
      <c r="CA148" s="150">
        <v>44820.81</v>
      </c>
      <c r="CB148" s="150">
        <v>2392</v>
      </c>
      <c r="CC148" s="150">
        <v>42428.81</v>
      </c>
      <c r="CD148">
        <v>0.05</v>
      </c>
      <c r="CE148" s="150"/>
      <c r="CG148" t="s">
        <v>2655</v>
      </c>
      <c r="CH148" t="s">
        <v>2655</v>
      </c>
      <c r="CJ148" t="s">
        <v>2655</v>
      </c>
      <c r="CK148" t="s">
        <v>2655</v>
      </c>
      <c r="CL148" t="s">
        <v>2655</v>
      </c>
      <c r="CM148" t="s">
        <v>2655</v>
      </c>
      <c r="CN148" s="150"/>
      <c r="CO148" s="150">
        <v>8527</v>
      </c>
      <c r="CP148">
        <v>24</v>
      </c>
      <c r="CQ148" t="s">
        <v>2655</v>
      </c>
      <c r="CR148" s="150">
        <v>-4718</v>
      </c>
      <c r="CS148" s="150">
        <v>3833</v>
      </c>
      <c r="CT148">
        <v>260</v>
      </c>
      <c r="CU148" s="150">
        <v>3573</v>
      </c>
      <c r="CV148">
        <v>7.0000000000000007E-2</v>
      </c>
      <c r="CW148" s="150"/>
      <c r="CX148" s="150">
        <v>25584</v>
      </c>
      <c r="CY148" s="150">
        <v>1857</v>
      </c>
      <c r="CZ148" t="s">
        <v>2655</v>
      </c>
      <c r="DA148" s="150">
        <v>4718</v>
      </c>
      <c r="DB148" s="150">
        <v>32159</v>
      </c>
      <c r="DC148" t="s">
        <v>2655</v>
      </c>
      <c r="DD148" s="150">
        <v>32159</v>
      </c>
      <c r="DE148" t="s">
        <v>2655</v>
      </c>
      <c r="DF148" s="151"/>
      <c r="DG148" s="150">
        <v>34111</v>
      </c>
      <c r="DH148" s="150">
        <v>1881</v>
      </c>
      <c r="DI148" t="s">
        <v>2655</v>
      </c>
      <c r="DJ148" t="s">
        <v>2655</v>
      </c>
      <c r="DK148" s="150">
        <v>35992</v>
      </c>
      <c r="DL148">
        <v>260</v>
      </c>
      <c r="DM148" s="150">
        <v>35732</v>
      </c>
      <c r="DN148">
        <v>0.01</v>
      </c>
      <c r="DO148" s="150"/>
      <c r="DP148" s="150"/>
      <c r="DQ148" s="150"/>
      <c r="DS148" s="150"/>
      <c r="DV148" s="150"/>
      <c r="DW148" t="str">
        <f t="shared" si="8"/>
        <v>לקיה</v>
      </c>
      <c r="DX148" s="150">
        <f t="shared" si="9"/>
        <v>1880</v>
      </c>
      <c r="DY148" s="150">
        <f t="shared" si="10"/>
        <v>512</v>
      </c>
      <c r="DZ148" s="150"/>
      <c r="EB148" s="150"/>
      <c r="EC148" t="s">
        <v>2878</v>
      </c>
      <c r="ED148" s="150" t="str">
        <f t="shared" si="11"/>
        <v>לקיה</v>
      </c>
      <c r="EL148" s="150"/>
      <c r="EM148" s="152"/>
      <c r="EN148" s="150"/>
      <c r="EO148" s="150"/>
      <c r="EP148" s="150"/>
      <c r="ES148" s="150"/>
      <c r="EV148" s="150"/>
      <c r="EW148" s="150"/>
      <c r="EX148" s="150"/>
      <c r="EY148" s="151"/>
      <c r="EZ148" s="150"/>
      <c r="FA148" s="150"/>
      <c r="FC148" s="150"/>
      <c r="FG148" s="150"/>
      <c r="FH148" s="150"/>
      <c r="FI148" s="150"/>
      <c r="FJ148" s="150"/>
      <c r="FK148" s="151"/>
      <c r="FL148" s="150"/>
      <c r="FM148" s="150"/>
      <c r="FO148" s="150"/>
      <c r="FP148" s="150"/>
      <c r="FQ148" s="152"/>
      <c r="FR148" s="150"/>
      <c r="FS148" s="150"/>
      <c r="FT148" s="150"/>
      <c r="FU148" s="150"/>
      <c r="FV148" s="150"/>
      <c r="FW148" s="150"/>
      <c r="FX148" s="150"/>
      <c r="FZ148" s="153"/>
      <c r="GE148" s="150"/>
      <c r="GI148" s="154"/>
      <c r="GJ148" s="150"/>
      <c r="GK148" s="150"/>
      <c r="GM148" s="150"/>
      <c r="GN148" s="150"/>
      <c r="GP148" s="150"/>
      <c r="GR148" s="151"/>
      <c r="GS148" s="150"/>
      <c r="GT148" s="150"/>
      <c r="GU148" s="150"/>
      <c r="GW148" s="150"/>
      <c r="GX148" s="150"/>
      <c r="GY148" s="150"/>
      <c r="HA148" s="152"/>
      <c r="HJ148" s="128"/>
      <c r="HK148" s="150"/>
      <c r="HN148" s="150"/>
      <c r="HO148" s="150"/>
      <c r="HQ148" s="150"/>
      <c r="HS148" s="151"/>
      <c r="HT148" s="150"/>
      <c r="HU148" s="150"/>
      <c r="HW148" s="150"/>
      <c r="HX148" s="150"/>
      <c r="HZ148" s="150"/>
      <c r="IB148" s="151"/>
      <c r="IC148" s="150"/>
      <c r="ID148" s="150"/>
      <c r="IG148" s="150"/>
      <c r="II148" s="150"/>
    </row>
    <row r="149" spans="1:243">
      <c r="A149" s="149">
        <v>136</v>
      </c>
      <c r="B149" s="238" t="s">
        <v>2657</v>
      </c>
      <c r="C149" t="s">
        <v>2022</v>
      </c>
      <c r="D149" s="238"/>
      <c r="E149" s="238"/>
      <c r="F149" s="238"/>
      <c r="G149" s="150">
        <v>32711</v>
      </c>
      <c r="H149" s="150">
        <v>13302</v>
      </c>
      <c r="I149" s="150">
        <v>4379</v>
      </c>
      <c r="J149" s="150">
        <v>2564</v>
      </c>
      <c r="K149" s="150">
        <v>13170</v>
      </c>
      <c r="L149" s="150">
        <v>66126</v>
      </c>
      <c r="M149"/>
      <c r="N149" s="150">
        <v>-1041</v>
      </c>
      <c r="O149" s="150"/>
      <c r="P149" s="151"/>
      <c r="Q149" s="150">
        <v>13452</v>
      </c>
      <c r="R149" s="150">
        <v>1454</v>
      </c>
      <c r="S149">
        <v>415</v>
      </c>
      <c r="T149" s="150">
        <v>16751</v>
      </c>
      <c r="U149" s="150">
        <v>13302</v>
      </c>
      <c r="V149" s="150">
        <v>4379</v>
      </c>
      <c r="W149" s="150">
        <v>2564</v>
      </c>
      <c r="X149" s="150">
        <v>12790</v>
      </c>
      <c r="Y149">
        <v>370</v>
      </c>
      <c r="AA149" t="s">
        <v>2655</v>
      </c>
      <c r="AB149">
        <v>10</v>
      </c>
      <c r="AC149">
        <v>639</v>
      </c>
      <c r="AD149" s="150">
        <v>66126</v>
      </c>
      <c r="AE149" t="s">
        <v>2655</v>
      </c>
      <c r="AF149" s="150">
        <v>66126</v>
      </c>
      <c r="AG149" s="151"/>
      <c r="AH149" s="150">
        <v>52605</v>
      </c>
      <c r="AI149" s="150">
        <v>12777</v>
      </c>
      <c r="AJ149" s="150">
        <v>1872</v>
      </c>
      <c r="AK149">
        <v>948</v>
      </c>
      <c r="AL149" s="150">
        <v>3394</v>
      </c>
      <c r="AM149" s="150">
        <v>3000</v>
      </c>
      <c r="AP149" s="150">
        <v>21991</v>
      </c>
      <c r="AQ149" s="150">
        <v>27592</v>
      </c>
      <c r="AR149" s="150">
        <v>47004</v>
      </c>
      <c r="AS149">
        <v>400</v>
      </c>
      <c r="AT149"/>
      <c r="AU149" s="150">
        <v>5445</v>
      </c>
      <c r="AV149" s="150">
        <v>8440</v>
      </c>
      <c r="AW149" s="150">
        <v>1316</v>
      </c>
      <c r="AY149" s="150">
        <v>12569</v>
      </c>
      <c r="AZ149" s="150">
        <v>7065</v>
      </c>
      <c r="BA149" s="150">
        <v>5504</v>
      </c>
      <c r="BB149">
        <v>0.56000000000000005</v>
      </c>
      <c r="BC149"/>
      <c r="BD149" s="150"/>
      <c r="BE149" s="150">
        <v>4041</v>
      </c>
      <c r="BF149" s="150">
        <v>6509.41</v>
      </c>
      <c r="BG149">
        <v>138</v>
      </c>
      <c r="BI149" s="150">
        <v>10412.42</v>
      </c>
      <c r="BJ149" s="150">
        <v>6266</v>
      </c>
      <c r="BK149" s="150">
        <v>4146.41</v>
      </c>
      <c r="BL149">
        <v>0.6</v>
      </c>
      <c r="BM149"/>
      <c r="BN149" s="150">
        <v>2776</v>
      </c>
      <c r="BO149">
        <v>-3</v>
      </c>
      <c r="BP149" t="s">
        <v>2655</v>
      </c>
      <c r="BR149" s="150">
        <v>2773</v>
      </c>
      <c r="BS149" t="s">
        <v>2655</v>
      </c>
      <c r="BT149" s="150">
        <v>2773</v>
      </c>
      <c r="BU149" t="s">
        <v>2655</v>
      </c>
      <c r="BV149" s="150"/>
      <c r="BW149" s="150">
        <v>12262</v>
      </c>
      <c r="BX149" s="150">
        <v>14946.42</v>
      </c>
      <c r="BY149" s="150">
        <v>1454</v>
      </c>
      <c r="BZ149" t="s">
        <v>2655</v>
      </c>
      <c r="CA149" s="150">
        <v>25754.42</v>
      </c>
      <c r="CB149" s="150">
        <v>13331</v>
      </c>
      <c r="CC149" s="150">
        <v>12423.42</v>
      </c>
      <c r="CD149">
        <v>0.52</v>
      </c>
      <c r="CE149" s="150"/>
      <c r="CG149" t="s">
        <v>2655</v>
      </c>
      <c r="CH149" t="s">
        <v>2655</v>
      </c>
      <c r="CJ149" t="s">
        <v>2655</v>
      </c>
      <c r="CK149" t="s">
        <v>2655</v>
      </c>
      <c r="CL149" t="s">
        <v>2655</v>
      </c>
      <c r="CM149" t="s">
        <v>2655</v>
      </c>
      <c r="CN149" s="150"/>
      <c r="CP149" t="s">
        <v>2655</v>
      </c>
      <c r="CQ149" t="s">
        <v>2655</v>
      </c>
      <c r="CS149" t="s">
        <v>2655</v>
      </c>
      <c r="CT149" t="s">
        <v>2655</v>
      </c>
      <c r="CU149" t="s">
        <v>2655</v>
      </c>
      <c r="CV149" t="s">
        <v>2655</v>
      </c>
      <c r="CW149" s="150"/>
      <c r="CY149" t="s">
        <v>2655</v>
      </c>
      <c r="CZ149" t="s">
        <v>2655</v>
      </c>
      <c r="DB149" t="s">
        <v>2655</v>
      </c>
      <c r="DC149" t="s">
        <v>2655</v>
      </c>
      <c r="DD149" t="s">
        <v>2655</v>
      </c>
      <c r="DE149" t="s">
        <v>2655</v>
      </c>
      <c r="DF149" s="151"/>
      <c r="DG149" t="s">
        <v>2655</v>
      </c>
      <c r="DH149" t="s">
        <v>2655</v>
      </c>
      <c r="DI149" t="s">
        <v>2655</v>
      </c>
      <c r="DJ149" t="s">
        <v>2655</v>
      </c>
      <c r="DK149" t="s">
        <v>2655</v>
      </c>
      <c r="DL149" t="s">
        <v>2655</v>
      </c>
      <c r="DM149" t="s">
        <v>2655</v>
      </c>
      <c r="DN149" t="s">
        <v>2655</v>
      </c>
      <c r="DO149" s="150"/>
      <c r="DQ149" s="150"/>
      <c r="DS149" s="150"/>
      <c r="DW149" t="str">
        <f t="shared" si="8"/>
        <v>מבואות החרמון</v>
      </c>
      <c r="DX149" s="150">
        <f t="shared" si="9"/>
        <v>7065</v>
      </c>
      <c r="DY149" s="150">
        <f t="shared" si="10"/>
        <v>6266</v>
      </c>
      <c r="DZ149" s="150"/>
      <c r="EB149" s="150"/>
      <c r="EC149" t="s">
        <v>2879</v>
      </c>
      <c r="ED149" s="150" t="str">
        <f t="shared" si="11"/>
        <v>מבואות החרמון</v>
      </c>
      <c r="EL149" s="150"/>
      <c r="EM149" s="152"/>
      <c r="EN149" s="150"/>
      <c r="EO149" s="150"/>
      <c r="EP149" s="150"/>
      <c r="ER149" s="150"/>
      <c r="ES149" s="150"/>
      <c r="EV149" s="150"/>
      <c r="EW149" s="150"/>
      <c r="EX149" s="150"/>
      <c r="EY149" s="151"/>
      <c r="EZ149" s="150"/>
      <c r="FA149" s="150"/>
      <c r="FD149" s="150"/>
      <c r="FG149" s="150"/>
      <c r="FH149" s="150"/>
      <c r="FI149" s="150"/>
      <c r="FJ149" s="150"/>
      <c r="FK149" s="151"/>
      <c r="FL149" s="150"/>
      <c r="FM149" s="150"/>
      <c r="FN149" s="150"/>
      <c r="FO149" s="150"/>
      <c r="FP149" s="150"/>
      <c r="FQ149" s="152"/>
      <c r="FR149" s="150"/>
      <c r="FS149" s="150"/>
      <c r="FT149" s="150"/>
      <c r="FV149" s="150"/>
      <c r="FW149" s="150"/>
      <c r="FX149" s="150"/>
      <c r="FZ149" s="153"/>
      <c r="GA149" s="150"/>
      <c r="GB149" s="150"/>
      <c r="GE149" s="150"/>
      <c r="GF149" s="150"/>
      <c r="GG149" s="150"/>
      <c r="GI149" s="154"/>
      <c r="GJ149" s="150"/>
      <c r="GN149" s="150"/>
      <c r="GP149" s="150"/>
      <c r="GR149" s="151"/>
      <c r="GS149" s="150"/>
      <c r="GT149" s="150"/>
      <c r="GU149" s="150"/>
      <c r="GW149" s="150"/>
      <c r="GX149" s="150"/>
      <c r="GY149" s="150"/>
      <c r="HA149" s="152"/>
      <c r="HJ149" s="128"/>
      <c r="HS149" s="151"/>
      <c r="IB149" s="151"/>
    </row>
    <row r="150" spans="1:243">
      <c r="A150" s="149">
        <v>137</v>
      </c>
      <c r="B150" s="238" t="s">
        <v>2657</v>
      </c>
      <c r="C150" t="s">
        <v>1085</v>
      </c>
      <c r="D150" s="238"/>
      <c r="E150" s="238"/>
      <c r="F150" s="238"/>
      <c r="G150" s="150">
        <v>85519</v>
      </c>
      <c r="H150" s="150">
        <v>23783</v>
      </c>
      <c r="I150" s="150">
        <v>9725</v>
      </c>
      <c r="J150" s="150">
        <v>1511</v>
      </c>
      <c r="K150" s="150">
        <v>14352</v>
      </c>
      <c r="L150" s="150">
        <v>134890</v>
      </c>
      <c r="M150"/>
      <c r="N150" s="150">
        <v>3587</v>
      </c>
      <c r="O150" s="150"/>
      <c r="P150" s="151"/>
      <c r="Q150" s="150">
        <v>59678</v>
      </c>
      <c r="R150" s="150">
        <v>9182</v>
      </c>
      <c r="S150">
        <v>64</v>
      </c>
      <c r="T150" s="150">
        <v>11851</v>
      </c>
      <c r="U150" s="150">
        <v>23783</v>
      </c>
      <c r="V150" s="150">
        <v>9725</v>
      </c>
      <c r="W150" s="150">
        <v>1511</v>
      </c>
      <c r="X150" s="150">
        <v>12193</v>
      </c>
      <c r="Y150">
        <v>56</v>
      </c>
      <c r="AA150" t="s">
        <v>2655</v>
      </c>
      <c r="AB150">
        <v>3</v>
      </c>
      <c r="AC150" s="150">
        <v>4744</v>
      </c>
      <c r="AD150" s="150">
        <v>132790</v>
      </c>
      <c r="AE150" s="150">
        <v>2100</v>
      </c>
      <c r="AF150" s="150">
        <v>134890</v>
      </c>
      <c r="AG150" s="151"/>
      <c r="AH150" s="150">
        <v>51262</v>
      </c>
      <c r="AI150" s="150">
        <v>12703</v>
      </c>
      <c r="AJ150" s="150">
        <v>5349</v>
      </c>
      <c r="AK150">
        <v>434</v>
      </c>
      <c r="AL150" s="150">
        <v>9029</v>
      </c>
      <c r="AM150" s="150">
        <v>2370</v>
      </c>
      <c r="AP150" s="150">
        <v>29885</v>
      </c>
      <c r="AQ150" s="150">
        <v>34151</v>
      </c>
      <c r="AR150" s="150">
        <v>46996</v>
      </c>
      <c r="AS150" t="s">
        <v>2655</v>
      </c>
      <c r="AT150"/>
      <c r="AU150" s="150">
        <v>3969</v>
      </c>
      <c r="AV150" s="150">
        <v>57607.37</v>
      </c>
      <c r="AW150" s="150">
        <v>8307</v>
      </c>
      <c r="AX150">
        <v>33</v>
      </c>
      <c r="AY150" s="150">
        <v>53302.37</v>
      </c>
      <c r="AZ150" s="150">
        <v>49019</v>
      </c>
      <c r="BA150" s="150">
        <v>4283.37</v>
      </c>
      <c r="BB150">
        <v>0.92</v>
      </c>
      <c r="BC150"/>
      <c r="BD150" s="150"/>
      <c r="BE150" s="150">
        <v>13437</v>
      </c>
      <c r="BF150" s="150">
        <v>13808.44</v>
      </c>
      <c r="BG150">
        <v>875</v>
      </c>
      <c r="BI150" s="150">
        <v>26370.44</v>
      </c>
      <c r="BJ150" s="150">
        <v>10659</v>
      </c>
      <c r="BK150" s="150">
        <v>15711.44</v>
      </c>
      <c r="BL150">
        <v>0.4</v>
      </c>
      <c r="BM150"/>
      <c r="BN150" s="150">
        <v>29007</v>
      </c>
      <c r="BO150" t="s">
        <v>2655</v>
      </c>
      <c r="BP150" t="s">
        <v>2655</v>
      </c>
      <c r="BQ150">
        <v>-33</v>
      </c>
      <c r="BR150" s="150">
        <v>28974</v>
      </c>
      <c r="BS150" t="s">
        <v>2655</v>
      </c>
      <c r="BT150" s="150">
        <v>28974</v>
      </c>
      <c r="BU150" t="s">
        <v>2655</v>
      </c>
      <c r="BV150" s="150"/>
      <c r="BW150" s="150">
        <v>46413</v>
      </c>
      <c r="BX150" s="150">
        <v>71415.820000000007</v>
      </c>
      <c r="BY150" s="150">
        <v>9182</v>
      </c>
      <c r="BZ150" t="s">
        <v>2655</v>
      </c>
      <c r="CA150" s="150">
        <v>108646.82</v>
      </c>
      <c r="CB150" s="150">
        <v>59678</v>
      </c>
      <c r="CC150" s="150">
        <v>48968.82</v>
      </c>
      <c r="CD150">
        <v>0.55000000000000004</v>
      </c>
      <c r="CE150" s="150"/>
      <c r="CG150" t="s">
        <v>2655</v>
      </c>
      <c r="CH150" t="s">
        <v>2655</v>
      </c>
      <c r="CJ150" t="s">
        <v>2655</v>
      </c>
      <c r="CK150" t="s">
        <v>2655</v>
      </c>
      <c r="CL150" t="s">
        <v>2655</v>
      </c>
      <c r="CM150" t="s">
        <v>2655</v>
      </c>
      <c r="CN150" s="150"/>
      <c r="CO150" s="150">
        <v>1331</v>
      </c>
      <c r="CP150">
        <v>163</v>
      </c>
      <c r="CQ150" t="s">
        <v>2655</v>
      </c>
      <c r="CR150">
        <v>-48</v>
      </c>
      <c r="CS150" s="150">
        <v>1446</v>
      </c>
      <c r="CT150">
        <v>64</v>
      </c>
      <c r="CU150" s="150">
        <v>1382</v>
      </c>
      <c r="CV150">
        <v>0.04</v>
      </c>
      <c r="CW150" s="150"/>
      <c r="CX150" s="150">
        <v>1334</v>
      </c>
      <c r="CY150" t="s">
        <v>2655</v>
      </c>
      <c r="CZ150" t="s">
        <v>2655</v>
      </c>
      <c r="DA150">
        <v>48</v>
      </c>
      <c r="DB150" s="150">
        <v>1382</v>
      </c>
      <c r="DC150" t="s">
        <v>2655</v>
      </c>
      <c r="DD150" s="150">
        <v>1382</v>
      </c>
      <c r="DE150" t="s">
        <v>2655</v>
      </c>
      <c r="DF150" s="151"/>
      <c r="DG150" s="150">
        <v>2665</v>
      </c>
      <c r="DH150">
        <v>163</v>
      </c>
      <c r="DI150" t="s">
        <v>2655</v>
      </c>
      <c r="DJ150" t="s">
        <v>2655</v>
      </c>
      <c r="DK150" s="150">
        <v>2828</v>
      </c>
      <c r="DL150">
        <v>64</v>
      </c>
      <c r="DM150" s="150">
        <v>2764</v>
      </c>
      <c r="DN150">
        <v>0.02</v>
      </c>
      <c r="DO150" s="150"/>
      <c r="DP150" s="150"/>
      <c r="DQ150" s="150"/>
      <c r="DS150" s="150"/>
      <c r="DW150" t="str">
        <f t="shared" si="8"/>
        <v>מבשרת ציון</v>
      </c>
      <c r="DX150" s="150">
        <f t="shared" si="9"/>
        <v>49019</v>
      </c>
      <c r="DY150" s="150">
        <f t="shared" si="10"/>
        <v>10659</v>
      </c>
      <c r="DZ150" s="150"/>
      <c r="EB150" s="150"/>
      <c r="EC150" t="s">
        <v>2880</v>
      </c>
      <c r="ED150" s="150" t="str">
        <f t="shared" si="11"/>
        <v>מבשרת ציון</v>
      </c>
      <c r="EE150" s="150"/>
      <c r="EL150" s="150"/>
      <c r="EM150" s="152"/>
      <c r="EN150" s="150"/>
      <c r="EO150" s="150"/>
      <c r="EP150" s="150"/>
      <c r="ER150" s="150"/>
      <c r="ES150" s="150"/>
      <c r="EV150" s="150"/>
      <c r="EW150" s="150"/>
      <c r="EX150" s="150"/>
      <c r="EY150" s="151"/>
      <c r="EZ150" s="150"/>
      <c r="FA150" s="150"/>
      <c r="FC150" s="150"/>
      <c r="FE150" s="150"/>
      <c r="FG150" s="150"/>
      <c r="FH150" s="150"/>
      <c r="FI150" s="150"/>
      <c r="FJ150" s="150"/>
      <c r="FK150" s="151"/>
      <c r="FL150" s="150"/>
      <c r="FM150" s="150"/>
      <c r="FN150" s="150"/>
      <c r="FO150" s="150"/>
      <c r="FP150" s="150"/>
      <c r="FQ150" s="152"/>
      <c r="FR150" s="150"/>
      <c r="FS150" s="150"/>
      <c r="FT150" s="150"/>
      <c r="FV150" s="150"/>
      <c r="FW150" s="150"/>
      <c r="FX150" s="150"/>
      <c r="FZ150" s="153"/>
      <c r="GA150" s="150"/>
      <c r="GB150" s="150"/>
      <c r="GE150" s="150"/>
      <c r="GF150" s="150"/>
      <c r="GG150" s="150"/>
      <c r="GI150" s="154"/>
      <c r="GJ150" s="150"/>
      <c r="GN150" s="150"/>
      <c r="GP150" s="150"/>
      <c r="GR150" s="151"/>
      <c r="GS150" s="150"/>
      <c r="GT150" s="150"/>
      <c r="GU150" s="150"/>
      <c r="GW150" s="150"/>
      <c r="GX150" s="150"/>
      <c r="GY150" s="150"/>
      <c r="HA150" s="152"/>
      <c r="HJ150" s="128"/>
      <c r="HK150" s="150"/>
      <c r="HO150" s="150"/>
      <c r="HQ150" s="150"/>
      <c r="HS150" s="151"/>
      <c r="HT150" s="150"/>
      <c r="HX150" s="150"/>
      <c r="HZ150" s="150"/>
      <c r="IB150" s="151"/>
      <c r="IC150" s="150"/>
      <c r="IG150" s="150"/>
      <c r="II150" s="150"/>
    </row>
    <row r="151" spans="1:243">
      <c r="A151" s="149">
        <v>138</v>
      </c>
      <c r="B151" s="238" t="s">
        <v>2657</v>
      </c>
      <c r="C151" t="s">
        <v>2039</v>
      </c>
      <c r="D151" s="238"/>
      <c r="E151" s="238"/>
      <c r="F151" s="238"/>
      <c r="G151" s="150">
        <v>32180</v>
      </c>
      <c r="H151" s="150">
        <v>25416</v>
      </c>
      <c r="I151" s="150">
        <v>5453</v>
      </c>
      <c r="J151">
        <v>160</v>
      </c>
      <c r="K151" s="150">
        <v>22291</v>
      </c>
      <c r="L151" s="150">
        <v>85500</v>
      </c>
      <c r="M151"/>
      <c r="N151">
        <v>325</v>
      </c>
      <c r="O151" s="150"/>
      <c r="P151" s="151"/>
      <c r="Q151" s="150">
        <v>13283</v>
      </c>
      <c r="R151" s="150">
        <v>5969</v>
      </c>
      <c r="S151">
        <v>261</v>
      </c>
      <c r="T151" s="150">
        <v>12582</v>
      </c>
      <c r="U151" s="150">
        <v>25416</v>
      </c>
      <c r="V151" s="150">
        <v>5453</v>
      </c>
      <c r="W151">
        <v>160</v>
      </c>
      <c r="X151" s="150">
        <v>14997</v>
      </c>
      <c r="Y151" t="s">
        <v>2655</v>
      </c>
      <c r="AA151" t="s">
        <v>2655</v>
      </c>
      <c r="AB151" t="s">
        <v>2655</v>
      </c>
      <c r="AC151">
        <v>85</v>
      </c>
      <c r="AD151" s="150">
        <v>78206</v>
      </c>
      <c r="AE151" s="150">
        <v>7294</v>
      </c>
      <c r="AF151" s="150">
        <v>85500</v>
      </c>
      <c r="AG151" s="151"/>
      <c r="AH151" s="150">
        <v>35879</v>
      </c>
      <c r="AI151" s="150">
        <v>3811</v>
      </c>
      <c r="AJ151">
        <v>803</v>
      </c>
      <c r="AK151">
        <v>11</v>
      </c>
      <c r="AL151" s="150">
        <v>3016</v>
      </c>
      <c r="AM151" s="150">
        <v>2000</v>
      </c>
      <c r="AN151">
        <v>265</v>
      </c>
      <c r="AP151" s="150">
        <v>10006</v>
      </c>
      <c r="AQ151" s="150">
        <v>8519</v>
      </c>
      <c r="AR151" s="150">
        <v>37366</v>
      </c>
      <c r="AS151" t="s">
        <v>2655</v>
      </c>
      <c r="AT151"/>
      <c r="AU151" s="150">
        <v>23422</v>
      </c>
      <c r="AV151" s="150">
        <v>11772</v>
      </c>
      <c r="AW151" s="150">
        <v>5017</v>
      </c>
      <c r="AX151" s="150">
        <v>-3693</v>
      </c>
      <c r="AY151" s="150">
        <v>26484</v>
      </c>
      <c r="AZ151" s="150">
        <v>9237</v>
      </c>
      <c r="BA151" s="150">
        <v>17247</v>
      </c>
      <c r="BB151">
        <v>0.35</v>
      </c>
      <c r="BC151"/>
      <c r="BD151" s="150"/>
      <c r="BE151" s="150">
        <v>12406</v>
      </c>
      <c r="BF151" s="150">
        <v>1340</v>
      </c>
      <c r="BG151">
        <v>952</v>
      </c>
      <c r="BH151" s="150">
        <v>-1581</v>
      </c>
      <c r="BI151" s="150">
        <v>11213</v>
      </c>
      <c r="BJ151" s="150">
        <v>4046</v>
      </c>
      <c r="BK151" s="150">
        <v>7167</v>
      </c>
      <c r="BL151">
        <v>0.36</v>
      </c>
      <c r="BM151"/>
      <c r="BN151" s="150">
        <v>16646</v>
      </c>
      <c r="BO151">
        <v>85</v>
      </c>
      <c r="BP151" t="s">
        <v>2655</v>
      </c>
      <c r="BQ151" s="150">
        <v>5274</v>
      </c>
      <c r="BR151" s="150">
        <v>22005</v>
      </c>
      <c r="BS151" t="s">
        <v>2655</v>
      </c>
      <c r="BT151" s="150">
        <v>22005</v>
      </c>
      <c r="BU151" t="s">
        <v>2655</v>
      </c>
      <c r="BV151" s="150"/>
      <c r="BW151" s="150">
        <v>52474</v>
      </c>
      <c r="BX151" s="150">
        <v>13197</v>
      </c>
      <c r="BY151" s="150">
        <v>5969</v>
      </c>
      <c r="BZ151" t="s">
        <v>2655</v>
      </c>
      <c r="CA151" s="150">
        <v>59702</v>
      </c>
      <c r="CB151" s="150">
        <v>13283</v>
      </c>
      <c r="CC151" s="150">
        <v>46419</v>
      </c>
      <c r="CD151">
        <v>0.22</v>
      </c>
      <c r="CE151" s="150"/>
      <c r="CG151" t="s">
        <v>2655</v>
      </c>
      <c r="CH151" t="s">
        <v>2655</v>
      </c>
      <c r="CJ151" t="s">
        <v>2655</v>
      </c>
      <c r="CK151" t="s">
        <v>2655</v>
      </c>
      <c r="CL151" t="s">
        <v>2655</v>
      </c>
      <c r="CM151" t="s">
        <v>2655</v>
      </c>
      <c r="CN151" s="150"/>
      <c r="CO151" s="150">
        <v>6496</v>
      </c>
      <c r="CP151">
        <v>35</v>
      </c>
      <c r="CQ151" t="s">
        <v>2655</v>
      </c>
      <c r="CR151">
        <v>-851</v>
      </c>
      <c r="CS151" s="150">
        <v>5680</v>
      </c>
      <c r="CT151">
        <v>219</v>
      </c>
      <c r="CU151" s="150">
        <v>5461</v>
      </c>
      <c r="CV151">
        <v>0.04</v>
      </c>
      <c r="CW151" s="150"/>
      <c r="CX151">
        <v>164</v>
      </c>
      <c r="CY151">
        <v>3</v>
      </c>
      <c r="CZ151" t="s">
        <v>2655</v>
      </c>
      <c r="DA151">
        <v>851</v>
      </c>
      <c r="DB151" s="150">
        <v>1018</v>
      </c>
      <c r="DC151" t="s">
        <v>2655</v>
      </c>
      <c r="DD151" s="150">
        <v>1018</v>
      </c>
      <c r="DE151" t="s">
        <v>2655</v>
      </c>
      <c r="DF151" s="151"/>
      <c r="DG151" s="150">
        <v>6660</v>
      </c>
      <c r="DH151">
        <v>38</v>
      </c>
      <c r="DI151" t="s">
        <v>2655</v>
      </c>
      <c r="DJ151" t="s">
        <v>2655</v>
      </c>
      <c r="DK151" s="150">
        <v>6698</v>
      </c>
      <c r="DL151">
        <v>219</v>
      </c>
      <c r="DM151" s="150">
        <v>6479</v>
      </c>
      <c r="DN151">
        <v>0.03</v>
      </c>
      <c r="DO151" s="150"/>
      <c r="DP151" s="150"/>
      <c r="DS151" s="150"/>
      <c r="DW151" t="str">
        <f t="shared" si="8"/>
        <v>מג'ד אל-כרום</v>
      </c>
      <c r="DX151" s="150">
        <f t="shared" si="9"/>
        <v>9237</v>
      </c>
      <c r="DY151" s="150">
        <f t="shared" si="10"/>
        <v>4046</v>
      </c>
      <c r="DZ151" s="150"/>
      <c r="EB151" s="150"/>
      <c r="EC151" t="s">
        <v>2881</v>
      </c>
      <c r="ED151" s="150" t="str">
        <f t="shared" si="11"/>
        <v>מג'ד אל-כרום</v>
      </c>
      <c r="EL151" s="150"/>
      <c r="EM151" s="152"/>
      <c r="EN151" s="150"/>
      <c r="EO151" s="150"/>
      <c r="ER151" s="150"/>
      <c r="ES151" s="150"/>
      <c r="EV151" s="150"/>
      <c r="EW151" s="150"/>
      <c r="EX151" s="150"/>
      <c r="EY151" s="151"/>
      <c r="EZ151" s="150"/>
      <c r="FA151" s="150"/>
      <c r="FC151" s="150"/>
      <c r="FG151" s="150"/>
      <c r="FH151" s="150"/>
      <c r="FI151" s="150"/>
      <c r="FJ151" s="150"/>
      <c r="FK151" s="151"/>
      <c r="FL151" s="150"/>
      <c r="FM151" s="150"/>
      <c r="FO151" s="150"/>
      <c r="FP151" s="150"/>
      <c r="FQ151" s="152"/>
      <c r="FR151" s="150"/>
      <c r="FS151" s="150"/>
      <c r="FT151" s="150"/>
      <c r="FU151" s="150"/>
      <c r="FV151" s="150"/>
      <c r="FW151" s="150"/>
      <c r="FX151" s="150"/>
      <c r="FZ151" s="153"/>
      <c r="GA151" s="150"/>
      <c r="GB151" s="150"/>
      <c r="GD151" s="150"/>
      <c r="GE151" s="150"/>
      <c r="GF151" s="150"/>
      <c r="GG151" s="150"/>
      <c r="GI151" s="154"/>
      <c r="GJ151" s="150"/>
      <c r="GM151" s="150"/>
      <c r="GN151" s="150"/>
      <c r="GP151" s="150"/>
      <c r="GR151" s="151"/>
      <c r="GS151" s="150"/>
      <c r="GT151" s="150"/>
      <c r="GU151" s="150"/>
      <c r="GW151" s="150"/>
      <c r="GX151" s="150"/>
      <c r="GY151" s="150"/>
      <c r="HA151" s="152"/>
      <c r="HJ151" s="128"/>
      <c r="HK151" s="150"/>
      <c r="HO151" s="150"/>
      <c r="HQ151" s="150"/>
      <c r="HS151" s="151"/>
      <c r="HX151" s="150"/>
      <c r="HZ151" s="150"/>
      <c r="IB151" s="151"/>
      <c r="IC151" s="150"/>
      <c r="IG151" s="150"/>
      <c r="II151" s="150"/>
    </row>
    <row r="152" spans="1:243">
      <c r="A152" s="149">
        <v>139</v>
      </c>
      <c r="B152" s="238" t="s">
        <v>2657</v>
      </c>
      <c r="C152" t="s">
        <v>2049</v>
      </c>
      <c r="D152" s="238"/>
      <c r="E152" s="238"/>
      <c r="F152" s="238"/>
      <c r="G152" s="150">
        <v>34670</v>
      </c>
      <c r="H152" s="150">
        <v>10959</v>
      </c>
      <c r="I152" s="150">
        <v>2271</v>
      </c>
      <c r="J152">
        <v>752</v>
      </c>
      <c r="K152" s="150">
        <v>11948</v>
      </c>
      <c r="L152" s="150">
        <v>60600</v>
      </c>
      <c r="M152" s="150"/>
      <c r="N152" s="150">
        <v>-5744</v>
      </c>
      <c r="O152" s="150"/>
      <c r="P152" s="151"/>
      <c r="Q152" s="150">
        <v>6684</v>
      </c>
      <c r="R152" s="150">
        <v>3204</v>
      </c>
      <c r="S152">
        <v>58</v>
      </c>
      <c r="T152" s="150">
        <v>24724</v>
      </c>
      <c r="U152" s="150">
        <v>10959</v>
      </c>
      <c r="V152" s="150">
        <v>2271</v>
      </c>
      <c r="W152">
        <v>752</v>
      </c>
      <c r="X152" s="150">
        <v>11026</v>
      </c>
      <c r="Y152">
        <v>572</v>
      </c>
      <c r="AA152" t="s">
        <v>2655</v>
      </c>
      <c r="AB152" t="s">
        <v>2655</v>
      </c>
      <c r="AC152" t="s">
        <v>2655</v>
      </c>
      <c r="AD152" s="150">
        <v>60250</v>
      </c>
      <c r="AE152">
        <v>350</v>
      </c>
      <c r="AF152" s="150">
        <v>60600</v>
      </c>
      <c r="AG152" s="151"/>
      <c r="AH152" s="150">
        <v>3658</v>
      </c>
      <c r="AI152" s="150">
        <v>2651</v>
      </c>
      <c r="AJ152" s="150">
        <v>6204</v>
      </c>
      <c r="AK152">
        <v>50</v>
      </c>
      <c r="AL152">
        <v>863</v>
      </c>
      <c r="AM152" t="s">
        <v>2655</v>
      </c>
      <c r="AN152">
        <v>325</v>
      </c>
      <c r="AO152" t="s">
        <v>2655</v>
      </c>
      <c r="AP152" s="150">
        <v>10093</v>
      </c>
      <c r="AQ152" s="150">
        <v>5588</v>
      </c>
      <c r="AR152" s="150">
        <v>8163</v>
      </c>
      <c r="AS152" t="s">
        <v>2655</v>
      </c>
      <c r="AT152"/>
      <c r="AU152" s="150">
        <v>49356</v>
      </c>
      <c r="AV152" s="150">
        <v>9592</v>
      </c>
      <c r="AW152" s="150">
        <v>3136</v>
      </c>
      <c r="AX152" t="s">
        <v>2655</v>
      </c>
      <c r="AY152" s="150">
        <v>55812</v>
      </c>
      <c r="AZ152" s="150">
        <v>4793</v>
      </c>
      <c r="BA152" s="150">
        <v>51019</v>
      </c>
      <c r="BB152">
        <v>0.09</v>
      </c>
      <c r="BC152"/>
      <c r="BD152" s="150"/>
      <c r="BE152" s="150">
        <v>7066</v>
      </c>
      <c r="BF152">
        <v>371</v>
      </c>
      <c r="BG152">
        <v>68</v>
      </c>
      <c r="BH152" t="s">
        <v>2655</v>
      </c>
      <c r="BI152" s="150">
        <v>7369</v>
      </c>
      <c r="BJ152" s="150">
        <v>2006</v>
      </c>
      <c r="BK152" s="150">
        <v>5363</v>
      </c>
      <c r="BL152">
        <v>0.27</v>
      </c>
      <c r="BM152"/>
      <c r="BN152" s="150">
        <v>6490</v>
      </c>
      <c r="BO152" s="150">
        <v>13428</v>
      </c>
      <c r="BP152" t="s">
        <v>2655</v>
      </c>
      <c r="BQ152" t="s">
        <v>2655</v>
      </c>
      <c r="BR152" s="150">
        <v>19918</v>
      </c>
      <c r="BS152" t="s">
        <v>2655</v>
      </c>
      <c r="BT152" s="150">
        <v>19918</v>
      </c>
      <c r="BU152" t="s">
        <v>2655</v>
      </c>
      <c r="BV152" s="150"/>
      <c r="BW152" s="150">
        <v>62912</v>
      </c>
      <c r="BX152" s="150">
        <v>23391</v>
      </c>
      <c r="BY152" s="150">
        <v>3204</v>
      </c>
      <c r="BZ152" t="s">
        <v>2655</v>
      </c>
      <c r="CA152" s="150">
        <v>83099</v>
      </c>
      <c r="CB152" s="150">
        <v>6799</v>
      </c>
      <c r="CC152" s="150">
        <v>76300</v>
      </c>
      <c r="CD152">
        <v>0.08</v>
      </c>
      <c r="CE152" s="150"/>
      <c r="CG152" t="s">
        <v>2655</v>
      </c>
      <c r="CH152" t="s">
        <v>2655</v>
      </c>
      <c r="CJ152" t="s">
        <v>2655</v>
      </c>
      <c r="CK152" t="s">
        <v>2655</v>
      </c>
      <c r="CL152" t="s">
        <v>2655</v>
      </c>
      <c r="CM152" t="s">
        <v>2655</v>
      </c>
      <c r="CN152" s="150"/>
      <c r="CO152">
        <v>383</v>
      </c>
      <c r="CP152">
        <v>8</v>
      </c>
      <c r="CQ152" t="s">
        <v>2655</v>
      </c>
      <c r="CS152">
        <v>391</v>
      </c>
      <c r="CT152">
        <v>45</v>
      </c>
      <c r="CU152">
        <v>346</v>
      </c>
      <c r="CV152">
        <v>0.12</v>
      </c>
      <c r="CW152" s="150"/>
      <c r="CY152" t="s">
        <v>2655</v>
      </c>
      <c r="CZ152" t="s">
        <v>2655</v>
      </c>
      <c r="DB152" t="s">
        <v>2655</v>
      </c>
      <c r="DC152" t="s">
        <v>2655</v>
      </c>
      <c r="DD152" t="s">
        <v>2655</v>
      </c>
      <c r="DE152" t="s">
        <v>2655</v>
      </c>
      <c r="DF152" s="151"/>
      <c r="DG152">
        <v>383</v>
      </c>
      <c r="DH152">
        <v>8</v>
      </c>
      <c r="DI152" t="s">
        <v>2655</v>
      </c>
      <c r="DJ152" t="s">
        <v>2655</v>
      </c>
      <c r="DK152">
        <v>391</v>
      </c>
      <c r="DL152">
        <v>45</v>
      </c>
      <c r="DM152">
        <v>346</v>
      </c>
      <c r="DN152">
        <v>0.12</v>
      </c>
      <c r="DO152" s="150"/>
      <c r="DQ152" s="150"/>
      <c r="DS152" s="150"/>
      <c r="DV152" s="150"/>
      <c r="DW152" t="str">
        <f t="shared" si="8"/>
        <v>מג'דל שמס</v>
      </c>
      <c r="DX152" s="150">
        <f t="shared" si="9"/>
        <v>4793</v>
      </c>
      <c r="DY152" s="150">
        <f t="shared" si="10"/>
        <v>2006</v>
      </c>
      <c r="DZ152" s="150"/>
      <c r="EC152" t="s">
        <v>2882</v>
      </c>
      <c r="ED152" s="150" t="str">
        <f t="shared" si="11"/>
        <v>מג'דל שמס</v>
      </c>
      <c r="EL152" s="150"/>
      <c r="EM152" s="152"/>
      <c r="EN152" s="150"/>
      <c r="EO152" s="150"/>
      <c r="EP152" s="150"/>
      <c r="EV152" s="150"/>
      <c r="EW152" s="150"/>
      <c r="EX152" s="150"/>
      <c r="EY152" s="151"/>
      <c r="EZ152" s="150"/>
      <c r="FA152" s="150"/>
      <c r="FG152" s="150"/>
      <c r="FH152" s="150"/>
      <c r="FI152" s="150"/>
      <c r="FJ152" s="150"/>
      <c r="FK152" s="151"/>
      <c r="FL152" s="150"/>
      <c r="FM152" s="150"/>
      <c r="FO152" s="150"/>
      <c r="FP152" s="150"/>
      <c r="FQ152" s="152"/>
      <c r="FR152" s="150"/>
      <c r="FS152" s="150"/>
      <c r="FT152" s="150"/>
      <c r="FV152" s="150"/>
      <c r="FW152" s="150"/>
      <c r="FX152" s="150"/>
      <c r="FZ152" s="153"/>
      <c r="GA152" s="150"/>
      <c r="GE152" s="150"/>
      <c r="GF152" s="150"/>
      <c r="GG152" s="150"/>
      <c r="GI152" s="154"/>
      <c r="GJ152" s="150"/>
      <c r="GK152" s="150"/>
      <c r="GN152" s="150"/>
      <c r="GP152" s="150"/>
      <c r="GR152" s="151"/>
      <c r="GS152" s="150"/>
      <c r="GT152" s="150"/>
      <c r="GU152" s="150"/>
      <c r="GW152" s="150"/>
      <c r="GX152" s="150"/>
      <c r="GY152" s="150"/>
      <c r="HA152" s="152"/>
      <c r="HJ152" s="128"/>
      <c r="HS152" s="151"/>
      <c r="IB152" s="151"/>
    </row>
    <row r="153" spans="1:243">
      <c r="A153" s="149">
        <v>140</v>
      </c>
      <c r="B153" s="238" t="s">
        <v>2657</v>
      </c>
      <c r="C153" s="124" t="s">
        <v>2033</v>
      </c>
      <c r="D153" s="238"/>
      <c r="E153" s="238"/>
      <c r="F153" s="238"/>
      <c r="G153" s="150">
        <v>24677</v>
      </c>
      <c r="H153" s="150">
        <v>48165</v>
      </c>
      <c r="I153" s="150">
        <v>8711</v>
      </c>
      <c r="J153" s="150">
        <v>1936</v>
      </c>
      <c r="K153" s="150">
        <v>19747</v>
      </c>
      <c r="L153" s="150">
        <v>103236</v>
      </c>
      <c r="M153" s="150"/>
      <c r="N153" s="150">
        <v>-9585</v>
      </c>
      <c r="O153" s="150"/>
      <c r="P153" s="151"/>
      <c r="Q153" s="150">
        <v>13404</v>
      </c>
      <c r="R153" s="150">
        <v>7653</v>
      </c>
      <c r="S153">
        <v>366</v>
      </c>
      <c r="T153" s="150">
        <v>2139</v>
      </c>
      <c r="U153" s="150">
        <v>48165</v>
      </c>
      <c r="V153" s="150">
        <v>8711</v>
      </c>
      <c r="W153" s="150">
        <v>1936</v>
      </c>
      <c r="X153" s="150">
        <v>15716</v>
      </c>
      <c r="Y153" s="150">
        <v>3141</v>
      </c>
      <c r="AA153" t="s">
        <v>2655</v>
      </c>
      <c r="AB153" t="s">
        <v>2655</v>
      </c>
      <c r="AC153" s="150">
        <v>1115</v>
      </c>
      <c r="AD153" s="150">
        <v>102346</v>
      </c>
      <c r="AE153">
        <v>890</v>
      </c>
      <c r="AF153" s="150">
        <v>103236</v>
      </c>
      <c r="AG153" s="151"/>
      <c r="AH153" s="150">
        <v>35286</v>
      </c>
      <c r="AI153" s="150">
        <v>9141</v>
      </c>
      <c r="AJ153" s="150">
        <v>2004</v>
      </c>
      <c r="AK153">
        <v>48</v>
      </c>
      <c r="AL153">
        <v>497</v>
      </c>
      <c r="AM153" t="s">
        <v>2655</v>
      </c>
      <c r="AN153">
        <v>282</v>
      </c>
      <c r="AP153" s="150">
        <v>11998</v>
      </c>
      <c r="AQ153" s="150">
        <v>11133</v>
      </c>
      <c r="AR153" s="150">
        <v>36151</v>
      </c>
      <c r="AS153" t="s">
        <v>2655</v>
      </c>
      <c r="AT153"/>
      <c r="AU153" s="150">
        <v>24604</v>
      </c>
      <c r="AV153" s="150">
        <v>20385.88</v>
      </c>
      <c r="AW153" s="150">
        <v>7616</v>
      </c>
      <c r="AX153" s="150">
        <v>-1001</v>
      </c>
      <c r="AY153" s="150">
        <v>36372.879999999997</v>
      </c>
      <c r="AZ153" s="150">
        <v>9693</v>
      </c>
      <c r="BA153" s="150">
        <v>26679.88</v>
      </c>
      <c r="BB153">
        <v>0.27</v>
      </c>
      <c r="BC153"/>
      <c r="BD153" s="150"/>
      <c r="BE153" s="150">
        <v>11240</v>
      </c>
      <c r="BF153" s="150">
        <v>4234.72</v>
      </c>
      <c r="BG153">
        <v>37</v>
      </c>
      <c r="BH153" s="150">
        <v>-1305</v>
      </c>
      <c r="BI153" s="150">
        <v>14132.72</v>
      </c>
      <c r="BJ153" s="150">
        <v>3645</v>
      </c>
      <c r="BK153" s="150">
        <v>10487.72</v>
      </c>
      <c r="BL153">
        <v>0.26</v>
      </c>
      <c r="BM153"/>
      <c r="BN153" s="150">
        <v>107532</v>
      </c>
      <c r="BO153" s="150">
        <v>7321</v>
      </c>
      <c r="BP153" s="150">
        <v>5653</v>
      </c>
      <c r="BQ153" s="150">
        <v>2306</v>
      </c>
      <c r="BR153" s="150">
        <v>111506</v>
      </c>
      <c r="BS153" t="s">
        <v>2655</v>
      </c>
      <c r="BT153" s="150">
        <v>111506</v>
      </c>
      <c r="BU153" t="s">
        <v>2655</v>
      </c>
      <c r="BV153" s="150"/>
      <c r="BW153" s="150">
        <v>143376</v>
      </c>
      <c r="BX153" s="150">
        <v>31941.59</v>
      </c>
      <c r="BY153" s="150">
        <v>13306</v>
      </c>
      <c r="BZ153" t="s">
        <v>2655</v>
      </c>
      <c r="CA153" s="150">
        <v>162011.59</v>
      </c>
      <c r="CB153" s="150">
        <v>13338</v>
      </c>
      <c r="CC153" s="150">
        <v>148673.59</v>
      </c>
      <c r="CD153">
        <v>0.08</v>
      </c>
      <c r="CE153" s="150"/>
      <c r="CG153" t="s">
        <v>2655</v>
      </c>
      <c r="CH153" t="s">
        <v>2655</v>
      </c>
      <c r="CJ153" t="s">
        <v>2655</v>
      </c>
      <c r="CK153" t="s">
        <v>2655</v>
      </c>
      <c r="CL153" t="s">
        <v>2655</v>
      </c>
      <c r="CM153" t="s">
        <v>2655</v>
      </c>
      <c r="CN153" s="150"/>
      <c r="CO153" s="150">
        <v>14523</v>
      </c>
      <c r="CP153" s="150">
        <v>1029</v>
      </c>
      <c r="CQ153" t="s">
        <v>2655</v>
      </c>
      <c r="CR153">
        <v>275</v>
      </c>
      <c r="CS153" s="150">
        <v>15827</v>
      </c>
      <c r="CT153">
        <v>367</v>
      </c>
      <c r="CU153" s="150">
        <v>15460</v>
      </c>
      <c r="CV153">
        <v>0.02</v>
      </c>
      <c r="CW153" s="150"/>
      <c r="CX153" s="150">
        <v>43569</v>
      </c>
      <c r="CY153" s="150">
        <v>3085</v>
      </c>
      <c r="CZ153" t="s">
        <v>2655</v>
      </c>
      <c r="DA153">
        <v>-275</v>
      </c>
      <c r="DB153" s="150">
        <v>46379</v>
      </c>
      <c r="DC153" t="s">
        <v>2655</v>
      </c>
      <c r="DD153" s="150">
        <v>46379</v>
      </c>
      <c r="DE153" t="s">
        <v>2655</v>
      </c>
      <c r="DF153" s="151"/>
      <c r="DG153" s="150">
        <v>58092</v>
      </c>
      <c r="DH153" s="150">
        <v>4114</v>
      </c>
      <c r="DI153" t="s">
        <v>2655</v>
      </c>
      <c r="DJ153" t="s">
        <v>2655</v>
      </c>
      <c r="DK153" s="150">
        <v>62206</v>
      </c>
      <c r="DL153">
        <v>367</v>
      </c>
      <c r="DM153" s="150">
        <v>61839</v>
      </c>
      <c r="DN153">
        <v>0.01</v>
      </c>
      <c r="DO153" s="150"/>
      <c r="DQ153" s="150"/>
      <c r="DS153" s="150"/>
      <c r="DV153" s="150"/>
      <c r="DW153" t="str">
        <f t="shared" si="8"/>
        <v>מג'אר</v>
      </c>
      <c r="DX153" s="150">
        <f t="shared" si="9"/>
        <v>9693</v>
      </c>
      <c r="DY153" s="150">
        <f t="shared" si="10"/>
        <v>3645</v>
      </c>
      <c r="DZ153" s="150"/>
      <c r="EB153" s="150"/>
      <c r="EC153" t="s">
        <v>2883</v>
      </c>
      <c r="ED153" s="150" t="str">
        <f t="shared" si="11"/>
        <v>מגאר</v>
      </c>
      <c r="EE153" s="150"/>
      <c r="EL153" s="150"/>
      <c r="EM153" s="152"/>
      <c r="EN153" s="150"/>
      <c r="EO153" s="150"/>
      <c r="EP153" s="150"/>
      <c r="EV153" s="150"/>
      <c r="EW153" s="150"/>
      <c r="EX153" s="150"/>
      <c r="EY153" s="151"/>
      <c r="EZ153" s="150"/>
      <c r="FA153" s="150"/>
      <c r="FB153" s="150"/>
      <c r="FG153" s="150"/>
      <c r="FH153" s="150"/>
      <c r="FI153" s="150"/>
      <c r="FK153" s="151"/>
      <c r="FL153" s="150"/>
      <c r="FM153" s="150"/>
      <c r="FO153" s="150"/>
      <c r="FP153" s="150"/>
      <c r="FQ153" s="152"/>
      <c r="FR153" s="150"/>
      <c r="FS153" s="150"/>
      <c r="FT153" s="150"/>
      <c r="FU153" s="150"/>
      <c r="FV153" s="150"/>
      <c r="FW153" s="150"/>
      <c r="FX153" s="150"/>
      <c r="FZ153" s="153"/>
      <c r="GA153" s="150"/>
      <c r="GB153" s="150"/>
      <c r="GD153" s="150"/>
      <c r="GE153" s="150"/>
      <c r="GF153" s="150"/>
      <c r="GG153" s="150"/>
      <c r="GI153" s="154"/>
      <c r="GJ153" s="150"/>
      <c r="GK153" s="150"/>
      <c r="GL153" s="150"/>
      <c r="GM153" s="150"/>
      <c r="GN153" s="150"/>
      <c r="GP153" s="150"/>
      <c r="GR153" s="151"/>
      <c r="GS153" s="150"/>
      <c r="GT153" s="150"/>
      <c r="GU153" s="150"/>
      <c r="GW153" s="150"/>
      <c r="GX153" s="150"/>
      <c r="GY153" s="150"/>
      <c r="HA153" s="152"/>
      <c r="HJ153" s="128"/>
      <c r="HK153" s="150"/>
      <c r="HL153" s="150"/>
      <c r="HO153" s="150"/>
      <c r="HQ153" s="150"/>
      <c r="HS153" s="151"/>
      <c r="HT153" s="150"/>
      <c r="HU153" s="150"/>
      <c r="HX153" s="150"/>
      <c r="HZ153" s="150"/>
      <c r="IB153" s="151"/>
      <c r="IC153" s="150"/>
      <c r="ID153" s="150"/>
      <c r="IG153" s="150"/>
      <c r="II153" s="150"/>
    </row>
    <row r="154" spans="1:243">
      <c r="A154" s="149">
        <v>141</v>
      </c>
      <c r="B154" s="238" t="s">
        <v>2661</v>
      </c>
      <c r="C154" t="s">
        <v>2056</v>
      </c>
      <c r="D154" s="238"/>
      <c r="E154" s="238"/>
      <c r="F154" s="238"/>
      <c r="G154" s="150">
        <v>8719</v>
      </c>
      <c r="H154" s="150">
        <v>1659</v>
      </c>
      <c r="I154">
        <v>825</v>
      </c>
      <c r="J154" t="s">
        <v>2655</v>
      </c>
      <c r="K154" s="150">
        <v>3432</v>
      </c>
      <c r="L154" s="150">
        <v>14635</v>
      </c>
      <c r="M154"/>
      <c r="N154">
        <v>120</v>
      </c>
      <c r="O154" s="150"/>
      <c r="P154" s="151"/>
      <c r="Q154" s="150">
        <v>5100</v>
      </c>
      <c r="R154" s="150">
        <v>1103</v>
      </c>
      <c r="S154">
        <v>13</v>
      </c>
      <c r="T154" s="150">
        <v>2333</v>
      </c>
      <c r="U154" s="150">
        <v>1659</v>
      </c>
      <c r="V154">
        <v>825</v>
      </c>
      <c r="W154" t="s">
        <v>2655</v>
      </c>
      <c r="X154" s="150">
        <v>2867</v>
      </c>
      <c r="Y154">
        <v>565</v>
      </c>
      <c r="AA154" t="s">
        <v>2655</v>
      </c>
      <c r="AB154" t="s">
        <v>2655</v>
      </c>
      <c r="AC154">
        <v>170</v>
      </c>
      <c r="AD154" s="150">
        <v>14635</v>
      </c>
      <c r="AE154" t="s">
        <v>2655</v>
      </c>
      <c r="AF154" s="150">
        <v>14635</v>
      </c>
      <c r="AG154" s="151"/>
      <c r="AH154" s="150">
        <v>35466</v>
      </c>
      <c r="AI154" s="150">
        <v>1649</v>
      </c>
      <c r="AJ154">
        <v>422</v>
      </c>
      <c r="AL154" s="150">
        <v>1707</v>
      </c>
      <c r="AM154">
        <v>411</v>
      </c>
      <c r="AP154" s="150">
        <v>4189</v>
      </c>
      <c r="AQ154" s="150">
        <v>5941</v>
      </c>
      <c r="AR154" s="150">
        <v>33714</v>
      </c>
      <c r="AS154" t="s">
        <v>2655</v>
      </c>
      <c r="AT154"/>
      <c r="AU154">
        <v>295</v>
      </c>
      <c r="AV154" s="150">
        <v>4618</v>
      </c>
      <c r="AW154" s="150">
        <v>1244</v>
      </c>
      <c r="AY154" s="150">
        <v>3669</v>
      </c>
      <c r="AZ154" s="150">
        <v>3611</v>
      </c>
      <c r="BA154">
        <v>58</v>
      </c>
      <c r="BB154">
        <v>0.98</v>
      </c>
      <c r="BC154"/>
      <c r="BE154" s="150">
        <v>2377</v>
      </c>
      <c r="BF154" s="150">
        <v>1417</v>
      </c>
      <c r="BG154">
        <v>734</v>
      </c>
      <c r="BH154">
        <v>700</v>
      </c>
      <c r="BI154" s="150">
        <v>3760</v>
      </c>
      <c r="BJ154" s="150">
        <v>1499</v>
      </c>
      <c r="BK154" s="150">
        <v>2261</v>
      </c>
      <c r="BL154">
        <v>0.4</v>
      </c>
      <c r="BM154"/>
      <c r="BN154" s="150">
        <v>2520</v>
      </c>
      <c r="BO154" t="s">
        <v>2655</v>
      </c>
      <c r="BP154" t="s">
        <v>2655</v>
      </c>
      <c r="BQ154">
        <v>-700</v>
      </c>
      <c r="BR154" s="150">
        <v>1820</v>
      </c>
      <c r="BS154" t="s">
        <v>2655</v>
      </c>
      <c r="BT154" s="150">
        <v>1820</v>
      </c>
      <c r="BU154" t="s">
        <v>2655</v>
      </c>
      <c r="BV154" s="150"/>
      <c r="BW154" s="150">
        <v>5192</v>
      </c>
      <c r="BX154" s="150">
        <v>6035</v>
      </c>
      <c r="BY154" s="150">
        <v>1978</v>
      </c>
      <c r="BZ154" t="s">
        <v>2655</v>
      </c>
      <c r="CA154" s="150">
        <v>9249</v>
      </c>
      <c r="CB154" s="150">
        <v>5110</v>
      </c>
      <c r="CC154" s="150">
        <v>4139</v>
      </c>
      <c r="CD154">
        <v>0.55000000000000004</v>
      </c>
      <c r="CE154" s="150"/>
      <c r="CG154" t="s">
        <v>2655</v>
      </c>
      <c r="CH154" t="s">
        <v>2655</v>
      </c>
      <c r="CJ154" t="s">
        <v>2655</v>
      </c>
      <c r="CK154" t="s">
        <v>2655</v>
      </c>
      <c r="CL154" t="s">
        <v>2655</v>
      </c>
      <c r="CM154" t="s">
        <v>2655</v>
      </c>
      <c r="CN154" s="150"/>
      <c r="CO154">
        <v>225</v>
      </c>
      <c r="CP154">
        <v>-236</v>
      </c>
      <c r="CQ154" t="s">
        <v>2655</v>
      </c>
      <c r="CR154">
        <v>113</v>
      </c>
      <c r="CS154">
        <v>102</v>
      </c>
      <c r="CT154">
        <v>13</v>
      </c>
      <c r="CU154">
        <v>89</v>
      </c>
      <c r="CV154">
        <v>0.13</v>
      </c>
      <c r="CW154"/>
      <c r="CX154">
        <v>660</v>
      </c>
      <c r="CY154" t="s">
        <v>2655</v>
      </c>
      <c r="CZ154" t="s">
        <v>2655</v>
      </c>
      <c r="DA154">
        <v>-113</v>
      </c>
      <c r="DB154">
        <v>547</v>
      </c>
      <c r="DC154" t="s">
        <v>2655</v>
      </c>
      <c r="DD154">
        <v>547</v>
      </c>
      <c r="DE154" t="s">
        <v>2655</v>
      </c>
      <c r="DF154" s="151"/>
      <c r="DG154">
        <v>885</v>
      </c>
      <c r="DH154">
        <v>-236</v>
      </c>
      <c r="DI154" t="s">
        <v>2655</v>
      </c>
      <c r="DJ154" t="s">
        <v>2655</v>
      </c>
      <c r="DK154">
        <v>649</v>
      </c>
      <c r="DL154">
        <v>13</v>
      </c>
      <c r="DM154">
        <v>636</v>
      </c>
      <c r="DN154">
        <v>0.02</v>
      </c>
      <c r="DO154" s="150"/>
      <c r="DS154" s="150"/>
      <c r="DW154" t="str">
        <f t="shared" si="8"/>
        <v>מגדל</v>
      </c>
      <c r="DX154" s="150">
        <f t="shared" si="9"/>
        <v>3611</v>
      </c>
      <c r="DY154" s="150">
        <f t="shared" si="10"/>
        <v>1499</v>
      </c>
      <c r="DZ154" s="150"/>
      <c r="EB154" s="150"/>
      <c r="EC154" t="s">
        <v>2884</v>
      </c>
      <c r="ED154" s="150" t="str">
        <f t="shared" si="11"/>
        <v>מגדל</v>
      </c>
      <c r="EL154" s="150"/>
      <c r="EM154" s="152"/>
      <c r="EN154" s="150"/>
      <c r="EO154" s="150"/>
      <c r="ER154" s="150"/>
      <c r="EV154" s="150"/>
      <c r="EW154" s="150"/>
      <c r="EX154" s="150"/>
      <c r="EY154" s="151"/>
      <c r="EZ154" s="150"/>
      <c r="FA154" s="150"/>
      <c r="FG154" s="150"/>
      <c r="FH154" s="150"/>
      <c r="FI154" s="150"/>
      <c r="FJ154" s="150"/>
      <c r="FK154" s="151"/>
      <c r="FL154" s="150"/>
      <c r="FM154" s="150"/>
      <c r="FN154" s="150"/>
      <c r="FP154" s="150"/>
      <c r="FQ154" s="152"/>
      <c r="FS154" s="150"/>
      <c r="FT154" s="150"/>
      <c r="FV154" s="150"/>
      <c r="FW154" s="150"/>
      <c r="FZ154" s="153"/>
      <c r="GA154" s="150"/>
      <c r="GB154" s="150"/>
      <c r="GE154" s="150"/>
      <c r="GF154" s="150"/>
      <c r="GG154" s="150"/>
      <c r="GI154" s="154"/>
      <c r="GJ154" s="150"/>
      <c r="GN154" s="150"/>
      <c r="GP154" s="150"/>
      <c r="GR154" s="151"/>
      <c r="GS154" s="150"/>
      <c r="GT154" s="150"/>
      <c r="GU154" s="150"/>
      <c r="GW154" s="150"/>
      <c r="GX154" s="150"/>
      <c r="GY154" s="150"/>
      <c r="HA154" s="152"/>
      <c r="HJ154" s="128"/>
      <c r="HS154" s="151"/>
      <c r="IB154" s="151"/>
    </row>
    <row r="155" spans="1:243">
      <c r="A155" s="149">
        <v>142</v>
      </c>
      <c r="B155" s="238" t="s">
        <v>2658</v>
      </c>
      <c r="C155" t="s">
        <v>2065</v>
      </c>
      <c r="D155" s="238"/>
      <c r="E155" s="238"/>
      <c r="F155" s="238"/>
      <c r="G155" s="150">
        <v>111989</v>
      </c>
      <c r="H155" s="150">
        <v>23982</v>
      </c>
      <c r="I155" s="150">
        <v>20375</v>
      </c>
      <c r="J155">
        <v>997</v>
      </c>
      <c r="K155" s="150">
        <v>17555</v>
      </c>
      <c r="L155" s="150">
        <v>174898</v>
      </c>
      <c r="M155"/>
      <c r="N155" s="150">
        <v>-6798</v>
      </c>
      <c r="O155" s="150"/>
      <c r="P155" s="151"/>
      <c r="Q155" s="150">
        <v>65724</v>
      </c>
      <c r="R155" s="150">
        <v>10530</v>
      </c>
      <c r="S155">
        <v>252</v>
      </c>
      <c r="T155" s="150">
        <v>34061</v>
      </c>
      <c r="U155" s="150">
        <v>23982</v>
      </c>
      <c r="V155" s="150">
        <v>20375</v>
      </c>
      <c r="W155">
        <v>997</v>
      </c>
      <c r="X155" s="150">
        <v>14245</v>
      </c>
      <c r="Y155" s="150">
        <v>3310</v>
      </c>
      <c r="AA155" t="s">
        <v>2655</v>
      </c>
      <c r="AB155" t="s">
        <v>2655</v>
      </c>
      <c r="AC155" s="150">
        <v>1422</v>
      </c>
      <c r="AD155" s="150">
        <v>174898</v>
      </c>
      <c r="AE155" t="s">
        <v>2655</v>
      </c>
      <c r="AF155" s="150">
        <v>174898</v>
      </c>
      <c r="AG155" s="151"/>
      <c r="AH155" s="150">
        <v>51545</v>
      </c>
      <c r="AI155" s="150">
        <v>14570</v>
      </c>
      <c r="AJ155" s="150">
        <v>2695</v>
      </c>
      <c r="AL155" s="150">
        <v>1568</v>
      </c>
      <c r="AM155" t="s">
        <v>2655</v>
      </c>
      <c r="AP155" s="150">
        <v>18833</v>
      </c>
      <c r="AQ155" s="150">
        <v>18214</v>
      </c>
      <c r="AR155" s="150">
        <v>52164</v>
      </c>
      <c r="AS155" t="s">
        <v>2655</v>
      </c>
      <c r="AT155"/>
      <c r="AU155" s="150">
        <v>6973</v>
      </c>
      <c r="AV155" s="150">
        <v>27543</v>
      </c>
      <c r="AW155" s="150">
        <v>9061</v>
      </c>
      <c r="AX155" s="150">
        <v>-2645</v>
      </c>
      <c r="AY155" s="150">
        <v>22810</v>
      </c>
      <c r="AZ155" s="150">
        <v>18943</v>
      </c>
      <c r="BA155" s="150">
        <v>3867</v>
      </c>
      <c r="BB155">
        <v>0.83</v>
      </c>
      <c r="BC155"/>
      <c r="BD155" s="150"/>
      <c r="BE155" s="150">
        <v>10335</v>
      </c>
      <c r="BF155" s="150">
        <v>46731</v>
      </c>
      <c r="BG155" s="150">
        <v>1469</v>
      </c>
      <c r="BH155" s="150">
        <v>2621</v>
      </c>
      <c r="BI155" s="150">
        <v>58218</v>
      </c>
      <c r="BJ155" s="150">
        <v>46781</v>
      </c>
      <c r="BK155" s="150">
        <v>11437</v>
      </c>
      <c r="BL155">
        <v>0.8</v>
      </c>
      <c r="BM155"/>
      <c r="BN155" s="150">
        <v>44547</v>
      </c>
      <c r="BO155" t="s">
        <v>2655</v>
      </c>
      <c r="BP155" t="s">
        <v>2655</v>
      </c>
      <c r="BQ155">
        <v>24</v>
      </c>
      <c r="BR155" s="150">
        <v>44571</v>
      </c>
      <c r="BS155" t="s">
        <v>2655</v>
      </c>
      <c r="BT155" s="150">
        <v>44571</v>
      </c>
      <c r="BU155" t="s">
        <v>2655</v>
      </c>
      <c r="BV155" s="150"/>
      <c r="BW155" s="150">
        <v>61855</v>
      </c>
      <c r="BX155" s="150">
        <v>74274</v>
      </c>
      <c r="BY155" s="150">
        <v>10530</v>
      </c>
      <c r="BZ155" t="s">
        <v>2655</v>
      </c>
      <c r="CA155" s="150">
        <v>125599</v>
      </c>
      <c r="CB155" s="150">
        <v>65724</v>
      </c>
      <c r="CC155" s="150">
        <v>59875</v>
      </c>
      <c r="CD155">
        <v>0.52</v>
      </c>
      <c r="CE155" s="150"/>
      <c r="CG155" t="s">
        <v>2655</v>
      </c>
      <c r="CH155" t="s">
        <v>2655</v>
      </c>
      <c r="CJ155" t="s">
        <v>2655</v>
      </c>
      <c r="CK155" t="s">
        <v>2655</v>
      </c>
      <c r="CL155" t="s">
        <v>2655</v>
      </c>
      <c r="CM155" t="s">
        <v>2655</v>
      </c>
      <c r="CN155" s="150"/>
      <c r="CO155" s="150">
        <v>1994</v>
      </c>
      <c r="CP155">
        <v>-735</v>
      </c>
      <c r="CQ155" t="s">
        <v>2655</v>
      </c>
      <c r="CR155">
        <v>-507</v>
      </c>
      <c r="CS155">
        <v>752</v>
      </c>
      <c r="CT155">
        <v>252</v>
      </c>
      <c r="CU155">
        <v>500</v>
      </c>
      <c r="CV155">
        <v>0.34</v>
      </c>
      <c r="CW155" s="150"/>
      <c r="CX155" s="150">
        <v>13757</v>
      </c>
      <c r="CY155" t="s">
        <v>2655</v>
      </c>
      <c r="CZ155" t="s">
        <v>2655</v>
      </c>
      <c r="DA155">
        <v>507</v>
      </c>
      <c r="DB155" s="150">
        <v>14264</v>
      </c>
      <c r="DC155" t="s">
        <v>2655</v>
      </c>
      <c r="DD155" s="150">
        <v>14264</v>
      </c>
      <c r="DE155" t="s">
        <v>2655</v>
      </c>
      <c r="DF155" s="151"/>
      <c r="DG155" s="150">
        <v>15751</v>
      </c>
      <c r="DH155">
        <v>-735</v>
      </c>
      <c r="DI155" t="s">
        <v>2655</v>
      </c>
      <c r="DJ155" t="s">
        <v>2655</v>
      </c>
      <c r="DK155" s="150">
        <v>15016</v>
      </c>
      <c r="DL155">
        <v>252</v>
      </c>
      <c r="DM155" s="150">
        <v>14764</v>
      </c>
      <c r="DN155">
        <v>0.02</v>
      </c>
      <c r="DO155" s="150"/>
      <c r="DQ155" s="150"/>
      <c r="DS155" s="150"/>
      <c r="DW155" t="str">
        <f t="shared" si="8"/>
        <v>מגדל העמק</v>
      </c>
      <c r="DX155" s="150">
        <f t="shared" si="9"/>
        <v>18943</v>
      </c>
      <c r="DY155" s="150">
        <f t="shared" si="10"/>
        <v>46781</v>
      </c>
      <c r="DZ155" s="150"/>
      <c r="EB155" s="150"/>
      <c r="EC155" t="s">
        <v>2885</v>
      </c>
      <c r="ED155" s="150" t="str">
        <f t="shared" si="11"/>
        <v>מגדל העמק</v>
      </c>
      <c r="EE155" s="150"/>
      <c r="EL155" s="150"/>
      <c r="EM155" s="152"/>
      <c r="EN155" s="150"/>
      <c r="EO155" s="150"/>
      <c r="EP155" s="150"/>
      <c r="ER155" s="150"/>
      <c r="EV155" s="150"/>
      <c r="EW155" s="150"/>
      <c r="EX155" s="150"/>
      <c r="EY155" s="151"/>
      <c r="EZ155" s="150"/>
      <c r="FA155" s="150"/>
      <c r="FD155" s="150"/>
      <c r="FG155" s="150"/>
      <c r="FH155" s="150"/>
      <c r="FI155" s="150"/>
      <c r="FJ155" s="150"/>
      <c r="FK155" s="151"/>
      <c r="FL155" s="150"/>
      <c r="FM155" s="150"/>
      <c r="FN155" s="150"/>
      <c r="FO155" s="150"/>
      <c r="FP155" s="150"/>
      <c r="FQ155" s="152"/>
      <c r="FR155" s="150"/>
      <c r="FS155" s="150"/>
      <c r="FT155" s="150"/>
      <c r="FU155" s="150"/>
      <c r="FV155" s="150"/>
      <c r="FW155" s="150"/>
      <c r="FX155" s="150"/>
      <c r="FZ155" s="153"/>
      <c r="GA155" s="150"/>
      <c r="GB155" s="150"/>
      <c r="GC155" s="150"/>
      <c r="GD155" s="150"/>
      <c r="GE155" s="150"/>
      <c r="GF155" s="150"/>
      <c r="GG155" s="150"/>
      <c r="GI155" s="154"/>
      <c r="GJ155" s="150"/>
      <c r="GN155" s="150"/>
      <c r="GP155" s="150"/>
      <c r="GR155" s="151"/>
      <c r="GS155" s="150"/>
      <c r="GT155" s="150"/>
      <c r="GU155" s="150"/>
      <c r="GW155" s="150"/>
      <c r="GX155" s="150"/>
      <c r="GY155" s="150"/>
      <c r="HA155" s="152"/>
      <c r="HJ155" s="128"/>
      <c r="HK155" s="150"/>
      <c r="HS155" s="151"/>
      <c r="HT155" s="150"/>
      <c r="HX155" s="150"/>
      <c r="HZ155" s="150"/>
      <c r="IB155" s="151"/>
      <c r="IC155" s="150"/>
      <c r="IG155" s="150"/>
      <c r="II155" s="150"/>
    </row>
    <row r="156" spans="1:243">
      <c r="A156" s="149">
        <v>143</v>
      </c>
      <c r="B156" s="238" t="s">
        <v>2661</v>
      </c>
      <c r="C156" t="s">
        <v>2074</v>
      </c>
      <c r="D156" s="238"/>
      <c r="E156" s="238"/>
      <c r="F156" s="238"/>
      <c r="G156" s="150">
        <v>15043</v>
      </c>
      <c r="H156" t="s">
        <v>2655</v>
      </c>
      <c r="I156" t="s">
        <v>2655</v>
      </c>
      <c r="J156">
        <v>538</v>
      </c>
      <c r="K156">
        <v>1</v>
      </c>
      <c r="L156" s="150">
        <v>15582</v>
      </c>
      <c r="M156"/>
      <c r="N156" s="150">
        <v>1112</v>
      </c>
      <c r="O156" s="150"/>
      <c r="P156" s="151"/>
      <c r="Q156" s="150">
        <v>9316</v>
      </c>
      <c r="R156">
        <v>456</v>
      </c>
      <c r="S156" s="150">
        <v>4839</v>
      </c>
      <c r="T156">
        <v>156</v>
      </c>
      <c r="U156" t="s">
        <v>2655</v>
      </c>
      <c r="V156" t="s">
        <v>2655</v>
      </c>
      <c r="W156">
        <v>538</v>
      </c>
      <c r="X156" t="s">
        <v>2655</v>
      </c>
      <c r="Y156">
        <v>1</v>
      </c>
      <c r="AA156" t="s">
        <v>2655</v>
      </c>
      <c r="AB156" t="s">
        <v>2655</v>
      </c>
      <c r="AC156">
        <v>276</v>
      </c>
      <c r="AD156" s="150">
        <v>15582</v>
      </c>
      <c r="AE156" t="s">
        <v>2655</v>
      </c>
      <c r="AF156" s="150">
        <v>15582</v>
      </c>
      <c r="AG156" s="151"/>
      <c r="AH156" s="150">
        <v>7520</v>
      </c>
      <c r="AI156" s="150">
        <v>8849</v>
      </c>
      <c r="AL156" s="150">
        <v>1143</v>
      </c>
      <c r="AM156" t="s">
        <v>2655</v>
      </c>
      <c r="AO156" s="150">
        <v>1000</v>
      </c>
      <c r="AP156" s="150">
        <v>10992</v>
      </c>
      <c r="AQ156" s="150">
        <v>1972</v>
      </c>
      <c r="AR156" s="150">
        <v>16540</v>
      </c>
      <c r="AS156" s="150">
        <v>4400</v>
      </c>
      <c r="AT156"/>
      <c r="AV156" t="s">
        <v>2655</v>
      </c>
      <c r="AW156" t="s">
        <v>2655</v>
      </c>
      <c r="AY156" t="s">
        <v>2655</v>
      </c>
      <c r="AZ156" t="s">
        <v>2655</v>
      </c>
      <c r="BA156" t="s">
        <v>2655</v>
      </c>
      <c r="BB156" t="s">
        <v>2655</v>
      </c>
      <c r="BC156"/>
      <c r="BE156">
        <v>515</v>
      </c>
      <c r="BF156" s="150">
        <v>9784.42</v>
      </c>
      <c r="BG156">
        <v>456</v>
      </c>
      <c r="BH156">
        <v>-35</v>
      </c>
      <c r="BI156" s="150">
        <v>9808.42</v>
      </c>
      <c r="BJ156" s="150">
        <v>9316</v>
      </c>
      <c r="BK156">
        <v>492.42</v>
      </c>
      <c r="BL156">
        <v>0.95</v>
      </c>
      <c r="BM156"/>
      <c r="BN156">
        <v>861</v>
      </c>
      <c r="BO156" t="s">
        <v>2655</v>
      </c>
      <c r="BP156" t="s">
        <v>2655</v>
      </c>
      <c r="BQ156">
        <v>35</v>
      </c>
      <c r="BR156">
        <v>896</v>
      </c>
      <c r="BS156" t="s">
        <v>2655</v>
      </c>
      <c r="BT156">
        <v>896</v>
      </c>
      <c r="BU156" t="s">
        <v>2655</v>
      </c>
      <c r="BV156"/>
      <c r="BW156" s="150">
        <v>1376</v>
      </c>
      <c r="BX156" s="150">
        <v>9784.42</v>
      </c>
      <c r="BY156">
        <v>456</v>
      </c>
      <c r="BZ156" t="s">
        <v>2655</v>
      </c>
      <c r="CA156" s="150">
        <v>10704.42</v>
      </c>
      <c r="CB156" s="150">
        <v>9316</v>
      </c>
      <c r="CC156" s="150">
        <v>1388.42</v>
      </c>
      <c r="CD156">
        <v>0.87</v>
      </c>
      <c r="CE156"/>
      <c r="CG156" t="s">
        <v>2655</v>
      </c>
      <c r="CH156" t="s">
        <v>2655</v>
      </c>
      <c r="CJ156" t="s">
        <v>2655</v>
      </c>
      <c r="CK156" t="s">
        <v>2655</v>
      </c>
      <c r="CL156" t="s">
        <v>2655</v>
      </c>
      <c r="CM156" t="s">
        <v>2655</v>
      </c>
      <c r="CN156" s="150"/>
      <c r="CO156">
        <v>377</v>
      </c>
      <c r="CP156" s="150">
        <v>4509</v>
      </c>
      <c r="CQ156" t="s">
        <v>2655</v>
      </c>
      <c r="CS156" s="150">
        <v>4886</v>
      </c>
      <c r="CT156" s="150">
        <v>4837</v>
      </c>
      <c r="CU156">
        <v>49</v>
      </c>
      <c r="CV156">
        <v>0.99</v>
      </c>
      <c r="CW156"/>
      <c r="CY156" t="s">
        <v>2655</v>
      </c>
      <c r="CZ156" t="s">
        <v>2655</v>
      </c>
      <c r="DB156" t="s">
        <v>2655</v>
      </c>
      <c r="DC156" t="s">
        <v>2655</v>
      </c>
      <c r="DD156" t="s">
        <v>2655</v>
      </c>
      <c r="DE156" t="s">
        <v>2655</v>
      </c>
      <c r="DF156" s="151"/>
      <c r="DG156">
        <v>377</v>
      </c>
      <c r="DH156" s="150">
        <v>4509</v>
      </c>
      <c r="DI156" t="s">
        <v>2655</v>
      </c>
      <c r="DJ156" t="s">
        <v>2655</v>
      </c>
      <c r="DK156" s="150">
        <v>4886</v>
      </c>
      <c r="DL156" s="150">
        <v>4837</v>
      </c>
      <c r="DM156">
        <v>49</v>
      </c>
      <c r="DN156">
        <v>0.99</v>
      </c>
      <c r="DO156"/>
      <c r="DW156" t="str">
        <f t="shared" si="8"/>
        <v>מגדל תפן</v>
      </c>
      <c r="DX156" s="150" t="str">
        <f t="shared" si="9"/>
        <v xml:space="preserve">              </v>
      </c>
      <c r="DY156" s="150">
        <f t="shared" si="10"/>
        <v>9316</v>
      </c>
      <c r="DZ156" s="150"/>
      <c r="EB156" s="150"/>
      <c r="EC156" t="s">
        <v>2886</v>
      </c>
      <c r="ED156" s="150" t="str">
        <f t="shared" si="11"/>
        <v>מגדל תפן</v>
      </c>
      <c r="EF156" s="150"/>
      <c r="EG156" s="150"/>
      <c r="EH156" s="150"/>
      <c r="EJ156" s="150"/>
      <c r="EL156" s="150"/>
      <c r="EM156" s="152"/>
      <c r="EN156" s="150"/>
      <c r="EO156" s="150"/>
      <c r="ER156" s="150"/>
      <c r="EU156" s="150"/>
      <c r="EV156" s="150"/>
      <c r="EW156" s="150"/>
      <c r="EX156" s="150"/>
      <c r="EY156" s="151"/>
      <c r="EZ156" s="150"/>
      <c r="FA156" s="150"/>
      <c r="FB156" s="150"/>
      <c r="FG156" s="150"/>
      <c r="FH156" s="150"/>
      <c r="FI156" s="150"/>
      <c r="FJ156" s="150"/>
      <c r="FK156" s="151"/>
      <c r="FL156" s="150"/>
      <c r="FM156" s="150"/>
      <c r="FN156" s="150"/>
      <c r="FP156" s="150"/>
      <c r="FQ156" s="152"/>
      <c r="FZ156" s="153"/>
      <c r="GB156" s="150"/>
      <c r="GE156" s="150"/>
      <c r="GF156" s="150"/>
      <c r="GI156" s="154"/>
      <c r="GR156" s="151"/>
      <c r="GS156" s="150"/>
      <c r="GT156" s="150"/>
      <c r="GW156" s="150"/>
      <c r="GX156" s="150"/>
      <c r="GY156" s="150"/>
      <c r="HA156" s="152"/>
      <c r="HJ156" s="128"/>
      <c r="HL156" s="150"/>
      <c r="HO156" s="150"/>
      <c r="HP156" s="150"/>
      <c r="HS156" s="151"/>
      <c r="IB156" s="151"/>
      <c r="ID156" s="150"/>
      <c r="IG156" s="150"/>
      <c r="IH156" s="150"/>
    </row>
    <row r="157" spans="1:243">
      <c r="A157" s="149">
        <v>144</v>
      </c>
      <c r="B157" s="238" t="s">
        <v>2658</v>
      </c>
      <c r="C157" t="s">
        <v>2082</v>
      </c>
      <c r="D157" s="238"/>
      <c r="E157" s="238"/>
      <c r="F157" s="238"/>
      <c r="G157" s="150">
        <v>55112</v>
      </c>
      <c r="H157" s="150">
        <v>30230</v>
      </c>
      <c r="I157" s="150">
        <v>6481</v>
      </c>
      <c r="J157" s="150">
        <v>1499</v>
      </c>
      <c r="K157">
        <v>37</v>
      </c>
      <c r="L157" s="150">
        <v>93359</v>
      </c>
      <c r="M157"/>
      <c r="N157" s="150">
        <v>-1249</v>
      </c>
      <c r="O157" s="150"/>
      <c r="P157" s="151"/>
      <c r="Q157" s="150">
        <v>30315</v>
      </c>
      <c r="R157" s="150">
        <v>2938</v>
      </c>
      <c r="S157" t="s">
        <v>2655</v>
      </c>
      <c r="T157" s="150">
        <v>20240</v>
      </c>
      <c r="U157" s="150">
        <v>30230</v>
      </c>
      <c r="V157" s="150">
        <v>6481</v>
      </c>
      <c r="W157" s="150">
        <v>1499</v>
      </c>
      <c r="X157" t="s">
        <v>2655</v>
      </c>
      <c r="Y157">
        <v>37</v>
      </c>
      <c r="AA157" t="s">
        <v>2655</v>
      </c>
      <c r="AB157" t="s">
        <v>2655</v>
      </c>
      <c r="AC157" s="150">
        <v>1619</v>
      </c>
      <c r="AD157" s="150">
        <v>93359</v>
      </c>
      <c r="AE157" t="s">
        <v>2655</v>
      </c>
      <c r="AF157" s="150">
        <v>93359</v>
      </c>
      <c r="AG157" s="151"/>
      <c r="AH157" s="150">
        <v>76806</v>
      </c>
      <c r="AI157" s="150">
        <v>6112</v>
      </c>
      <c r="AJ157" s="150">
        <v>4381</v>
      </c>
      <c r="AK157">
        <v>163</v>
      </c>
      <c r="AL157" s="150">
        <v>59152</v>
      </c>
      <c r="AM157" s="150">
        <v>15920</v>
      </c>
      <c r="AP157" s="150">
        <v>85728</v>
      </c>
      <c r="AQ157" s="150">
        <v>29212</v>
      </c>
      <c r="AR157" s="150">
        <v>133322</v>
      </c>
      <c r="AS157" t="s">
        <v>2655</v>
      </c>
      <c r="AT157"/>
      <c r="AU157" s="150">
        <v>1481</v>
      </c>
      <c r="AV157" s="150">
        <v>16939</v>
      </c>
      <c r="AW157" s="150">
        <v>2976</v>
      </c>
      <c r="AY157" s="150">
        <v>15444</v>
      </c>
      <c r="AZ157" s="150">
        <v>14350</v>
      </c>
      <c r="BA157" s="150">
        <v>1094</v>
      </c>
      <c r="BB157">
        <v>0.93</v>
      </c>
      <c r="BC157"/>
      <c r="BD157" s="150"/>
      <c r="BE157">
        <v>964</v>
      </c>
      <c r="BF157" s="150">
        <v>16210</v>
      </c>
      <c r="BG157">
        <v>321</v>
      </c>
      <c r="BI157" s="150">
        <v>16853</v>
      </c>
      <c r="BJ157" s="150">
        <v>15965</v>
      </c>
      <c r="BK157">
        <v>888</v>
      </c>
      <c r="BL157">
        <v>0.95</v>
      </c>
      <c r="BM157"/>
      <c r="BN157" s="150">
        <v>2676</v>
      </c>
      <c r="BO157">
        <v>49</v>
      </c>
      <c r="BP157" t="s">
        <v>2655</v>
      </c>
      <c r="BR157" s="150">
        <v>2725</v>
      </c>
      <c r="BS157" t="s">
        <v>2655</v>
      </c>
      <c r="BT157" s="150">
        <v>2725</v>
      </c>
      <c r="BU157" t="s">
        <v>2655</v>
      </c>
      <c r="BV157" s="150"/>
      <c r="BW157" s="150">
        <v>5121</v>
      </c>
      <c r="BX157" s="150">
        <v>33198</v>
      </c>
      <c r="BY157" s="150">
        <v>3297</v>
      </c>
      <c r="BZ157" t="s">
        <v>2655</v>
      </c>
      <c r="CA157" s="150">
        <v>35022</v>
      </c>
      <c r="CB157" s="150">
        <v>30315</v>
      </c>
      <c r="CC157" s="150">
        <v>4707</v>
      </c>
      <c r="CD157">
        <v>0.87</v>
      </c>
      <c r="CE157" s="150"/>
      <c r="CG157" t="s">
        <v>2655</v>
      </c>
      <c r="CH157" t="s">
        <v>2655</v>
      </c>
      <c r="CJ157" t="s">
        <v>2655</v>
      </c>
      <c r="CK157" t="s">
        <v>2655</v>
      </c>
      <c r="CL157" t="s">
        <v>2655</v>
      </c>
      <c r="CM157" t="s">
        <v>2655</v>
      </c>
      <c r="CN157" s="150"/>
      <c r="CP157" t="s">
        <v>2655</v>
      </c>
      <c r="CQ157" t="s">
        <v>2655</v>
      </c>
      <c r="CS157" t="s">
        <v>2655</v>
      </c>
      <c r="CT157" t="s">
        <v>2655</v>
      </c>
      <c r="CU157" t="s">
        <v>2655</v>
      </c>
      <c r="CV157" t="s">
        <v>2655</v>
      </c>
      <c r="CW157" s="150"/>
      <c r="CY157" t="s">
        <v>2655</v>
      </c>
      <c r="CZ157" t="s">
        <v>2655</v>
      </c>
      <c r="DB157" t="s">
        <v>2655</v>
      </c>
      <c r="DC157" t="s">
        <v>2655</v>
      </c>
      <c r="DD157" t="s">
        <v>2655</v>
      </c>
      <c r="DE157" t="s">
        <v>2655</v>
      </c>
      <c r="DF157" s="151"/>
      <c r="DG157" t="s">
        <v>2655</v>
      </c>
      <c r="DH157" t="s">
        <v>2655</v>
      </c>
      <c r="DI157" t="s">
        <v>2655</v>
      </c>
      <c r="DJ157" t="s">
        <v>2655</v>
      </c>
      <c r="DK157" t="s">
        <v>2655</v>
      </c>
      <c r="DL157" t="s">
        <v>2655</v>
      </c>
      <c r="DM157" t="s">
        <v>2655</v>
      </c>
      <c r="DN157" t="s">
        <v>2655</v>
      </c>
      <c r="DO157"/>
      <c r="DQ157" s="150"/>
      <c r="DS157" s="150"/>
      <c r="DW157" t="str">
        <f t="shared" si="8"/>
        <v>מגידו</v>
      </c>
      <c r="DX157" s="150">
        <f t="shared" si="9"/>
        <v>14350</v>
      </c>
      <c r="DY157" s="150">
        <f t="shared" si="10"/>
        <v>15965</v>
      </c>
      <c r="DZ157" s="150"/>
      <c r="EB157" s="150"/>
      <c r="EC157" t="s">
        <v>2887</v>
      </c>
      <c r="ED157" s="150" t="str">
        <f t="shared" si="11"/>
        <v>מגידו</v>
      </c>
      <c r="EL157" s="150"/>
      <c r="EM157" s="152"/>
      <c r="EN157" s="150"/>
      <c r="EO157" s="150"/>
      <c r="EP157" s="150"/>
      <c r="ER157" s="150"/>
      <c r="ES157" s="150"/>
      <c r="EV157" s="150"/>
      <c r="EW157" s="150"/>
      <c r="EX157" s="150"/>
      <c r="EY157" s="151"/>
      <c r="EZ157" s="150"/>
      <c r="FA157" s="150"/>
      <c r="FD157" s="150"/>
      <c r="FG157" s="150"/>
      <c r="FH157" s="150"/>
      <c r="FI157" s="150"/>
      <c r="FJ157" s="150"/>
      <c r="FK157" s="151"/>
      <c r="FM157" s="150"/>
      <c r="FN157" s="150"/>
      <c r="FO157" s="150"/>
      <c r="FP157" s="150"/>
      <c r="FQ157" s="152"/>
      <c r="FR157" s="150"/>
      <c r="FS157" s="150"/>
      <c r="FT157" s="150"/>
      <c r="FV157" s="150"/>
      <c r="FW157" s="150"/>
      <c r="FX157" s="150"/>
      <c r="FZ157" s="153"/>
      <c r="GB157" s="150"/>
      <c r="GE157" s="150"/>
      <c r="GF157" s="150"/>
      <c r="GI157" s="154"/>
      <c r="GJ157" s="150"/>
      <c r="GN157" s="150"/>
      <c r="GP157" s="150"/>
      <c r="GR157" s="151"/>
      <c r="GS157" s="150"/>
      <c r="GT157" s="150"/>
      <c r="GU157" s="150"/>
      <c r="GW157" s="150"/>
      <c r="GX157" s="150"/>
      <c r="GY157" s="150"/>
      <c r="HA157" s="152"/>
      <c r="HJ157" s="128"/>
      <c r="HS157" s="151"/>
      <c r="IB157" s="151"/>
    </row>
    <row r="158" spans="1:243">
      <c r="A158" s="149">
        <v>145</v>
      </c>
      <c r="B158" s="238" t="s">
        <v>2657</v>
      </c>
      <c r="C158" s="124" t="s">
        <v>955</v>
      </c>
      <c r="D158" s="238"/>
      <c r="E158" s="238"/>
      <c r="F158" s="238"/>
      <c r="G158" s="150">
        <v>7435</v>
      </c>
      <c r="H158" s="150">
        <v>6805</v>
      </c>
      <c r="I158">
        <v>503</v>
      </c>
      <c r="J158" s="150">
        <v>1163</v>
      </c>
      <c r="K158" s="150">
        <v>5754</v>
      </c>
      <c r="L158" s="150">
        <v>21660</v>
      </c>
      <c r="M158"/>
      <c r="N158">
        <v>14</v>
      </c>
      <c r="O158" s="150"/>
      <c r="P158" s="151"/>
      <c r="Q158" s="150">
        <v>5229</v>
      </c>
      <c r="R158">
        <v>95</v>
      </c>
      <c r="S158" t="s">
        <v>2655</v>
      </c>
      <c r="T158" s="150">
        <v>1633</v>
      </c>
      <c r="U158" s="150">
        <v>6805</v>
      </c>
      <c r="V158">
        <v>503</v>
      </c>
      <c r="W158" s="150">
        <v>1163</v>
      </c>
      <c r="X158" s="150">
        <v>2423</v>
      </c>
      <c r="Y158" s="150">
        <v>3331</v>
      </c>
      <c r="AA158" t="s">
        <v>2655</v>
      </c>
      <c r="AB158" t="s">
        <v>2655</v>
      </c>
      <c r="AC158">
        <v>478</v>
      </c>
      <c r="AD158" s="150">
        <v>21660</v>
      </c>
      <c r="AE158" t="s">
        <v>2655</v>
      </c>
      <c r="AF158" s="150">
        <v>21660</v>
      </c>
      <c r="AG158" s="151"/>
      <c r="AH158" s="150">
        <v>19583</v>
      </c>
      <c r="AI158" s="150">
        <v>9136</v>
      </c>
      <c r="AJ158" s="150">
        <v>4082</v>
      </c>
      <c r="AL158">
        <v>619</v>
      </c>
      <c r="AM158" s="150">
        <v>1500</v>
      </c>
      <c r="AP158" s="150">
        <v>15337</v>
      </c>
      <c r="AQ158" s="150">
        <v>10023</v>
      </c>
      <c r="AR158" s="150">
        <v>24897</v>
      </c>
      <c r="AS158" t="s">
        <v>2655</v>
      </c>
      <c r="AT158"/>
      <c r="AU158">
        <v>46</v>
      </c>
      <c r="AV158" s="150">
        <v>1299.1500000000001</v>
      </c>
      <c r="AW158">
        <v>95</v>
      </c>
      <c r="AY158" s="150">
        <v>1250.1500000000001</v>
      </c>
      <c r="AZ158" s="150">
        <v>1084</v>
      </c>
      <c r="BA158">
        <v>166.15</v>
      </c>
      <c r="BB158">
        <v>0.87</v>
      </c>
      <c r="BC158"/>
      <c r="BE158">
        <v>506</v>
      </c>
      <c r="BF158" s="150">
        <v>4250.05</v>
      </c>
      <c r="BG158" t="s">
        <v>2655</v>
      </c>
      <c r="BH158">
        <v>3</v>
      </c>
      <c r="BI158" s="150">
        <v>4759.05</v>
      </c>
      <c r="BJ158" s="150">
        <v>4145</v>
      </c>
      <c r="BK158">
        <v>614.04999999999995</v>
      </c>
      <c r="BL158">
        <v>0.87</v>
      </c>
      <c r="BM158"/>
      <c r="BN158" s="150">
        <v>1511</v>
      </c>
      <c r="BO158">
        <v>92</v>
      </c>
      <c r="BP158" t="s">
        <v>2655</v>
      </c>
      <c r="BQ158">
        <v>-3</v>
      </c>
      <c r="BR158" s="150">
        <v>1600</v>
      </c>
      <c r="BS158" t="s">
        <v>2655</v>
      </c>
      <c r="BT158" s="150">
        <v>1600</v>
      </c>
      <c r="BU158" t="s">
        <v>2655</v>
      </c>
      <c r="BV158"/>
      <c r="BW158" s="150">
        <v>2063</v>
      </c>
      <c r="BX158" s="150">
        <v>5641.2</v>
      </c>
      <c r="BY158">
        <v>95</v>
      </c>
      <c r="BZ158" t="s">
        <v>2655</v>
      </c>
      <c r="CA158" s="150">
        <v>7609.2</v>
      </c>
      <c r="CB158" s="150">
        <v>5229</v>
      </c>
      <c r="CC158" s="150">
        <v>2380.1999999999998</v>
      </c>
      <c r="CD158">
        <v>0.69</v>
      </c>
      <c r="CE158" s="150"/>
      <c r="CG158" t="s">
        <v>2655</v>
      </c>
      <c r="CH158" t="s">
        <v>2655</v>
      </c>
      <c r="CJ158" t="s">
        <v>2655</v>
      </c>
      <c r="CK158" t="s">
        <v>2655</v>
      </c>
      <c r="CL158" t="s">
        <v>2655</v>
      </c>
      <c r="CM158" t="s">
        <v>2655</v>
      </c>
      <c r="CN158" s="150"/>
      <c r="CP158" t="s">
        <v>2655</v>
      </c>
      <c r="CQ158" t="s">
        <v>2655</v>
      </c>
      <c r="CS158" t="s">
        <v>2655</v>
      </c>
      <c r="CT158" t="s">
        <v>2655</v>
      </c>
      <c r="CU158" t="s">
        <v>2655</v>
      </c>
      <c r="CV158" t="s">
        <v>2655</v>
      </c>
      <c r="CW158"/>
      <c r="CY158" t="s">
        <v>2655</v>
      </c>
      <c r="CZ158" t="s">
        <v>2655</v>
      </c>
      <c r="DB158" t="s">
        <v>2655</v>
      </c>
      <c r="DC158" t="s">
        <v>2655</v>
      </c>
      <c r="DD158" t="s">
        <v>2655</v>
      </c>
      <c r="DE158" t="s">
        <v>2655</v>
      </c>
      <c r="DF158" s="151"/>
      <c r="DG158" t="s">
        <v>2655</v>
      </c>
      <c r="DH158" t="s">
        <v>2655</v>
      </c>
      <c r="DI158" t="s">
        <v>2655</v>
      </c>
      <c r="DJ158" t="s">
        <v>2655</v>
      </c>
      <c r="DK158" t="s">
        <v>2655</v>
      </c>
      <c r="DL158" t="s">
        <v>2655</v>
      </c>
      <c r="DM158" t="s">
        <v>2655</v>
      </c>
      <c r="DN158" t="s">
        <v>2655</v>
      </c>
      <c r="DO158"/>
      <c r="DW158" t="str">
        <f t="shared" si="8"/>
        <v>מגילות ים המלח</v>
      </c>
      <c r="DX158" s="150">
        <f t="shared" si="9"/>
        <v>1084</v>
      </c>
      <c r="DY158" s="150">
        <f t="shared" si="10"/>
        <v>4145</v>
      </c>
      <c r="DZ158" s="150"/>
      <c r="EB158" s="150"/>
      <c r="EC158" t="s">
        <v>2888</v>
      </c>
      <c r="ED158" s="150" t="str">
        <f t="shared" si="11"/>
        <v>מגילות</v>
      </c>
      <c r="EL158" s="150"/>
      <c r="EM158" s="152"/>
      <c r="EN158" s="150"/>
      <c r="EO158" s="150"/>
      <c r="EP158" s="150"/>
      <c r="ES158" s="150"/>
      <c r="EV158" s="150"/>
      <c r="EW158" s="150"/>
      <c r="EX158" s="150"/>
      <c r="EY158" s="151"/>
      <c r="EZ158" s="150"/>
      <c r="FA158" s="150"/>
      <c r="FG158" s="150"/>
      <c r="FH158" s="150"/>
      <c r="FI158" s="150"/>
      <c r="FK158" s="151"/>
      <c r="FL158" s="150"/>
      <c r="FM158" s="150"/>
      <c r="FN158" s="150"/>
      <c r="FO158" s="150"/>
      <c r="FP158" s="150"/>
      <c r="FQ158" s="152"/>
      <c r="FS158" s="150"/>
      <c r="FV158" s="150"/>
      <c r="FW158" s="150"/>
      <c r="FZ158" s="153"/>
      <c r="GB158" s="150"/>
      <c r="GE158" s="150"/>
      <c r="GF158" s="150"/>
      <c r="GI158" s="154"/>
      <c r="GJ158" s="150"/>
      <c r="GN158" s="150"/>
      <c r="GP158" s="150"/>
      <c r="GR158" s="151"/>
      <c r="GS158" s="150"/>
      <c r="GT158" s="150"/>
      <c r="GW158" s="150"/>
      <c r="GX158" s="150"/>
      <c r="GY158" s="150"/>
      <c r="HA158" s="152"/>
      <c r="HJ158" s="128"/>
      <c r="HS158" s="151"/>
      <c r="IB158" s="151"/>
    </row>
    <row r="159" spans="1:243">
      <c r="A159" s="149">
        <v>146</v>
      </c>
      <c r="B159" s="238" t="s">
        <v>2657</v>
      </c>
      <c r="C159" s="124" t="s">
        <v>4</v>
      </c>
      <c r="D159" s="238"/>
      <c r="E159" s="238"/>
      <c r="F159" s="238"/>
      <c r="G159" s="150">
        <v>268967</v>
      </c>
      <c r="H159" s="150">
        <v>169398</v>
      </c>
      <c r="I159" s="150">
        <v>17076</v>
      </c>
      <c r="J159" s="150">
        <v>8027</v>
      </c>
      <c r="K159">
        <v>137</v>
      </c>
      <c r="L159" s="150">
        <v>463605</v>
      </c>
      <c r="M159" s="150"/>
      <c r="N159">
        <v>208</v>
      </c>
      <c r="O159" s="150"/>
      <c r="P159" s="151"/>
      <c r="Q159" s="150">
        <v>203394</v>
      </c>
      <c r="R159" s="150">
        <v>20436</v>
      </c>
      <c r="S159">
        <v>16</v>
      </c>
      <c r="T159" s="150">
        <v>44074</v>
      </c>
      <c r="U159" s="150">
        <v>169398</v>
      </c>
      <c r="V159" s="150">
        <v>17076</v>
      </c>
      <c r="W159" s="150">
        <v>8027</v>
      </c>
      <c r="X159" t="s">
        <v>2655</v>
      </c>
      <c r="Y159">
        <v>129</v>
      </c>
      <c r="AA159" t="s">
        <v>2655</v>
      </c>
      <c r="AB159">
        <v>8</v>
      </c>
      <c r="AC159" s="150">
        <v>1047</v>
      </c>
      <c r="AD159" s="150">
        <v>463605</v>
      </c>
      <c r="AE159" t="s">
        <v>2655</v>
      </c>
      <c r="AF159" s="150">
        <v>463605</v>
      </c>
      <c r="AG159" s="151"/>
      <c r="AH159" s="150">
        <v>410556</v>
      </c>
      <c r="AI159" s="150">
        <v>87673</v>
      </c>
      <c r="AJ159" s="150">
        <v>28633</v>
      </c>
      <c r="AK159" s="150">
        <v>1056</v>
      </c>
      <c r="AL159" s="150">
        <v>24466</v>
      </c>
      <c r="AM159" s="150">
        <v>20519</v>
      </c>
      <c r="AP159" s="150">
        <v>162347</v>
      </c>
      <c r="AQ159" s="150">
        <v>217911</v>
      </c>
      <c r="AR159" s="150">
        <v>354992</v>
      </c>
      <c r="AS159" t="s">
        <v>2655</v>
      </c>
      <c r="AT159"/>
      <c r="AU159" s="150">
        <v>5222.76</v>
      </c>
      <c r="AV159" s="150">
        <v>148767</v>
      </c>
      <c r="AW159" s="150">
        <v>14621</v>
      </c>
      <c r="AY159" s="150">
        <v>139368.76</v>
      </c>
      <c r="AZ159" s="150">
        <v>135049</v>
      </c>
      <c r="BA159" s="150">
        <v>4319.76</v>
      </c>
      <c r="BB159">
        <v>0.97</v>
      </c>
      <c r="BC159"/>
      <c r="BD159" s="150"/>
      <c r="BE159" s="150">
        <v>9302.5400000000009</v>
      </c>
      <c r="BF159" s="150">
        <v>75992.45</v>
      </c>
      <c r="BG159" s="150">
        <v>5815</v>
      </c>
      <c r="BH159" s="150">
        <v>-1164</v>
      </c>
      <c r="BI159" s="150">
        <v>78315.98</v>
      </c>
      <c r="BJ159" s="150">
        <v>69038</v>
      </c>
      <c r="BK159" s="150">
        <v>9277.98</v>
      </c>
      <c r="BL159">
        <v>0.88</v>
      </c>
      <c r="BM159"/>
      <c r="BN159" s="150">
        <v>4697</v>
      </c>
      <c r="BO159">
        <v>329</v>
      </c>
      <c r="BP159">
        <v>306</v>
      </c>
      <c r="BQ159" s="150">
        <v>1164</v>
      </c>
      <c r="BR159" s="150">
        <v>5884</v>
      </c>
      <c r="BS159" t="s">
        <v>2655</v>
      </c>
      <c r="BT159" s="150">
        <v>5884</v>
      </c>
      <c r="BU159" t="s">
        <v>2655</v>
      </c>
      <c r="BV159" s="150"/>
      <c r="BW159" s="150">
        <v>19222.29</v>
      </c>
      <c r="BX159" s="150">
        <v>225088.45</v>
      </c>
      <c r="BY159" s="150">
        <v>20742</v>
      </c>
      <c r="BZ159" t="s">
        <v>2655</v>
      </c>
      <c r="CA159" s="150">
        <v>223568.74</v>
      </c>
      <c r="CB159" s="150">
        <v>204087</v>
      </c>
      <c r="CC159" s="150">
        <v>19481.740000000002</v>
      </c>
      <c r="CD159">
        <v>0.91</v>
      </c>
      <c r="CE159" s="150"/>
      <c r="CG159" t="s">
        <v>2655</v>
      </c>
      <c r="CH159" t="s">
        <v>2655</v>
      </c>
      <c r="CJ159" t="s">
        <v>2655</v>
      </c>
      <c r="CK159" t="s">
        <v>2655</v>
      </c>
      <c r="CL159" t="s">
        <v>2655</v>
      </c>
      <c r="CM159" t="s">
        <v>2655</v>
      </c>
      <c r="CN159" s="150"/>
      <c r="CO159">
        <v>433</v>
      </c>
      <c r="CP159">
        <v>16</v>
      </c>
      <c r="CQ159" t="s">
        <v>2655</v>
      </c>
      <c r="CS159">
        <v>449</v>
      </c>
      <c r="CT159">
        <v>15</v>
      </c>
      <c r="CU159">
        <v>434</v>
      </c>
      <c r="CV159">
        <v>0.03</v>
      </c>
      <c r="CW159" s="150"/>
      <c r="CX159">
        <v>556</v>
      </c>
      <c r="CY159">
        <v>39</v>
      </c>
      <c r="CZ159" t="s">
        <v>2655</v>
      </c>
      <c r="DB159">
        <v>595</v>
      </c>
      <c r="DC159" t="s">
        <v>2655</v>
      </c>
      <c r="DD159">
        <v>595</v>
      </c>
      <c r="DE159" t="s">
        <v>2655</v>
      </c>
      <c r="DF159" s="151"/>
      <c r="DG159">
        <v>989</v>
      </c>
      <c r="DH159">
        <v>55</v>
      </c>
      <c r="DI159" t="s">
        <v>2655</v>
      </c>
      <c r="DJ159" t="s">
        <v>2655</v>
      </c>
      <c r="DK159" s="150">
        <v>1044</v>
      </c>
      <c r="DL159">
        <v>15</v>
      </c>
      <c r="DM159" s="150">
        <v>1029</v>
      </c>
      <c r="DN159">
        <v>0.01</v>
      </c>
      <c r="DO159" s="150"/>
      <c r="DP159" s="150"/>
      <c r="DS159" s="150"/>
      <c r="DV159" s="150"/>
      <c r="DW159" t="str">
        <f t="shared" si="8"/>
        <v>מודיעין-מכבים-רעות</v>
      </c>
      <c r="DX159" s="150">
        <f t="shared" si="9"/>
        <v>135049</v>
      </c>
      <c r="DY159" s="150">
        <f t="shared" si="10"/>
        <v>69038</v>
      </c>
      <c r="DZ159" s="150"/>
      <c r="EB159" s="150"/>
      <c r="EC159" t="s">
        <v>2889</v>
      </c>
      <c r="ED159" s="150" t="str">
        <f t="shared" si="11"/>
        <v>מודיעין</v>
      </c>
      <c r="EE159" s="150"/>
      <c r="EL159" s="150"/>
      <c r="EM159" s="152"/>
      <c r="EN159" s="150"/>
      <c r="EO159" s="150"/>
      <c r="EP159" s="150"/>
      <c r="EQ159" s="150"/>
      <c r="ER159" s="150"/>
      <c r="ES159" s="150"/>
      <c r="EV159" s="150"/>
      <c r="EW159" s="150"/>
      <c r="EX159" s="150"/>
      <c r="EY159" s="151"/>
      <c r="EZ159" s="150"/>
      <c r="FA159" s="150"/>
      <c r="FB159" s="150"/>
      <c r="FD159" s="150"/>
      <c r="FG159" s="150"/>
      <c r="FH159" s="150"/>
      <c r="FI159" s="150"/>
      <c r="FK159" s="151"/>
      <c r="FL159" s="150"/>
      <c r="FM159" s="150"/>
      <c r="FN159" s="150"/>
      <c r="FO159" s="150"/>
      <c r="FP159" s="150"/>
      <c r="FQ159" s="152"/>
      <c r="FR159" s="150"/>
      <c r="FS159" s="150"/>
      <c r="FT159" s="150"/>
      <c r="FV159" s="150"/>
      <c r="FW159" s="150"/>
      <c r="FX159" s="150"/>
      <c r="FZ159" s="153"/>
      <c r="GA159" s="150"/>
      <c r="GB159" s="150"/>
      <c r="GC159" s="150"/>
      <c r="GD159" s="150"/>
      <c r="GE159" s="150"/>
      <c r="GF159" s="150"/>
      <c r="GG159" s="150"/>
      <c r="GI159" s="154"/>
      <c r="GJ159" s="150"/>
      <c r="GM159" s="150"/>
      <c r="GN159" s="150"/>
      <c r="GP159" s="150"/>
      <c r="GR159" s="151"/>
      <c r="GS159" s="150"/>
      <c r="GT159" s="150"/>
      <c r="GU159" s="150"/>
      <c r="GW159" s="150"/>
      <c r="GX159" s="150"/>
      <c r="GY159" s="150"/>
      <c r="HA159" s="152"/>
      <c r="HJ159" s="128"/>
      <c r="HS159" s="151"/>
      <c r="IB159" s="151"/>
      <c r="IG159" s="150"/>
      <c r="II159" s="150"/>
    </row>
    <row r="160" spans="1:243">
      <c r="A160" s="149">
        <v>147</v>
      </c>
      <c r="B160" s="238" t="s">
        <v>2661</v>
      </c>
      <c r="C160" t="s">
        <v>964</v>
      </c>
      <c r="D160" s="238"/>
      <c r="E160" s="238"/>
      <c r="F160" s="238"/>
      <c r="G160" s="150">
        <v>88878</v>
      </c>
      <c r="H160" s="150">
        <v>40959</v>
      </c>
      <c r="I160" s="150">
        <v>25867</v>
      </c>
      <c r="J160" s="150">
        <v>18560</v>
      </c>
      <c r="K160" s="150">
        <v>41904</v>
      </c>
      <c r="L160" s="150">
        <v>216168</v>
      </c>
      <c r="M160"/>
      <c r="N160" s="150">
        <v>-1938</v>
      </c>
      <c r="O160" s="150"/>
      <c r="P160" s="151"/>
      <c r="Q160" s="150">
        <v>17997</v>
      </c>
      <c r="R160" s="150">
        <v>24618</v>
      </c>
      <c r="S160" s="150">
        <v>18732</v>
      </c>
      <c r="T160" s="150">
        <v>24806</v>
      </c>
      <c r="U160" s="150">
        <v>40959</v>
      </c>
      <c r="V160" s="150">
        <v>25867</v>
      </c>
      <c r="W160" s="150">
        <v>18560</v>
      </c>
      <c r="X160" s="150">
        <v>32628</v>
      </c>
      <c r="Y160" s="150">
        <v>9276</v>
      </c>
      <c r="AA160" t="s">
        <v>2655</v>
      </c>
      <c r="AB160" t="s">
        <v>2655</v>
      </c>
      <c r="AC160" s="150">
        <v>2725</v>
      </c>
      <c r="AD160" s="150">
        <v>216168</v>
      </c>
      <c r="AE160" t="s">
        <v>2655</v>
      </c>
      <c r="AF160" s="150">
        <v>216168</v>
      </c>
      <c r="AG160" s="151"/>
      <c r="AH160" s="150">
        <v>223281</v>
      </c>
      <c r="AI160" s="150">
        <v>43422</v>
      </c>
      <c r="AJ160" s="150">
        <v>31487</v>
      </c>
      <c r="AL160" s="150">
        <v>4555</v>
      </c>
      <c r="AM160" t="s">
        <v>2655</v>
      </c>
      <c r="AN160">
        <v>10</v>
      </c>
      <c r="AP160" s="150">
        <v>79474</v>
      </c>
      <c r="AQ160" s="150">
        <v>68381</v>
      </c>
      <c r="AR160" s="150">
        <v>234374</v>
      </c>
      <c r="AS160" s="150">
        <v>12700</v>
      </c>
      <c r="AT160"/>
      <c r="AU160" s="150">
        <v>3986</v>
      </c>
      <c r="AV160" s="150">
        <v>37096</v>
      </c>
      <c r="AW160" s="150">
        <v>24513</v>
      </c>
      <c r="AX160">
        <v>452</v>
      </c>
      <c r="AY160" s="150">
        <v>17021</v>
      </c>
      <c r="AZ160" s="150">
        <v>12956</v>
      </c>
      <c r="BA160" s="150">
        <v>4065</v>
      </c>
      <c r="BB160">
        <v>0.76</v>
      </c>
      <c r="BC160"/>
      <c r="BD160" s="150"/>
      <c r="BE160" s="150">
        <v>1677</v>
      </c>
      <c r="BF160" s="150">
        <v>7582</v>
      </c>
      <c r="BG160">
        <v>105</v>
      </c>
      <c r="BH160" s="150">
        <v>-1769</v>
      </c>
      <c r="BI160" s="150">
        <v>7385</v>
      </c>
      <c r="BJ160" s="150">
        <v>5041</v>
      </c>
      <c r="BK160" s="150">
        <v>2344</v>
      </c>
      <c r="BL160">
        <v>0.68</v>
      </c>
      <c r="BM160"/>
      <c r="BN160" s="150">
        <v>8876</v>
      </c>
      <c r="BO160" t="s">
        <v>2655</v>
      </c>
      <c r="BP160" t="s">
        <v>2655</v>
      </c>
      <c r="BQ160" s="150">
        <v>1317</v>
      </c>
      <c r="BR160" s="150">
        <v>10193</v>
      </c>
      <c r="BS160" t="s">
        <v>2655</v>
      </c>
      <c r="BT160" s="150">
        <v>10193</v>
      </c>
      <c r="BU160" t="s">
        <v>2655</v>
      </c>
      <c r="BV160" s="150"/>
      <c r="BW160" s="150">
        <v>14539</v>
      </c>
      <c r="BX160" s="150">
        <v>44678</v>
      </c>
      <c r="BY160" s="150">
        <v>24618</v>
      </c>
      <c r="BZ160" t="s">
        <v>2655</v>
      </c>
      <c r="CA160" s="150">
        <v>34599</v>
      </c>
      <c r="CB160" s="150">
        <v>17997</v>
      </c>
      <c r="CC160" s="150">
        <v>16602</v>
      </c>
      <c r="CD160">
        <v>0.52</v>
      </c>
      <c r="CE160" s="150"/>
      <c r="CG160" t="s">
        <v>2655</v>
      </c>
      <c r="CH160" t="s">
        <v>2655</v>
      </c>
      <c r="CJ160" t="s">
        <v>2655</v>
      </c>
      <c r="CK160" t="s">
        <v>2655</v>
      </c>
      <c r="CL160" t="s">
        <v>2655</v>
      </c>
      <c r="CM160" t="s">
        <v>2655</v>
      </c>
      <c r="CN160" s="150"/>
      <c r="CO160" s="150">
        <v>2270</v>
      </c>
      <c r="CP160" s="150">
        <v>18416</v>
      </c>
      <c r="CQ160" t="s">
        <v>2655</v>
      </c>
      <c r="CR160">
        <v>563</v>
      </c>
      <c r="CS160" s="150">
        <v>21249</v>
      </c>
      <c r="CT160" s="150">
        <v>18740</v>
      </c>
      <c r="CU160" s="150">
        <v>2509</v>
      </c>
      <c r="CV160">
        <v>0.88</v>
      </c>
      <c r="CW160" s="150"/>
      <c r="CX160" s="150">
        <v>5483</v>
      </c>
      <c r="CY160" t="s">
        <v>2655</v>
      </c>
      <c r="CZ160" t="s">
        <v>2655</v>
      </c>
      <c r="DA160">
        <v>-563</v>
      </c>
      <c r="DB160" s="150">
        <v>4920</v>
      </c>
      <c r="DC160" t="s">
        <v>2655</v>
      </c>
      <c r="DD160" s="150">
        <v>4920</v>
      </c>
      <c r="DE160" t="s">
        <v>2655</v>
      </c>
      <c r="DF160" s="151"/>
      <c r="DG160" s="150">
        <v>7753</v>
      </c>
      <c r="DH160" s="150">
        <v>18416</v>
      </c>
      <c r="DI160" t="s">
        <v>2655</v>
      </c>
      <c r="DJ160" t="s">
        <v>2655</v>
      </c>
      <c r="DK160" s="150">
        <v>26169</v>
      </c>
      <c r="DL160" s="150">
        <v>18740</v>
      </c>
      <c r="DM160" s="150">
        <v>7429</v>
      </c>
      <c r="DN160">
        <v>0.72</v>
      </c>
      <c r="DO160"/>
      <c r="DV160" s="150"/>
      <c r="DW160" t="str">
        <f t="shared" si="8"/>
        <v>מודיעין עילית</v>
      </c>
      <c r="DX160" s="150">
        <f t="shared" si="9"/>
        <v>12956</v>
      </c>
      <c r="DY160" s="150">
        <f t="shared" si="10"/>
        <v>5041</v>
      </c>
      <c r="DZ160" s="150"/>
      <c r="EB160" s="150"/>
      <c r="EC160" t="s">
        <v>2890</v>
      </c>
      <c r="ED160" s="150" t="str">
        <f t="shared" si="11"/>
        <v>מודיעין עילית</v>
      </c>
      <c r="EE160" s="150"/>
      <c r="EF160" s="150"/>
      <c r="EG160" s="150"/>
      <c r="EH160" s="150"/>
      <c r="EJ160" s="150"/>
      <c r="EL160" s="150"/>
      <c r="EM160" s="152"/>
      <c r="EN160" s="150"/>
      <c r="EO160" s="150"/>
      <c r="EP160" s="150"/>
      <c r="ER160" s="150"/>
      <c r="EV160" s="150"/>
      <c r="EW160" s="150"/>
      <c r="EX160" s="150"/>
      <c r="EY160" s="151"/>
      <c r="EZ160" s="150"/>
      <c r="FA160" s="150"/>
      <c r="FB160" s="150"/>
      <c r="FD160" s="150"/>
      <c r="FG160" s="150"/>
      <c r="FH160" s="150"/>
      <c r="FI160" s="150"/>
      <c r="FJ160" s="150"/>
      <c r="FK160" s="151"/>
      <c r="FL160" s="150"/>
      <c r="FM160" s="150"/>
      <c r="FN160" s="150"/>
      <c r="FO160" s="150"/>
      <c r="FP160" s="150"/>
      <c r="FQ160" s="152"/>
      <c r="FR160" s="150"/>
      <c r="FS160" s="150"/>
      <c r="FT160" s="150"/>
      <c r="FV160" s="150"/>
      <c r="FW160" s="150"/>
      <c r="FX160" s="150"/>
      <c r="FZ160" s="153"/>
      <c r="GA160" s="150"/>
      <c r="GB160" s="150"/>
      <c r="GD160" s="150"/>
      <c r="GE160" s="150"/>
      <c r="GF160" s="150"/>
      <c r="GG160" s="150"/>
      <c r="GI160" s="154"/>
      <c r="GJ160" s="150"/>
      <c r="GM160" s="150"/>
      <c r="GN160" s="150"/>
      <c r="GP160" s="150"/>
      <c r="GR160" s="151"/>
      <c r="GS160" s="150"/>
      <c r="GT160" s="150"/>
      <c r="GU160" s="150"/>
      <c r="GW160" s="150"/>
      <c r="GX160" s="150"/>
      <c r="GY160" s="150"/>
      <c r="HA160" s="152"/>
      <c r="HJ160" s="128"/>
      <c r="HK160" s="150"/>
      <c r="HL160" s="150"/>
      <c r="HO160" s="150"/>
      <c r="HP160" s="150"/>
      <c r="HQ160" s="150"/>
      <c r="HS160" s="151"/>
      <c r="HT160" s="150"/>
      <c r="HX160" s="150"/>
      <c r="HZ160" s="150"/>
      <c r="IB160" s="151"/>
      <c r="IC160" s="150"/>
      <c r="ID160" s="150"/>
      <c r="IG160" s="150"/>
      <c r="IH160" s="150"/>
      <c r="II160" s="150"/>
    </row>
    <row r="161" spans="1:243">
      <c r="A161" s="149">
        <v>148</v>
      </c>
      <c r="B161" s="238" t="s">
        <v>2656</v>
      </c>
      <c r="C161" t="s">
        <v>1423</v>
      </c>
      <c r="D161" s="238"/>
      <c r="E161" s="238"/>
      <c r="F161" s="238"/>
      <c r="G161" s="150">
        <v>45944</v>
      </c>
      <c r="H161" s="150">
        <v>11928</v>
      </c>
      <c r="I161" s="150">
        <v>4329</v>
      </c>
      <c r="J161">
        <v>489</v>
      </c>
      <c r="K161" s="150">
        <v>2823</v>
      </c>
      <c r="L161" s="150">
        <v>65513</v>
      </c>
      <c r="M161"/>
      <c r="N161" s="150">
        <v>-4324</v>
      </c>
      <c r="O161" s="150"/>
      <c r="P161" s="151"/>
      <c r="Q161" s="150">
        <v>24726</v>
      </c>
      <c r="R161" s="150">
        <v>3597</v>
      </c>
      <c r="S161">
        <v>59</v>
      </c>
      <c r="T161" s="150">
        <v>10061</v>
      </c>
      <c r="U161" s="150">
        <v>11928</v>
      </c>
      <c r="V161" s="150">
        <v>4329</v>
      </c>
      <c r="W161">
        <v>489</v>
      </c>
      <c r="X161" s="150">
        <v>2792</v>
      </c>
      <c r="Y161">
        <v>20</v>
      </c>
      <c r="AA161" t="s">
        <v>2655</v>
      </c>
      <c r="AB161">
        <v>11</v>
      </c>
      <c r="AC161" s="150">
        <v>7501</v>
      </c>
      <c r="AD161" s="150">
        <v>65513</v>
      </c>
      <c r="AE161" t="s">
        <v>2655</v>
      </c>
      <c r="AF161" s="150">
        <v>65513</v>
      </c>
      <c r="AG161" s="151"/>
      <c r="AH161" s="150">
        <v>117102</v>
      </c>
      <c r="AI161" s="150">
        <v>2606</v>
      </c>
      <c r="AJ161" s="150">
        <v>1265</v>
      </c>
      <c r="AL161" s="150">
        <v>48563</v>
      </c>
      <c r="AM161" t="s">
        <v>2655</v>
      </c>
      <c r="AP161" s="150">
        <v>52434</v>
      </c>
      <c r="AQ161" s="150">
        <v>27329</v>
      </c>
      <c r="AR161" s="150">
        <v>142207</v>
      </c>
      <c r="AS161" t="s">
        <v>2655</v>
      </c>
      <c r="AT161"/>
      <c r="AU161" s="150">
        <v>2320</v>
      </c>
      <c r="AV161" s="150">
        <v>21233</v>
      </c>
      <c r="AW161" s="150">
        <v>3263</v>
      </c>
      <c r="AX161">
        <v>-414</v>
      </c>
      <c r="AY161" s="150">
        <v>19876</v>
      </c>
      <c r="AZ161" s="150">
        <v>18842</v>
      </c>
      <c r="BA161" s="150">
        <v>1034</v>
      </c>
      <c r="BB161">
        <v>0.95</v>
      </c>
      <c r="BC161"/>
      <c r="BD161" s="150"/>
      <c r="BE161" s="150">
        <v>6171</v>
      </c>
      <c r="BF161" s="150">
        <v>5403</v>
      </c>
      <c r="BG161" s="150">
        <v>2385</v>
      </c>
      <c r="BH161" s="150">
        <v>-1991</v>
      </c>
      <c r="BI161" s="150">
        <v>7198</v>
      </c>
      <c r="BJ161" s="150">
        <v>6116</v>
      </c>
      <c r="BK161" s="150">
        <v>1082</v>
      </c>
      <c r="BL161">
        <v>0.85</v>
      </c>
      <c r="BM161"/>
      <c r="BN161" s="150">
        <v>1556</v>
      </c>
      <c r="BO161" t="s">
        <v>2655</v>
      </c>
      <c r="BP161" t="s">
        <v>2655</v>
      </c>
      <c r="BQ161" s="150">
        <v>2405</v>
      </c>
      <c r="BR161" s="150">
        <v>3961</v>
      </c>
      <c r="BS161" t="s">
        <v>2655</v>
      </c>
      <c r="BT161" s="150">
        <v>3961</v>
      </c>
      <c r="BU161" t="s">
        <v>2655</v>
      </c>
      <c r="BV161" s="150"/>
      <c r="BW161" s="150">
        <v>10047</v>
      </c>
      <c r="BX161" s="150">
        <v>26636</v>
      </c>
      <c r="BY161" s="150">
        <v>5648</v>
      </c>
      <c r="BZ161" t="s">
        <v>2655</v>
      </c>
      <c r="CA161" s="150">
        <v>31035</v>
      </c>
      <c r="CB161" s="150">
        <v>24958</v>
      </c>
      <c r="CC161" s="150">
        <v>6077</v>
      </c>
      <c r="CD161">
        <v>0.8</v>
      </c>
      <c r="CE161" s="150"/>
      <c r="CG161" t="s">
        <v>2655</v>
      </c>
      <c r="CH161" t="s">
        <v>2655</v>
      </c>
      <c r="CJ161" t="s">
        <v>2655</v>
      </c>
      <c r="CK161" t="s">
        <v>2655</v>
      </c>
      <c r="CL161" t="s">
        <v>2655</v>
      </c>
      <c r="CM161" t="s">
        <v>2655</v>
      </c>
      <c r="CN161" s="150"/>
      <c r="CO161" s="150">
        <v>1631</v>
      </c>
      <c r="CP161">
        <v>-143</v>
      </c>
      <c r="CQ161">
        <v>737</v>
      </c>
      <c r="CR161">
        <v>-505</v>
      </c>
      <c r="CS161">
        <v>246</v>
      </c>
      <c r="CT161">
        <v>56</v>
      </c>
      <c r="CU161">
        <v>190</v>
      </c>
      <c r="CV161">
        <v>0.23</v>
      </c>
      <c r="CW161" s="150"/>
      <c r="CX161">
        <v>242</v>
      </c>
      <c r="CY161" t="s">
        <v>2655</v>
      </c>
      <c r="CZ161" t="s">
        <v>2655</v>
      </c>
      <c r="DA161">
        <v>505</v>
      </c>
      <c r="DB161">
        <v>747</v>
      </c>
      <c r="DC161" t="s">
        <v>2655</v>
      </c>
      <c r="DD161">
        <v>747</v>
      </c>
      <c r="DE161" t="s">
        <v>2655</v>
      </c>
      <c r="DF161" s="151"/>
      <c r="DG161" s="150">
        <v>1873</v>
      </c>
      <c r="DH161">
        <v>-143</v>
      </c>
      <c r="DI161">
        <v>737</v>
      </c>
      <c r="DJ161" t="s">
        <v>2655</v>
      </c>
      <c r="DK161">
        <v>993</v>
      </c>
      <c r="DL161">
        <v>56</v>
      </c>
      <c r="DM161">
        <v>937</v>
      </c>
      <c r="DN161">
        <v>0.06</v>
      </c>
      <c r="DO161" s="150"/>
      <c r="DQ161" s="150"/>
      <c r="DS161" s="150"/>
      <c r="DW161" t="str">
        <f t="shared" si="8"/>
        <v>מזכרת בתיה</v>
      </c>
      <c r="DX161" s="150">
        <f t="shared" si="9"/>
        <v>18842</v>
      </c>
      <c r="DY161" s="150">
        <f t="shared" si="10"/>
        <v>6116</v>
      </c>
      <c r="DZ161" s="150"/>
      <c r="EB161" s="150"/>
      <c r="EC161" t="s">
        <v>2891</v>
      </c>
      <c r="ED161" s="150" t="str">
        <f t="shared" si="11"/>
        <v>מזכרת בתיה</v>
      </c>
      <c r="EL161" s="150"/>
      <c r="EM161" s="152"/>
      <c r="EN161" s="150"/>
      <c r="EO161" s="150"/>
      <c r="EP161" s="150"/>
      <c r="ER161" s="150"/>
      <c r="EV161" s="150"/>
      <c r="EW161" s="150"/>
      <c r="EX161" s="150"/>
      <c r="EY161" s="151"/>
      <c r="EZ161" s="150"/>
      <c r="FA161" s="150"/>
      <c r="FD161" s="150"/>
      <c r="FG161" s="150"/>
      <c r="FH161" s="150"/>
      <c r="FI161" s="150"/>
      <c r="FJ161" s="150"/>
      <c r="FK161" s="151"/>
      <c r="FL161" s="150"/>
      <c r="FM161" s="150"/>
      <c r="FN161" s="150"/>
      <c r="FO161" s="150"/>
      <c r="FP161" s="150"/>
      <c r="FQ161" s="152"/>
      <c r="FR161" s="150"/>
      <c r="FS161" s="150"/>
      <c r="FT161" s="150"/>
      <c r="FV161" s="150"/>
      <c r="FW161" s="150"/>
      <c r="FX161" s="150"/>
      <c r="FZ161" s="153"/>
      <c r="GA161" s="150"/>
      <c r="GB161" s="150"/>
      <c r="GC161" s="150"/>
      <c r="GD161" s="150"/>
      <c r="GE161" s="150"/>
      <c r="GF161" s="150"/>
      <c r="GG161" s="150"/>
      <c r="GI161" s="154"/>
      <c r="GJ161" s="150"/>
      <c r="GM161" s="150"/>
      <c r="GN161" s="150"/>
      <c r="GP161" s="150"/>
      <c r="GR161" s="151"/>
      <c r="GS161" s="150"/>
      <c r="GT161" s="150"/>
      <c r="GU161" s="150"/>
      <c r="GW161" s="150"/>
      <c r="GX161" s="150"/>
      <c r="GY161" s="150"/>
      <c r="HA161" s="152"/>
      <c r="HJ161" s="128"/>
      <c r="HK161" s="150"/>
      <c r="HS161" s="151"/>
      <c r="IB161" s="151"/>
      <c r="IC161" s="150"/>
    </row>
    <row r="162" spans="1:243">
      <c r="A162" s="149">
        <v>149</v>
      </c>
      <c r="B162" s="238" t="s">
        <v>2657</v>
      </c>
      <c r="C162" t="s">
        <v>2090</v>
      </c>
      <c r="D162" s="238"/>
      <c r="E162" s="238"/>
      <c r="F162" s="238"/>
      <c r="G162" s="150">
        <v>4541</v>
      </c>
      <c r="H162" s="150">
        <v>3284</v>
      </c>
      <c r="I162" s="150">
        <v>1871</v>
      </c>
      <c r="J162">
        <v>567</v>
      </c>
      <c r="K162" s="150">
        <v>6706</v>
      </c>
      <c r="L162" s="150">
        <v>16969</v>
      </c>
      <c r="M162"/>
      <c r="N162">
        <v>-492</v>
      </c>
      <c r="O162" s="150"/>
      <c r="P162" s="151"/>
      <c r="Q162" s="150">
        <v>2862</v>
      </c>
      <c r="R162" s="150">
        <v>1268</v>
      </c>
      <c r="S162">
        <v>3</v>
      </c>
      <c r="T162">
        <v>244</v>
      </c>
      <c r="U162" s="150">
        <v>3284</v>
      </c>
      <c r="V162" s="150">
        <v>1871</v>
      </c>
      <c r="W162">
        <v>567</v>
      </c>
      <c r="X162" s="150">
        <v>6169</v>
      </c>
      <c r="Y162">
        <v>237</v>
      </c>
      <c r="AA162" t="s">
        <v>2655</v>
      </c>
      <c r="AB162" t="s">
        <v>2655</v>
      </c>
      <c r="AC162">
        <v>164</v>
      </c>
      <c r="AD162" s="150">
        <v>16669</v>
      </c>
      <c r="AE162">
        <v>300</v>
      </c>
      <c r="AF162" s="150">
        <v>16969</v>
      </c>
      <c r="AG162" s="151"/>
      <c r="AH162" s="150">
        <v>1999</v>
      </c>
      <c r="AI162" s="150">
        <v>2304</v>
      </c>
      <c r="AJ162">
        <v>149</v>
      </c>
      <c r="AL162">
        <v>150</v>
      </c>
      <c r="AM162" t="s">
        <v>2655</v>
      </c>
      <c r="AN162">
        <v>88</v>
      </c>
      <c r="AP162" s="150">
        <v>2691</v>
      </c>
      <c r="AQ162">
        <v>463</v>
      </c>
      <c r="AR162" s="150">
        <v>4227</v>
      </c>
      <c r="AS162" t="s">
        <v>2655</v>
      </c>
      <c r="AT162"/>
      <c r="AU162" s="150">
        <v>1294</v>
      </c>
      <c r="AV162" s="150">
        <v>2848.16</v>
      </c>
      <c r="AW162" s="150">
        <v>1268</v>
      </c>
      <c r="AX162">
        <v>-153</v>
      </c>
      <c r="AY162" s="150">
        <v>2721.16</v>
      </c>
      <c r="AZ162" s="150">
        <v>1429</v>
      </c>
      <c r="BA162" s="150">
        <v>1292.1500000000001</v>
      </c>
      <c r="BB162">
        <v>0.53</v>
      </c>
      <c r="BC162"/>
      <c r="BD162" s="150"/>
      <c r="BE162">
        <v>442</v>
      </c>
      <c r="BF162" s="150">
        <v>1518.8</v>
      </c>
      <c r="BG162" t="s">
        <v>2655</v>
      </c>
      <c r="BI162" s="150">
        <v>1960.8</v>
      </c>
      <c r="BJ162" s="150">
        <v>1433</v>
      </c>
      <c r="BK162">
        <v>527.79999999999995</v>
      </c>
      <c r="BL162">
        <v>0.73</v>
      </c>
      <c r="BM162"/>
      <c r="BN162" s="150">
        <v>7407</v>
      </c>
      <c r="BO162">
        <v>532</v>
      </c>
      <c r="BP162" t="s">
        <v>2655</v>
      </c>
      <c r="BQ162">
        <v>153</v>
      </c>
      <c r="BR162" s="150">
        <v>8092</v>
      </c>
      <c r="BS162" t="s">
        <v>2655</v>
      </c>
      <c r="BT162" s="150">
        <v>8092</v>
      </c>
      <c r="BU162" t="s">
        <v>2655</v>
      </c>
      <c r="BV162" s="150"/>
      <c r="BW162" s="150">
        <v>9143</v>
      </c>
      <c r="BX162" s="150">
        <v>4898.95</v>
      </c>
      <c r="BY162" s="150">
        <v>1268</v>
      </c>
      <c r="BZ162" t="s">
        <v>2655</v>
      </c>
      <c r="CA162" s="150">
        <v>12773.95</v>
      </c>
      <c r="CB162" s="150">
        <v>2862</v>
      </c>
      <c r="CC162" s="150">
        <v>9911.9500000000007</v>
      </c>
      <c r="CD162">
        <v>0.22</v>
      </c>
      <c r="CE162" s="150"/>
      <c r="CG162" t="s">
        <v>2655</v>
      </c>
      <c r="CH162" t="s">
        <v>2655</v>
      </c>
      <c r="CJ162" t="s">
        <v>2655</v>
      </c>
      <c r="CK162" t="s">
        <v>2655</v>
      </c>
      <c r="CL162" t="s">
        <v>2655</v>
      </c>
      <c r="CM162" t="s">
        <v>2655</v>
      </c>
      <c r="CN162" s="150"/>
      <c r="CO162">
        <v>35</v>
      </c>
      <c r="CP162">
        <v>-8</v>
      </c>
      <c r="CQ162" t="s">
        <v>2655</v>
      </c>
      <c r="CR162">
        <v>-24</v>
      </c>
      <c r="CS162">
        <v>3</v>
      </c>
      <c r="CT162">
        <v>3</v>
      </c>
      <c r="CU162" t="s">
        <v>2655</v>
      </c>
      <c r="CV162">
        <v>1</v>
      </c>
      <c r="CW162" s="150"/>
      <c r="CX162">
        <v>123</v>
      </c>
      <c r="CY162" t="s">
        <v>2655</v>
      </c>
      <c r="CZ162" t="s">
        <v>2655</v>
      </c>
      <c r="DA162">
        <v>24</v>
      </c>
      <c r="DB162">
        <v>147</v>
      </c>
      <c r="DC162" t="s">
        <v>2655</v>
      </c>
      <c r="DD162">
        <v>147</v>
      </c>
      <c r="DE162" t="s">
        <v>2655</v>
      </c>
      <c r="DF162" s="151"/>
      <c r="DG162">
        <v>158</v>
      </c>
      <c r="DH162">
        <v>-8</v>
      </c>
      <c r="DI162" t="s">
        <v>2655</v>
      </c>
      <c r="DJ162" t="s">
        <v>2655</v>
      </c>
      <c r="DK162">
        <v>150</v>
      </c>
      <c r="DL162">
        <v>3</v>
      </c>
      <c r="DM162">
        <v>147</v>
      </c>
      <c r="DN162">
        <v>0.02</v>
      </c>
      <c r="DO162" s="150"/>
      <c r="DS162" s="150"/>
      <c r="DV162" s="150"/>
      <c r="DW162" t="str">
        <f t="shared" si="8"/>
        <v>מזרעה</v>
      </c>
      <c r="DX162" s="150">
        <f t="shared" si="9"/>
        <v>1429</v>
      </c>
      <c r="DY162" s="150">
        <f t="shared" si="10"/>
        <v>1433</v>
      </c>
      <c r="DZ162" s="150"/>
      <c r="EC162" t="s">
        <v>2892</v>
      </c>
      <c r="ED162" s="150" t="str">
        <f t="shared" si="11"/>
        <v>מזרעה</v>
      </c>
      <c r="EL162" s="150"/>
      <c r="EM162" s="152"/>
      <c r="EN162" s="150"/>
      <c r="EO162" s="150"/>
      <c r="EV162" s="150"/>
      <c r="EX162" s="150"/>
      <c r="EY162" s="151"/>
      <c r="EZ162" s="150"/>
      <c r="FA162" s="150"/>
      <c r="FG162" s="150"/>
      <c r="FI162" s="150"/>
      <c r="FK162" s="151"/>
      <c r="FQ162" s="152"/>
      <c r="FR162" s="150"/>
      <c r="FS162" s="150"/>
      <c r="FT162" s="150"/>
      <c r="FV162" s="150"/>
      <c r="FW162" s="150"/>
      <c r="FX162" s="150"/>
      <c r="FZ162" s="153"/>
      <c r="GB162" s="150"/>
      <c r="GE162" s="150"/>
      <c r="GF162" s="150"/>
      <c r="GI162" s="154"/>
      <c r="GJ162" s="150"/>
      <c r="GN162" s="150"/>
      <c r="GP162" s="150"/>
      <c r="GR162" s="151"/>
      <c r="GS162" s="150"/>
      <c r="GT162" s="150"/>
      <c r="GU162" s="150"/>
      <c r="GW162" s="150"/>
      <c r="GX162" s="150"/>
      <c r="GY162" s="150"/>
      <c r="HA162" s="152"/>
      <c r="HJ162" s="128"/>
      <c r="HS162" s="151"/>
      <c r="IB162" s="151"/>
    </row>
    <row r="163" spans="1:243">
      <c r="A163" s="149">
        <v>150</v>
      </c>
      <c r="B163" s="238" t="s">
        <v>2654</v>
      </c>
      <c r="C163" t="s">
        <v>2099</v>
      </c>
      <c r="D163" s="238"/>
      <c r="E163" s="238"/>
      <c r="F163" s="238"/>
      <c r="G163" s="150">
        <v>150878</v>
      </c>
      <c r="H163" s="150">
        <v>66240</v>
      </c>
      <c r="I163" s="150">
        <v>13296</v>
      </c>
      <c r="J163" s="150">
        <v>7728</v>
      </c>
      <c r="K163" s="150">
        <v>28050</v>
      </c>
      <c r="L163" s="150">
        <v>266192</v>
      </c>
      <c r="M163" s="150"/>
      <c r="N163">
        <v>-364</v>
      </c>
      <c r="O163" s="150"/>
      <c r="P163" s="151"/>
      <c r="Q163" s="150">
        <v>69387</v>
      </c>
      <c r="R163" s="150">
        <v>6205</v>
      </c>
      <c r="S163" s="150">
        <v>5610</v>
      </c>
      <c r="T163" s="150">
        <v>67961</v>
      </c>
      <c r="U163" s="150">
        <v>66240</v>
      </c>
      <c r="V163" s="150">
        <v>13296</v>
      </c>
      <c r="W163" s="150">
        <v>7728</v>
      </c>
      <c r="X163" s="150">
        <v>27445</v>
      </c>
      <c r="Y163">
        <v>405</v>
      </c>
      <c r="AA163" t="s">
        <v>2655</v>
      </c>
      <c r="AB163">
        <v>200</v>
      </c>
      <c r="AC163" s="150">
        <v>1715</v>
      </c>
      <c r="AD163" s="150">
        <v>266192</v>
      </c>
      <c r="AE163" t="s">
        <v>2655</v>
      </c>
      <c r="AF163" s="150">
        <v>266192</v>
      </c>
      <c r="AG163" s="151"/>
      <c r="AH163" s="150">
        <v>120952</v>
      </c>
      <c r="AI163" s="150">
        <v>19088</v>
      </c>
      <c r="AJ163" s="150">
        <v>3378</v>
      </c>
      <c r="AK163" s="150">
        <v>2301</v>
      </c>
      <c r="AL163" s="150">
        <v>8549</v>
      </c>
      <c r="AM163" s="150">
        <v>6793</v>
      </c>
      <c r="AP163" s="150">
        <v>40109</v>
      </c>
      <c r="AQ163" s="150">
        <v>30943</v>
      </c>
      <c r="AR163" s="150">
        <v>130118</v>
      </c>
      <c r="AS163" s="150">
        <v>4544</v>
      </c>
      <c r="AT163"/>
      <c r="AU163" s="150">
        <v>16531</v>
      </c>
      <c r="AV163" s="150">
        <v>33677.11</v>
      </c>
      <c r="AW163" s="150">
        <v>5589</v>
      </c>
      <c r="AY163" s="150">
        <v>44619.11</v>
      </c>
      <c r="AZ163" s="150">
        <v>27846</v>
      </c>
      <c r="BA163" s="150">
        <v>16773.11</v>
      </c>
      <c r="BB163">
        <v>0.62</v>
      </c>
      <c r="BC163"/>
      <c r="BD163" s="150"/>
      <c r="BE163" s="150">
        <v>16301</v>
      </c>
      <c r="BF163" s="150">
        <v>42375.35</v>
      </c>
      <c r="BG163" s="150">
        <v>2529</v>
      </c>
      <c r="BH163" s="150">
        <v>1266</v>
      </c>
      <c r="BI163" s="150">
        <v>57413.35</v>
      </c>
      <c r="BJ163" s="150">
        <v>41400</v>
      </c>
      <c r="BK163" s="150">
        <v>16013.35</v>
      </c>
      <c r="BL163">
        <v>0.72</v>
      </c>
      <c r="BM163"/>
      <c r="BN163" s="150">
        <v>16990</v>
      </c>
      <c r="BO163" t="s">
        <v>2655</v>
      </c>
      <c r="BP163" t="s">
        <v>2655</v>
      </c>
      <c r="BQ163" s="150">
        <v>-1266</v>
      </c>
      <c r="BR163" s="150">
        <v>15724</v>
      </c>
      <c r="BS163" t="s">
        <v>2655</v>
      </c>
      <c r="BT163" s="150">
        <v>15724</v>
      </c>
      <c r="BU163" t="s">
        <v>2655</v>
      </c>
      <c r="BV163" s="150"/>
      <c r="BW163" s="150">
        <v>49822</v>
      </c>
      <c r="BX163" s="150">
        <v>76052.460000000006</v>
      </c>
      <c r="BY163" s="150">
        <v>8118</v>
      </c>
      <c r="BZ163" t="s">
        <v>2655</v>
      </c>
      <c r="CA163" s="150">
        <v>117756.46</v>
      </c>
      <c r="CB163" s="150">
        <v>69246</v>
      </c>
      <c r="CC163" s="150">
        <v>48510.46</v>
      </c>
      <c r="CD163">
        <v>0.59</v>
      </c>
      <c r="CE163" s="150"/>
      <c r="CG163" t="s">
        <v>2655</v>
      </c>
      <c r="CH163" t="s">
        <v>2655</v>
      </c>
      <c r="CJ163" t="s">
        <v>2655</v>
      </c>
      <c r="CK163" t="s">
        <v>2655</v>
      </c>
      <c r="CL163" t="s">
        <v>2655</v>
      </c>
      <c r="CM163" t="s">
        <v>2655</v>
      </c>
      <c r="CN163" s="150"/>
      <c r="CO163" s="150">
        <v>2501</v>
      </c>
      <c r="CP163">
        <v>-53</v>
      </c>
      <c r="CQ163" t="s">
        <v>2655</v>
      </c>
      <c r="CS163" s="150">
        <v>2448</v>
      </c>
      <c r="CT163">
        <v>9</v>
      </c>
      <c r="CU163" s="150">
        <v>2439</v>
      </c>
      <c r="CV163" t="s">
        <v>2655</v>
      </c>
      <c r="CW163" s="150"/>
      <c r="CX163">
        <v>931</v>
      </c>
      <c r="CY163" t="s">
        <v>2655</v>
      </c>
      <c r="CZ163" t="s">
        <v>2655</v>
      </c>
      <c r="DB163">
        <v>931</v>
      </c>
      <c r="DC163" t="s">
        <v>2655</v>
      </c>
      <c r="DD163">
        <v>931</v>
      </c>
      <c r="DE163" t="s">
        <v>2655</v>
      </c>
      <c r="DF163" s="151"/>
      <c r="DG163" s="150">
        <v>3432</v>
      </c>
      <c r="DH163">
        <v>-53</v>
      </c>
      <c r="DI163" t="s">
        <v>2655</v>
      </c>
      <c r="DJ163" t="s">
        <v>2655</v>
      </c>
      <c r="DK163" s="150">
        <v>3379</v>
      </c>
      <c r="DL163">
        <v>9</v>
      </c>
      <c r="DM163" s="150">
        <v>3370</v>
      </c>
      <c r="DN163" t="s">
        <v>2655</v>
      </c>
      <c r="DO163" s="150"/>
      <c r="DS163" s="150"/>
      <c r="DW163" t="str">
        <f t="shared" si="8"/>
        <v>מטה אשר</v>
      </c>
      <c r="DX163" s="150">
        <f t="shared" si="9"/>
        <v>27846</v>
      </c>
      <c r="DY163" s="150">
        <f t="shared" si="10"/>
        <v>41400</v>
      </c>
      <c r="DZ163" s="150"/>
      <c r="EB163" s="150"/>
      <c r="EC163" t="s">
        <v>2893</v>
      </c>
      <c r="ED163" s="150" t="str">
        <f t="shared" si="11"/>
        <v>מטה אשר</v>
      </c>
      <c r="EE163" s="150"/>
      <c r="EL163" s="150"/>
      <c r="EM163" s="152"/>
      <c r="EN163" s="150"/>
      <c r="EO163" s="150"/>
      <c r="EP163" s="150"/>
      <c r="EQ163" s="150"/>
      <c r="ER163" s="150"/>
      <c r="ES163" s="150"/>
      <c r="EV163" s="150"/>
      <c r="EW163" s="150"/>
      <c r="EX163" s="150"/>
      <c r="EY163" s="151"/>
      <c r="EZ163" s="150"/>
      <c r="FA163" s="150"/>
      <c r="FB163" s="150"/>
      <c r="FD163" s="150"/>
      <c r="FE163" s="150"/>
      <c r="FG163" s="150"/>
      <c r="FH163" s="150"/>
      <c r="FI163" s="150"/>
      <c r="FJ163" s="150"/>
      <c r="FK163" s="151"/>
      <c r="FL163" s="150"/>
      <c r="FM163" s="150"/>
      <c r="FN163" s="150"/>
      <c r="FO163" s="150"/>
      <c r="FP163" s="150"/>
      <c r="FQ163" s="152"/>
      <c r="FR163" s="150"/>
      <c r="FS163" s="150"/>
      <c r="FT163" s="150"/>
      <c r="FV163" s="150"/>
      <c r="FW163" s="150"/>
      <c r="FX163" s="150"/>
      <c r="FZ163" s="153"/>
      <c r="GA163" s="150"/>
      <c r="GB163" s="150"/>
      <c r="GC163" s="150"/>
      <c r="GD163" s="150"/>
      <c r="GE163" s="150"/>
      <c r="GF163" s="150"/>
      <c r="GG163" s="150"/>
      <c r="GI163" s="154"/>
      <c r="GJ163" s="150"/>
      <c r="GM163" s="150"/>
      <c r="GN163" s="150"/>
      <c r="GP163" s="150"/>
      <c r="GR163" s="151"/>
      <c r="GS163" s="150"/>
      <c r="GT163" s="150"/>
      <c r="GU163" s="150"/>
      <c r="GW163" s="150"/>
      <c r="GX163" s="150"/>
      <c r="GY163" s="150"/>
      <c r="HA163" s="152"/>
      <c r="HJ163" s="128"/>
      <c r="HK163" s="150"/>
      <c r="HO163" s="150"/>
      <c r="HQ163" s="150"/>
      <c r="HS163" s="151"/>
      <c r="IB163" s="151"/>
      <c r="IC163" s="150"/>
      <c r="IG163" s="150"/>
      <c r="II163" s="150"/>
    </row>
    <row r="164" spans="1:243">
      <c r="A164" s="149">
        <v>151</v>
      </c>
      <c r="B164" s="238" t="s">
        <v>2659</v>
      </c>
      <c r="C164" t="s">
        <v>899</v>
      </c>
      <c r="D164" s="238"/>
      <c r="E164" s="238"/>
      <c r="F164" s="238"/>
      <c r="G164" s="150">
        <v>138901</v>
      </c>
      <c r="H164" s="150">
        <v>156051</v>
      </c>
      <c r="I164" s="150">
        <v>23905</v>
      </c>
      <c r="J164" s="150">
        <v>14482</v>
      </c>
      <c r="K164" s="150">
        <v>88316</v>
      </c>
      <c r="L164" s="150">
        <v>421655</v>
      </c>
      <c r="M164" s="150"/>
      <c r="N164" s="150">
        <v>18414</v>
      </c>
      <c r="O164" s="150"/>
      <c r="P164" s="151"/>
      <c r="Q164" s="150">
        <v>57735</v>
      </c>
      <c r="R164" s="150">
        <v>8844</v>
      </c>
      <c r="S164" s="150">
        <v>4178</v>
      </c>
      <c r="T164" s="150">
        <v>67663</v>
      </c>
      <c r="U164" s="150">
        <v>156051</v>
      </c>
      <c r="V164" s="150">
        <v>23905</v>
      </c>
      <c r="W164" s="150">
        <v>14482</v>
      </c>
      <c r="X164" s="150">
        <v>40971</v>
      </c>
      <c r="Y164" s="150">
        <v>47345</v>
      </c>
      <c r="AA164" t="s">
        <v>2655</v>
      </c>
      <c r="AB164" t="s">
        <v>2655</v>
      </c>
      <c r="AC164">
        <v>481</v>
      </c>
      <c r="AD164" s="150">
        <v>421655</v>
      </c>
      <c r="AE164" t="s">
        <v>2655</v>
      </c>
      <c r="AF164" s="150">
        <v>421655</v>
      </c>
      <c r="AG164" s="151"/>
      <c r="AH164" s="150">
        <v>224035</v>
      </c>
      <c r="AI164" s="150">
        <v>69239</v>
      </c>
      <c r="AJ164" s="150">
        <v>15293</v>
      </c>
      <c r="AK164">
        <v>839</v>
      </c>
      <c r="AL164" s="150">
        <v>7212</v>
      </c>
      <c r="AM164" s="150">
        <v>49500</v>
      </c>
      <c r="AN164">
        <v>318</v>
      </c>
      <c r="AP164" s="150">
        <v>142401</v>
      </c>
      <c r="AQ164" s="150">
        <v>58247</v>
      </c>
      <c r="AR164" s="150">
        <v>308189</v>
      </c>
      <c r="AS164" s="150">
        <v>3200</v>
      </c>
      <c r="AT164"/>
      <c r="AU164" s="150">
        <v>7742</v>
      </c>
      <c r="AV164" s="150">
        <v>58219</v>
      </c>
      <c r="AW164" s="150">
        <v>8216</v>
      </c>
      <c r="AX164">
        <v>213</v>
      </c>
      <c r="AY164" s="150">
        <v>57958</v>
      </c>
      <c r="AZ164" s="150">
        <v>50448</v>
      </c>
      <c r="BA164" s="150">
        <v>7510</v>
      </c>
      <c r="BB164">
        <v>0.87</v>
      </c>
      <c r="BC164"/>
      <c r="BD164" s="150"/>
      <c r="BE164" s="150">
        <v>2679</v>
      </c>
      <c r="BF164" s="150">
        <v>10019</v>
      </c>
      <c r="BG164">
        <v>629</v>
      </c>
      <c r="BH164">
        <v>-702</v>
      </c>
      <c r="BI164" s="150">
        <v>11367</v>
      </c>
      <c r="BJ164" s="150">
        <v>7966</v>
      </c>
      <c r="BK164" s="150">
        <v>3401</v>
      </c>
      <c r="BL164">
        <v>0.7</v>
      </c>
      <c r="BM164"/>
      <c r="BN164" s="150">
        <v>10421</v>
      </c>
      <c r="BO164" t="s">
        <v>2655</v>
      </c>
      <c r="BP164" t="s">
        <v>2655</v>
      </c>
      <c r="BQ164">
        <v>489</v>
      </c>
      <c r="BR164" s="150">
        <v>10910</v>
      </c>
      <c r="BS164" t="s">
        <v>2655</v>
      </c>
      <c r="BT164" s="150">
        <v>10910</v>
      </c>
      <c r="BU164" t="s">
        <v>2655</v>
      </c>
      <c r="BV164" s="150"/>
      <c r="BW164" s="150">
        <v>20842</v>
      </c>
      <c r="BX164" s="150">
        <v>68238</v>
      </c>
      <c r="BY164" s="150">
        <v>8845</v>
      </c>
      <c r="BZ164" t="s">
        <v>2655</v>
      </c>
      <c r="CA164" s="150">
        <v>80235</v>
      </c>
      <c r="CB164" s="150">
        <v>58414</v>
      </c>
      <c r="CC164" s="150">
        <v>21821</v>
      </c>
      <c r="CD164">
        <v>0.73</v>
      </c>
      <c r="CE164" s="150"/>
      <c r="CG164" t="s">
        <v>2655</v>
      </c>
      <c r="CH164" t="s">
        <v>2655</v>
      </c>
      <c r="CJ164" t="s">
        <v>2655</v>
      </c>
      <c r="CK164" t="s">
        <v>2655</v>
      </c>
      <c r="CL164" t="s">
        <v>2655</v>
      </c>
      <c r="CM164" t="s">
        <v>2655</v>
      </c>
      <c r="CN164" s="150"/>
      <c r="CO164">
        <v>536</v>
      </c>
      <c r="CP164" s="150">
        <v>4103</v>
      </c>
      <c r="CQ164" t="s">
        <v>2655</v>
      </c>
      <c r="CR164">
        <v>88</v>
      </c>
      <c r="CS164" s="150">
        <v>4727</v>
      </c>
      <c r="CT164" s="150">
        <v>4279</v>
      </c>
      <c r="CU164">
        <v>448</v>
      </c>
      <c r="CV164">
        <v>0.91</v>
      </c>
      <c r="CW164" s="150"/>
      <c r="CX164">
        <v>536</v>
      </c>
      <c r="CY164" t="s">
        <v>2655</v>
      </c>
      <c r="CZ164" t="s">
        <v>2655</v>
      </c>
      <c r="DA164">
        <v>-88</v>
      </c>
      <c r="DB164">
        <v>448</v>
      </c>
      <c r="DC164" t="s">
        <v>2655</v>
      </c>
      <c r="DD164">
        <v>448</v>
      </c>
      <c r="DE164" t="s">
        <v>2655</v>
      </c>
      <c r="DF164" s="151"/>
      <c r="DG164" s="150">
        <v>1072</v>
      </c>
      <c r="DH164" s="150">
        <v>4103</v>
      </c>
      <c r="DI164" t="s">
        <v>2655</v>
      </c>
      <c r="DJ164" t="s">
        <v>2655</v>
      </c>
      <c r="DK164" s="150">
        <v>5175</v>
      </c>
      <c r="DL164" s="150">
        <v>4279</v>
      </c>
      <c r="DM164">
        <v>896</v>
      </c>
      <c r="DN164">
        <v>0.83</v>
      </c>
      <c r="DO164"/>
      <c r="DV164" s="150"/>
      <c r="DW164" t="str">
        <f t="shared" si="8"/>
        <v>מטה בנימין</v>
      </c>
      <c r="DX164" s="150">
        <f t="shared" si="9"/>
        <v>50448</v>
      </c>
      <c r="DY164" s="150">
        <f t="shared" si="10"/>
        <v>7966</v>
      </c>
      <c r="DZ164" s="150"/>
      <c r="EB164" s="150"/>
      <c r="EC164" t="s">
        <v>2894</v>
      </c>
      <c r="ED164" s="150" t="str">
        <f t="shared" si="11"/>
        <v>מטה בנימין</v>
      </c>
      <c r="EE164" s="150"/>
      <c r="EF164" s="150"/>
      <c r="EH164" s="150"/>
      <c r="EJ164" s="150"/>
      <c r="EL164" s="150"/>
      <c r="EM164" s="152"/>
      <c r="EN164" s="150"/>
      <c r="EO164" s="150"/>
      <c r="EP164" s="150"/>
      <c r="ER164" s="150"/>
      <c r="ES164" s="150"/>
      <c r="EV164" s="150"/>
      <c r="EW164" s="150"/>
      <c r="EX164" s="150"/>
      <c r="EY164" s="151"/>
      <c r="EZ164" s="150"/>
      <c r="FA164" s="150"/>
      <c r="FB164" s="150"/>
      <c r="FD164" s="150"/>
      <c r="FG164" s="150"/>
      <c r="FH164" s="150"/>
      <c r="FI164" s="150"/>
      <c r="FJ164" s="150"/>
      <c r="FK164" s="151"/>
      <c r="FL164" s="150"/>
      <c r="FM164" s="150"/>
      <c r="FN164" s="150"/>
      <c r="FO164" s="150"/>
      <c r="FP164" s="150"/>
      <c r="FQ164" s="152"/>
      <c r="FR164" s="150"/>
      <c r="FS164" s="150"/>
      <c r="FT164" s="150"/>
      <c r="FV164" s="150"/>
      <c r="FW164" s="150"/>
      <c r="FX164" s="150"/>
      <c r="FZ164" s="153"/>
      <c r="GA164" s="150"/>
      <c r="GB164" s="150"/>
      <c r="GE164" s="150"/>
      <c r="GF164" s="150"/>
      <c r="GG164" s="150"/>
      <c r="GI164" s="154"/>
      <c r="GJ164" s="150"/>
      <c r="GN164" s="150"/>
      <c r="GP164" s="150"/>
      <c r="GR164" s="151"/>
      <c r="GS164" s="150"/>
      <c r="GT164" s="150"/>
      <c r="GU164" s="150"/>
      <c r="GW164" s="150"/>
      <c r="GX164" s="150"/>
      <c r="GY164" s="150"/>
      <c r="HA164" s="152"/>
      <c r="HJ164" s="128"/>
      <c r="HL164" s="150"/>
      <c r="HO164" s="150"/>
      <c r="HP164" s="150"/>
      <c r="HS164" s="151"/>
      <c r="IB164" s="151"/>
      <c r="IC164" s="150"/>
      <c r="ID164" s="150"/>
      <c r="IG164" s="150"/>
      <c r="IH164" s="150"/>
    </row>
    <row r="165" spans="1:243">
      <c r="A165" s="149">
        <v>152</v>
      </c>
      <c r="B165" s="238" t="s">
        <v>2657</v>
      </c>
      <c r="C165" t="s">
        <v>1095</v>
      </c>
      <c r="D165" s="238"/>
      <c r="E165" s="238"/>
      <c r="F165" s="238"/>
      <c r="G165" s="150">
        <v>198500</v>
      </c>
      <c r="H165" s="150">
        <v>87173</v>
      </c>
      <c r="I165" s="150">
        <v>18471</v>
      </c>
      <c r="J165" s="150">
        <v>11828</v>
      </c>
      <c r="K165" s="150">
        <v>40798</v>
      </c>
      <c r="L165" s="150">
        <v>356770</v>
      </c>
      <c r="M165" s="150"/>
      <c r="N165">
        <v>192</v>
      </c>
      <c r="O165" s="150"/>
      <c r="P165" s="151"/>
      <c r="Q165" s="150">
        <v>123671</v>
      </c>
      <c r="R165" s="150">
        <v>11708</v>
      </c>
      <c r="S165" t="s">
        <v>2655</v>
      </c>
      <c r="T165" s="150">
        <v>52137</v>
      </c>
      <c r="U165" s="150">
        <v>87173</v>
      </c>
      <c r="V165" s="150">
        <v>18471</v>
      </c>
      <c r="W165" s="150">
        <v>11828</v>
      </c>
      <c r="X165" s="150">
        <v>36742</v>
      </c>
      <c r="Y165">
        <v>519</v>
      </c>
      <c r="AA165" t="s">
        <v>2655</v>
      </c>
      <c r="AB165" s="150">
        <v>3537</v>
      </c>
      <c r="AC165" s="150">
        <v>10984</v>
      </c>
      <c r="AD165" s="150">
        <v>356770</v>
      </c>
      <c r="AE165" t="s">
        <v>2655</v>
      </c>
      <c r="AF165" s="150">
        <v>356770</v>
      </c>
      <c r="AG165" s="151"/>
      <c r="AH165" s="150">
        <v>171033</v>
      </c>
      <c r="AI165" s="150">
        <v>17103</v>
      </c>
      <c r="AJ165" s="150">
        <v>18406</v>
      </c>
      <c r="AL165" s="150">
        <v>19983</v>
      </c>
      <c r="AM165" s="150">
        <v>33864</v>
      </c>
      <c r="AP165" s="150">
        <v>89356</v>
      </c>
      <c r="AQ165" s="150">
        <v>10475</v>
      </c>
      <c r="AR165" s="150">
        <v>249914</v>
      </c>
      <c r="AS165" t="s">
        <v>2655</v>
      </c>
      <c r="AT165"/>
      <c r="AU165" s="150">
        <v>42364</v>
      </c>
      <c r="AV165" s="150">
        <v>60380</v>
      </c>
      <c r="AW165" s="150">
        <v>5270</v>
      </c>
      <c r="AY165" s="150">
        <v>97474</v>
      </c>
      <c r="AZ165" s="150">
        <v>56076</v>
      </c>
      <c r="BA165" s="150">
        <v>41398</v>
      </c>
      <c r="BB165">
        <v>0.57999999999999996</v>
      </c>
      <c r="BC165"/>
      <c r="BD165" s="150"/>
      <c r="BE165" s="150">
        <v>30427</v>
      </c>
      <c r="BF165" s="150">
        <v>71996</v>
      </c>
      <c r="BG165" s="150">
        <v>6439</v>
      </c>
      <c r="BI165" s="150">
        <v>95984</v>
      </c>
      <c r="BJ165" s="150">
        <v>68538</v>
      </c>
      <c r="BK165" s="150">
        <v>27446</v>
      </c>
      <c r="BL165">
        <v>0.71</v>
      </c>
      <c r="BM165"/>
      <c r="BN165" s="150">
        <v>125173</v>
      </c>
      <c r="BO165" s="150">
        <v>12355</v>
      </c>
      <c r="BP165" t="s">
        <v>2655</v>
      </c>
      <c r="BR165" s="150">
        <v>137528</v>
      </c>
      <c r="BS165" t="s">
        <v>2655</v>
      </c>
      <c r="BT165" s="150">
        <v>137528</v>
      </c>
      <c r="BU165" t="s">
        <v>2655</v>
      </c>
      <c r="BV165" s="150"/>
      <c r="BW165" s="150">
        <v>197964</v>
      </c>
      <c r="BX165" s="150">
        <v>144731</v>
      </c>
      <c r="BY165" s="150">
        <v>11709</v>
      </c>
      <c r="BZ165" t="s">
        <v>2655</v>
      </c>
      <c r="CA165" s="150">
        <v>330986</v>
      </c>
      <c r="CB165" s="150">
        <v>124614</v>
      </c>
      <c r="CC165" s="150">
        <v>206372</v>
      </c>
      <c r="CD165">
        <v>0.38</v>
      </c>
      <c r="CE165" s="150"/>
      <c r="CG165" t="s">
        <v>2655</v>
      </c>
      <c r="CH165" t="s">
        <v>2655</v>
      </c>
      <c r="CJ165" t="s">
        <v>2655</v>
      </c>
      <c r="CK165" t="s">
        <v>2655</v>
      </c>
      <c r="CL165" t="s">
        <v>2655</v>
      </c>
      <c r="CM165" t="s">
        <v>2655</v>
      </c>
      <c r="CN165" s="150"/>
      <c r="CP165" t="s">
        <v>2655</v>
      </c>
      <c r="CQ165" t="s">
        <v>2655</v>
      </c>
      <c r="CS165" t="s">
        <v>2655</v>
      </c>
      <c r="CT165" t="s">
        <v>2655</v>
      </c>
      <c r="CU165" t="s">
        <v>2655</v>
      </c>
      <c r="CV165" t="s">
        <v>2655</v>
      </c>
      <c r="CW165" s="150"/>
      <c r="CX165" s="150">
        <v>1962</v>
      </c>
      <c r="CY165">
        <v>146</v>
      </c>
      <c r="CZ165" t="s">
        <v>2655</v>
      </c>
      <c r="DB165" s="150">
        <v>2108</v>
      </c>
      <c r="DC165" t="s">
        <v>2655</v>
      </c>
      <c r="DD165" s="150">
        <v>2108</v>
      </c>
      <c r="DE165" t="s">
        <v>2655</v>
      </c>
      <c r="DF165" s="151"/>
      <c r="DG165" s="150">
        <v>1962</v>
      </c>
      <c r="DH165">
        <v>146</v>
      </c>
      <c r="DI165" t="s">
        <v>2655</v>
      </c>
      <c r="DJ165" t="s">
        <v>2655</v>
      </c>
      <c r="DK165" s="150">
        <v>2108</v>
      </c>
      <c r="DL165" t="s">
        <v>2655</v>
      </c>
      <c r="DM165" s="150">
        <v>2108</v>
      </c>
      <c r="DN165" t="s">
        <v>2655</v>
      </c>
      <c r="DO165" s="150"/>
      <c r="DP165" s="150"/>
      <c r="DS165" s="150"/>
      <c r="DV165" s="150"/>
      <c r="DW165" t="str">
        <f t="shared" si="8"/>
        <v>מטה יהודה</v>
      </c>
      <c r="DX165" s="150">
        <f t="shared" si="9"/>
        <v>56076</v>
      </c>
      <c r="DY165" s="150">
        <f t="shared" si="10"/>
        <v>68538</v>
      </c>
      <c r="DZ165" s="150"/>
      <c r="EB165" s="150"/>
      <c r="EC165" t="s">
        <v>2895</v>
      </c>
      <c r="ED165" s="150" t="str">
        <f t="shared" si="11"/>
        <v>מטה יהודה</v>
      </c>
      <c r="EE165" s="150"/>
      <c r="EL165" s="150"/>
      <c r="EM165" s="152"/>
      <c r="EN165" s="150"/>
      <c r="EO165" s="150"/>
      <c r="EP165" s="150"/>
      <c r="ER165" s="150"/>
      <c r="ES165" s="150"/>
      <c r="EV165" s="150"/>
      <c r="EW165" s="150"/>
      <c r="EX165" s="150"/>
      <c r="EY165" s="151"/>
      <c r="EZ165" s="150"/>
      <c r="FA165" s="150"/>
      <c r="FG165" s="150"/>
      <c r="FH165" s="150"/>
      <c r="FI165" s="150"/>
      <c r="FJ165" s="150"/>
      <c r="FK165" s="151"/>
      <c r="FL165" s="150"/>
      <c r="FM165" s="150"/>
      <c r="FN165" s="150"/>
      <c r="FO165" s="150"/>
      <c r="FP165" s="150"/>
      <c r="FQ165" s="152"/>
      <c r="FR165" s="150"/>
      <c r="FS165" s="150"/>
      <c r="FT165" s="150"/>
      <c r="FV165" s="150"/>
      <c r="FW165" s="150"/>
      <c r="FX165" s="150"/>
      <c r="FZ165" s="153"/>
      <c r="GA165" s="150"/>
      <c r="GB165" s="150"/>
      <c r="GC165" s="150"/>
      <c r="GE165" s="150"/>
      <c r="GF165" s="150"/>
      <c r="GG165" s="150"/>
      <c r="GI165" s="154"/>
      <c r="GJ165" s="150"/>
      <c r="GK165" s="150"/>
      <c r="GN165" s="150"/>
      <c r="GP165" s="150"/>
      <c r="GR165" s="151"/>
      <c r="GS165" s="150"/>
      <c r="GT165" s="150"/>
      <c r="GU165" s="150"/>
      <c r="GW165" s="150"/>
      <c r="GX165" s="150"/>
      <c r="GY165" s="150"/>
      <c r="HA165" s="152"/>
      <c r="HJ165" s="128"/>
      <c r="HS165" s="151"/>
      <c r="HT165" s="150"/>
      <c r="HX165" s="150"/>
      <c r="HZ165" s="150"/>
      <c r="IB165" s="151"/>
      <c r="IC165" s="150"/>
      <c r="IG165" s="150"/>
      <c r="II165" s="150"/>
    </row>
    <row r="166" spans="1:243">
      <c r="A166" s="149">
        <v>153</v>
      </c>
      <c r="B166" s="238" t="s">
        <v>2657</v>
      </c>
      <c r="C166" t="s">
        <v>2107</v>
      </c>
      <c r="D166" s="238"/>
      <c r="E166" s="238"/>
      <c r="F166" s="238"/>
      <c r="G166" s="150">
        <v>7671</v>
      </c>
      <c r="H166" s="150">
        <v>1913</v>
      </c>
      <c r="I166">
        <v>447</v>
      </c>
      <c r="J166">
        <v>336</v>
      </c>
      <c r="K166" s="150">
        <v>2494</v>
      </c>
      <c r="L166" s="150">
        <v>12861</v>
      </c>
      <c r="M166"/>
      <c r="N166">
        <v>-237</v>
      </c>
      <c r="O166" s="150"/>
      <c r="P166" s="151"/>
      <c r="Q166" s="150">
        <v>4715</v>
      </c>
      <c r="R166">
        <v>579</v>
      </c>
      <c r="S166">
        <v>48</v>
      </c>
      <c r="T166" s="150">
        <v>1485</v>
      </c>
      <c r="U166" s="150">
        <v>1913</v>
      </c>
      <c r="V166">
        <v>447</v>
      </c>
      <c r="W166">
        <v>336</v>
      </c>
      <c r="X166" s="150">
        <v>1842</v>
      </c>
      <c r="Y166">
        <v>652</v>
      </c>
      <c r="AA166" t="s">
        <v>2655</v>
      </c>
      <c r="AB166" t="s">
        <v>2655</v>
      </c>
      <c r="AC166">
        <v>844</v>
      </c>
      <c r="AD166" s="150">
        <v>12861</v>
      </c>
      <c r="AE166" t="s">
        <v>2655</v>
      </c>
      <c r="AF166" s="150">
        <v>12861</v>
      </c>
      <c r="AG166" s="151"/>
      <c r="AH166" s="150">
        <v>7668</v>
      </c>
      <c r="AI166">
        <v>903</v>
      </c>
      <c r="AJ166">
        <v>268</v>
      </c>
      <c r="AL166">
        <v>221</v>
      </c>
      <c r="AM166" s="150">
        <v>1548</v>
      </c>
      <c r="AP166" s="150">
        <v>2940</v>
      </c>
      <c r="AQ166" s="150">
        <v>2014</v>
      </c>
      <c r="AR166" s="150">
        <v>8594</v>
      </c>
      <c r="AS166" t="s">
        <v>2655</v>
      </c>
      <c r="AT166"/>
      <c r="AU166">
        <v>329</v>
      </c>
      <c r="AV166" s="150">
        <v>2989.95</v>
      </c>
      <c r="AW166">
        <v>549</v>
      </c>
      <c r="AY166" s="150">
        <v>2769.95</v>
      </c>
      <c r="AZ166" s="150">
        <v>2620</v>
      </c>
      <c r="BA166">
        <v>149.94999999999999</v>
      </c>
      <c r="BB166">
        <v>0.95</v>
      </c>
      <c r="BC166"/>
      <c r="BE166" s="150">
        <v>1195</v>
      </c>
      <c r="BF166" s="150">
        <v>2406.98</v>
      </c>
      <c r="BG166">
        <v>31</v>
      </c>
      <c r="BH166">
        <v>-368</v>
      </c>
      <c r="BI166" s="150">
        <v>3202.98</v>
      </c>
      <c r="BJ166" s="150">
        <v>2094</v>
      </c>
      <c r="BK166" s="150">
        <v>1108.98</v>
      </c>
      <c r="BL166">
        <v>0.65</v>
      </c>
      <c r="BM166"/>
      <c r="BN166" s="150">
        <v>2750</v>
      </c>
      <c r="BO166" t="s">
        <v>2655</v>
      </c>
      <c r="BP166" t="s">
        <v>2655</v>
      </c>
      <c r="BQ166">
        <v>368</v>
      </c>
      <c r="BR166" s="150">
        <v>3118</v>
      </c>
      <c r="BS166" t="s">
        <v>2655</v>
      </c>
      <c r="BT166" s="150">
        <v>3118</v>
      </c>
      <c r="BU166" t="s">
        <v>2655</v>
      </c>
      <c r="BV166"/>
      <c r="BW166" s="150">
        <v>4274</v>
      </c>
      <c r="BX166" s="150">
        <v>5396.93</v>
      </c>
      <c r="BY166">
        <v>580</v>
      </c>
      <c r="BZ166" t="s">
        <v>2655</v>
      </c>
      <c r="CA166" s="150">
        <v>9090.93</v>
      </c>
      <c r="CB166" s="150">
        <v>4714</v>
      </c>
      <c r="CC166" s="150">
        <v>4376.93</v>
      </c>
      <c r="CD166">
        <v>0.52</v>
      </c>
      <c r="CE166" s="150"/>
      <c r="CG166" t="s">
        <v>2655</v>
      </c>
      <c r="CH166" t="s">
        <v>2655</v>
      </c>
      <c r="CJ166" t="s">
        <v>2655</v>
      </c>
      <c r="CK166" t="s">
        <v>2655</v>
      </c>
      <c r="CL166" t="s">
        <v>2655</v>
      </c>
      <c r="CM166" t="s">
        <v>2655</v>
      </c>
      <c r="CN166" s="150"/>
      <c r="CO166">
        <v>815</v>
      </c>
      <c r="CP166">
        <v>120</v>
      </c>
      <c r="CQ166" t="s">
        <v>2655</v>
      </c>
      <c r="CS166">
        <v>935</v>
      </c>
      <c r="CT166">
        <v>48</v>
      </c>
      <c r="CU166">
        <v>887</v>
      </c>
      <c r="CV166">
        <v>0.05</v>
      </c>
      <c r="CW166"/>
      <c r="CX166" s="150">
        <v>2453</v>
      </c>
      <c r="CY166">
        <v>179</v>
      </c>
      <c r="CZ166" t="s">
        <v>2655</v>
      </c>
      <c r="DB166" s="150">
        <v>2632</v>
      </c>
      <c r="DC166" t="s">
        <v>2655</v>
      </c>
      <c r="DD166" s="150">
        <v>2632</v>
      </c>
      <c r="DE166" t="s">
        <v>2655</v>
      </c>
      <c r="DF166" s="151"/>
      <c r="DG166" s="150">
        <v>3268</v>
      </c>
      <c r="DH166">
        <v>299</v>
      </c>
      <c r="DI166" t="s">
        <v>2655</v>
      </c>
      <c r="DJ166" t="s">
        <v>2655</v>
      </c>
      <c r="DK166" s="150">
        <v>3567</v>
      </c>
      <c r="DL166">
        <v>48</v>
      </c>
      <c r="DM166" s="150">
        <v>3519</v>
      </c>
      <c r="DN166">
        <v>0.01</v>
      </c>
      <c r="DO166" s="150"/>
      <c r="DP166" s="150"/>
      <c r="DS166" s="150"/>
      <c r="DW166" t="str">
        <f t="shared" si="8"/>
        <v>מטולה</v>
      </c>
      <c r="DX166" s="150">
        <f t="shared" si="9"/>
        <v>2620</v>
      </c>
      <c r="DY166" s="150">
        <f t="shared" si="10"/>
        <v>2094</v>
      </c>
      <c r="DZ166" s="150"/>
      <c r="EC166" t="s">
        <v>2896</v>
      </c>
      <c r="ED166" s="150" t="str">
        <f t="shared" si="11"/>
        <v>מטולה</v>
      </c>
      <c r="EL166" s="150"/>
      <c r="EM166" s="152"/>
      <c r="EN166" s="150"/>
      <c r="ES166" s="150"/>
      <c r="EV166" s="150"/>
      <c r="EW166" s="150"/>
      <c r="EX166" s="150"/>
      <c r="EY166" s="151"/>
      <c r="EZ166" s="150"/>
      <c r="FA166" s="150"/>
      <c r="FC166" s="150"/>
      <c r="FG166" s="150"/>
      <c r="FH166" s="150"/>
      <c r="FI166" s="150"/>
      <c r="FK166" s="151"/>
      <c r="FM166" s="150"/>
      <c r="FO166" s="150"/>
      <c r="FP166" s="150"/>
      <c r="FQ166" s="152"/>
      <c r="FS166" s="150"/>
      <c r="FV166" s="150"/>
      <c r="FW166" s="150"/>
      <c r="FZ166" s="153"/>
      <c r="GA166" s="150"/>
      <c r="GB166" s="150"/>
      <c r="GE166" s="150"/>
      <c r="GF166" s="150"/>
      <c r="GG166" s="150"/>
      <c r="GI166" s="154"/>
      <c r="GJ166" s="150"/>
      <c r="GN166" s="150"/>
      <c r="GP166" s="150"/>
      <c r="GR166" s="151"/>
      <c r="GS166" s="150"/>
      <c r="GT166" s="150"/>
      <c r="GW166" s="150"/>
      <c r="GX166" s="150"/>
      <c r="GY166" s="150"/>
      <c r="HA166" s="152"/>
      <c r="HJ166" s="128"/>
      <c r="HS166" s="151"/>
      <c r="HT166" s="150"/>
      <c r="HX166" s="150"/>
      <c r="HZ166" s="150"/>
      <c r="IB166" s="151"/>
      <c r="IC166" s="150"/>
      <c r="IG166" s="150"/>
      <c r="II166" s="150"/>
    </row>
    <row r="167" spans="1:243">
      <c r="A167" s="149">
        <v>154</v>
      </c>
      <c r="B167" s="238" t="s">
        <v>2661</v>
      </c>
      <c r="C167" t="s">
        <v>342</v>
      </c>
      <c r="D167" s="238"/>
      <c r="E167" s="238"/>
      <c r="F167" s="238"/>
      <c r="G167" s="150">
        <v>37844</v>
      </c>
      <c r="H167" s="150">
        <v>7927</v>
      </c>
      <c r="I167" s="150">
        <v>1517</v>
      </c>
      <c r="J167">
        <v>652</v>
      </c>
      <c r="K167">
        <v>374</v>
      </c>
      <c r="L167" s="150">
        <v>48314</v>
      </c>
      <c r="M167"/>
      <c r="N167" s="150">
        <v>-1397</v>
      </c>
      <c r="O167" s="150"/>
      <c r="P167" s="151"/>
      <c r="Q167" s="150">
        <v>20958</v>
      </c>
      <c r="R167" s="150">
        <v>2542</v>
      </c>
      <c r="S167" s="150">
        <v>7152</v>
      </c>
      <c r="T167" s="150">
        <v>6712</v>
      </c>
      <c r="U167" s="150">
        <v>7927</v>
      </c>
      <c r="V167" s="150">
        <v>1517</v>
      </c>
      <c r="W167">
        <v>652</v>
      </c>
      <c r="X167" t="s">
        <v>2655</v>
      </c>
      <c r="Y167">
        <v>366</v>
      </c>
      <c r="AA167" t="s">
        <v>2655</v>
      </c>
      <c r="AB167">
        <v>8</v>
      </c>
      <c r="AC167">
        <v>480</v>
      </c>
      <c r="AD167" s="150">
        <v>48314</v>
      </c>
      <c r="AE167" t="s">
        <v>2655</v>
      </c>
      <c r="AF167" s="150">
        <v>48314</v>
      </c>
      <c r="AG167" s="151"/>
      <c r="AH167" s="150">
        <v>25444</v>
      </c>
      <c r="AI167" s="150">
        <v>5840</v>
      </c>
      <c r="AJ167" s="150">
        <v>1366</v>
      </c>
      <c r="AL167" s="150">
        <v>3683</v>
      </c>
      <c r="AM167" t="s">
        <v>2655</v>
      </c>
      <c r="AO167" s="150">
        <v>1468</v>
      </c>
      <c r="AP167" s="150">
        <v>12357</v>
      </c>
      <c r="AQ167" s="150">
        <v>17072</v>
      </c>
      <c r="AR167" s="150">
        <v>20729</v>
      </c>
      <c r="AS167" s="150">
        <v>7000</v>
      </c>
      <c r="AT167"/>
      <c r="AU167" s="150">
        <v>1993</v>
      </c>
      <c r="AV167" s="150">
        <v>20289</v>
      </c>
      <c r="AW167" s="150">
        <v>2542</v>
      </c>
      <c r="AX167">
        <v>-204</v>
      </c>
      <c r="AY167" s="150">
        <v>19536</v>
      </c>
      <c r="AZ167" s="150">
        <v>19243</v>
      </c>
      <c r="BA167">
        <v>293</v>
      </c>
      <c r="BB167">
        <v>0.99</v>
      </c>
      <c r="BC167"/>
      <c r="BD167" s="150"/>
      <c r="BE167" s="150">
        <v>2430</v>
      </c>
      <c r="BF167" s="150">
        <v>2547</v>
      </c>
      <c r="BG167" t="s">
        <v>2655</v>
      </c>
      <c r="BI167" s="150">
        <v>4977</v>
      </c>
      <c r="BJ167" s="150">
        <v>1716</v>
      </c>
      <c r="BK167" s="150">
        <v>3261</v>
      </c>
      <c r="BL167">
        <v>0.34</v>
      </c>
      <c r="BM167"/>
      <c r="BN167">
        <v>586</v>
      </c>
      <c r="BO167">
        <v>-172</v>
      </c>
      <c r="BP167">
        <v>6</v>
      </c>
      <c r="BQ167">
        <v>204</v>
      </c>
      <c r="BR167">
        <v>612</v>
      </c>
      <c r="BS167" t="s">
        <v>2655</v>
      </c>
      <c r="BT167">
        <v>612</v>
      </c>
      <c r="BU167" t="s">
        <v>2655</v>
      </c>
      <c r="BV167" s="150"/>
      <c r="BW167" s="150">
        <v>5009</v>
      </c>
      <c r="BX167" s="150">
        <v>22664</v>
      </c>
      <c r="BY167" s="150">
        <v>2548</v>
      </c>
      <c r="BZ167" t="s">
        <v>2655</v>
      </c>
      <c r="CA167" s="150">
        <v>25125</v>
      </c>
      <c r="CB167" s="150">
        <v>20959</v>
      </c>
      <c r="CC167" s="150">
        <v>4166</v>
      </c>
      <c r="CD167">
        <v>0.83</v>
      </c>
      <c r="CE167" s="150"/>
      <c r="CG167" t="s">
        <v>2655</v>
      </c>
      <c r="CH167" t="s">
        <v>2655</v>
      </c>
      <c r="CJ167" t="s">
        <v>2655</v>
      </c>
      <c r="CK167" t="s">
        <v>2655</v>
      </c>
      <c r="CL167" t="s">
        <v>2655</v>
      </c>
      <c r="CM167" t="s">
        <v>2655</v>
      </c>
      <c r="CN167" s="150"/>
      <c r="CO167">
        <v>621</v>
      </c>
      <c r="CP167" s="150">
        <v>7194</v>
      </c>
      <c r="CQ167" t="s">
        <v>2655</v>
      </c>
      <c r="CS167" s="150">
        <v>7815</v>
      </c>
      <c r="CT167" s="150">
        <v>7152</v>
      </c>
      <c r="CU167">
        <v>663</v>
      </c>
      <c r="CV167">
        <v>0.92</v>
      </c>
      <c r="CW167" s="150"/>
      <c r="CX167">
        <v>32</v>
      </c>
      <c r="CY167">
        <v>2</v>
      </c>
      <c r="CZ167" t="s">
        <v>2655</v>
      </c>
      <c r="DB167">
        <v>34</v>
      </c>
      <c r="DC167" t="s">
        <v>2655</v>
      </c>
      <c r="DD167">
        <v>34</v>
      </c>
      <c r="DE167" t="s">
        <v>2655</v>
      </c>
      <c r="DF167" s="151"/>
      <c r="DG167">
        <v>653</v>
      </c>
      <c r="DH167" s="150">
        <v>7196</v>
      </c>
      <c r="DI167" t="s">
        <v>2655</v>
      </c>
      <c r="DJ167" t="s">
        <v>2655</v>
      </c>
      <c r="DK167" s="150">
        <v>7849</v>
      </c>
      <c r="DL167" s="150">
        <v>7152</v>
      </c>
      <c r="DM167">
        <v>697</v>
      </c>
      <c r="DN167">
        <v>0.91</v>
      </c>
      <c r="DO167" s="150"/>
      <c r="DQ167" s="150"/>
      <c r="DS167" s="150"/>
      <c r="DW167" t="str">
        <f t="shared" si="8"/>
        <v>מיתר</v>
      </c>
      <c r="DX167" s="150">
        <f t="shared" si="9"/>
        <v>19243</v>
      </c>
      <c r="DY167" s="150">
        <f t="shared" si="10"/>
        <v>1716</v>
      </c>
      <c r="DZ167" s="150"/>
      <c r="EB167" s="150"/>
      <c r="EC167" t="s">
        <v>2897</v>
      </c>
      <c r="ED167" s="150" t="str">
        <f t="shared" si="11"/>
        <v>מיתר</v>
      </c>
      <c r="EL167" s="150"/>
      <c r="EM167" s="152"/>
      <c r="EN167" s="150"/>
      <c r="EO167" s="150"/>
      <c r="EP167" s="150"/>
      <c r="ER167" s="150"/>
      <c r="EU167" s="150"/>
      <c r="EV167" s="150"/>
      <c r="EW167" s="150"/>
      <c r="EX167" s="150"/>
      <c r="EY167" s="151"/>
      <c r="EZ167" s="150"/>
      <c r="FA167" s="150"/>
      <c r="FD167" s="150"/>
      <c r="FG167" s="150"/>
      <c r="FH167" s="150"/>
      <c r="FI167" s="150"/>
      <c r="FK167" s="151"/>
      <c r="FN167" s="150"/>
      <c r="FO167" s="150"/>
      <c r="FQ167" s="152"/>
      <c r="FR167" s="150"/>
      <c r="FS167" s="150"/>
      <c r="FT167" s="150"/>
      <c r="FV167" s="150"/>
      <c r="FW167" s="150"/>
      <c r="FZ167" s="153"/>
      <c r="GA167" s="150"/>
      <c r="GB167" s="150"/>
      <c r="GE167" s="150"/>
      <c r="GF167" s="150"/>
      <c r="GG167" s="150"/>
      <c r="GI167" s="154"/>
      <c r="GR167" s="151"/>
      <c r="GS167" s="150"/>
      <c r="GT167" s="150"/>
      <c r="GU167" s="150"/>
      <c r="GW167" s="150"/>
      <c r="GX167" s="150"/>
      <c r="GY167" s="150"/>
      <c r="HA167" s="152"/>
      <c r="HJ167" s="128"/>
      <c r="HL167" s="150"/>
      <c r="HO167" s="150"/>
      <c r="HP167" s="150"/>
      <c r="HS167" s="151"/>
      <c r="IB167" s="151"/>
      <c r="ID167" s="150"/>
      <c r="IG167" s="150"/>
      <c r="IH167" s="150"/>
    </row>
    <row r="168" spans="1:243">
      <c r="A168" s="149">
        <v>155</v>
      </c>
      <c r="B168" s="238" t="s">
        <v>2661</v>
      </c>
      <c r="C168" t="s">
        <v>705</v>
      </c>
      <c r="D168" s="238"/>
      <c r="E168" s="238"/>
      <c r="F168" s="238"/>
      <c r="G168" s="150">
        <v>84043</v>
      </c>
      <c r="H168" s="150">
        <v>46721</v>
      </c>
      <c r="I168" s="150">
        <v>7976</v>
      </c>
      <c r="J168" s="150">
        <v>2668</v>
      </c>
      <c r="K168" s="150">
        <v>12372</v>
      </c>
      <c r="L168" s="150">
        <v>153780</v>
      </c>
      <c r="M168"/>
      <c r="N168">
        <v>225</v>
      </c>
      <c r="O168" s="150"/>
      <c r="P168" s="151"/>
      <c r="Q168" s="150">
        <v>46717</v>
      </c>
      <c r="R168" s="150">
        <v>11917</v>
      </c>
      <c r="S168" s="150">
        <v>1466</v>
      </c>
      <c r="T168" s="150">
        <v>21115</v>
      </c>
      <c r="U168" s="150">
        <v>46721</v>
      </c>
      <c r="V168" s="150">
        <v>7976</v>
      </c>
      <c r="W168" s="150">
        <v>2668</v>
      </c>
      <c r="X168" s="150">
        <v>8545</v>
      </c>
      <c r="Y168" s="150">
        <v>2827</v>
      </c>
      <c r="AA168" s="150">
        <v>1000</v>
      </c>
      <c r="AB168" t="s">
        <v>2655</v>
      </c>
      <c r="AC168" s="150">
        <v>2828</v>
      </c>
      <c r="AD168" s="150">
        <v>153780</v>
      </c>
      <c r="AE168" t="s">
        <v>2655</v>
      </c>
      <c r="AF168" s="150">
        <v>153780</v>
      </c>
      <c r="AG168" s="151"/>
      <c r="AH168" s="150">
        <v>63832</v>
      </c>
      <c r="AI168" s="150">
        <v>8617</v>
      </c>
      <c r="AJ168" s="150">
        <v>5660</v>
      </c>
      <c r="AK168" s="150">
        <v>31430</v>
      </c>
      <c r="AL168" s="150">
        <v>5689</v>
      </c>
      <c r="AM168" s="150">
        <v>8000</v>
      </c>
      <c r="AO168" s="150">
        <v>4954</v>
      </c>
      <c r="AP168" s="150">
        <v>64350</v>
      </c>
      <c r="AQ168" s="150">
        <v>36041</v>
      </c>
      <c r="AR168" s="150">
        <v>92141</v>
      </c>
      <c r="AS168">
        <v>900</v>
      </c>
      <c r="AT168"/>
      <c r="AU168" s="150">
        <v>4470</v>
      </c>
      <c r="AV168" s="150">
        <v>23666.22</v>
      </c>
      <c r="AW168" s="150">
        <v>2414</v>
      </c>
      <c r="AY168" s="150">
        <v>25722.22</v>
      </c>
      <c r="AZ168" s="150">
        <v>21189</v>
      </c>
      <c r="BA168" s="150">
        <v>4533.22</v>
      </c>
      <c r="BB168">
        <v>0.82</v>
      </c>
      <c r="BC168"/>
      <c r="BD168" s="150"/>
      <c r="BE168" s="150">
        <v>2119</v>
      </c>
      <c r="BF168" s="150">
        <v>37590.660000000003</v>
      </c>
      <c r="BG168" s="150">
        <v>9503</v>
      </c>
      <c r="BH168" s="150">
        <v>1605</v>
      </c>
      <c r="BI168" s="150">
        <v>31811.66</v>
      </c>
      <c r="BJ168" s="150">
        <v>27564</v>
      </c>
      <c r="BK168" s="150">
        <v>4247.66</v>
      </c>
      <c r="BL168">
        <v>0.87</v>
      </c>
      <c r="BM168"/>
      <c r="BN168" s="150">
        <v>15284</v>
      </c>
      <c r="BO168" s="150">
        <v>1070</v>
      </c>
      <c r="BP168" t="s">
        <v>2655</v>
      </c>
      <c r="BQ168" s="150">
        <v>-1605</v>
      </c>
      <c r="BR168" s="150">
        <v>14749</v>
      </c>
      <c r="BS168" t="s">
        <v>2655</v>
      </c>
      <c r="BT168" s="150">
        <v>14749</v>
      </c>
      <c r="BU168" t="s">
        <v>2655</v>
      </c>
      <c r="BV168" s="150"/>
      <c r="BW168" s="150">
        <v>21873</v>
      </c>
      <c r="BX168" s="150">
        <v>62326.879999999997</v>
      </c>
      <c r="BY168" s="150">
        <v>11917</v>
      </c>
      <c r="BZ168" t="s">
        <v>2655</v>
      </c>
      <c r="CA168" s="150">
        <v>72282.880000000005</v>
      </c>
      <c r="CB168" s="150">
        <v>48753</v>
      </c>
      <c r="CC168" s="150">
        <v>23529.88</v>
      </c>
      <c r="CD168">
        <v>0.67</v>
      </c>
      <c r="CE168" s="150"/>
      <c r="CG168" t="s">
        <v>2655</v>
      </c>
      <c r="CH168" t="s">
        <v>2655</v>
      </c>
      <c r="CJ168" t="s">
        <v>2655</v>
      </c>
      <c r="CK168" t="s">
        <v>2655</v>
      </c>
      <c r="CL168" t="s">
        <v>2655</v>
      </c>
      <c r="CM168" t="s">
        <v>2655</v>
      </c>
      <c r="CN168" s="150"/>
      <c r="CO168">
        <v>231</v>
      </c>
      <c r="CP168" s="150">
        <v>1452</v>
      </c>
      <c r="CQ168" t="s">
        <v>2655</v>
      </c>
      <c r="CS168" s="150">
        <v>1683</v>
      </c>
      <c r="CT168" s="150">
        <v>1466</v>
      </c>
      <c r="CU168">
        <v>217</v>
      </c>
      <c r="CV168">
        <v>0.87</v>
      </c>
      <c r="CW168" s="150"/>
      <c r="CY168" t="s">
        <v>2655</v>
      </c>
      <c r="CZ168" t="s">
        <v>2655</v>
      </c>
      <c r="DB168" t="s">
        <v>2655</v>
      </c>
      <c r="DC168" t="s">
        <v>2655</v>
      </c>
      <c r="DD168" t="s">
        <v>2655</v>
      </c>
      <c r="DE168" t="s">
        <v>2655</v>
      </c>
      <c r="DF168" s="151"/>
      <c r="DG168">
        <v>231</v>
      </c>
      <c r="DH168" s="150">
        <v>1452</v>
      </c>
      <c r="DI168" t="s">
        <v>2655</v>
      </c>
      <c r="DJ168" t="s">
        <v>2655</v>
      </c>
      <c r="DK168" s="150">
        <v>1683</v>
      </c>
      <c r="DL168" s="150">
        <v>1466</v>
      </c>
      <c r="DM168">
        <v>217</v>
      </c>
      <c r="DN168">
        <v>0.87</v>
      </c>
      <c r="DO168" s="150"/>
      <c r="DP168" s="150"/>
      <c r="DS168" s="150"/>
      <c r="DV168" s="150"/>
      <c r="DW168" t="str">
        <f t="shared" si="8"/>
        <v>מנשה</v>
      </c>
      <c r="DX168" s="150">
        <f t="shared" si="9"/>
        <v>21189</v>
      </c>
      <c r="DY168" s="150">
        <f t="shared" si="10"/>
        <v>27564</v>
      </c>
      <c r="DZ168" s="150"/>
      <c r="EB168" s="150"/>
      <c r="EC168" t="s">
        <v>2898</v>
      </c>
      <c r="ED168" s="150" t="str">
        <f t="shared" si="11"/>
        <v>מנשה</v>
      </c>
      <c r="EL168" s="150"/>
      <c r="EM168" s="152"/>
      <c r="EN168" s="150"/>
      <c r="EO168" s="150"/>
      <c r="EP168" s="150"/>
      <c r="EQ168" s="150"/>
      <c r="ER168" s="150"/>
      <c r="ES168" s="150"/>
      <c r="EU168" s="150"/>
      <c r="EV168" s="150"/>
      <c r="EW168" s="150"/>
      <c r="EX168" s="150"/>
      <c r="EY168" s="151"/>
      <c r="EZ168" s="150"/>
      <c r="FA168" s="150"/>
      <c r="FB168" s="150"/>
      <c r="FC168" s="150"/>
      <c r="FD168" s="150"/>
      <c r="FF168" s="150"/>
      <c r="FG168" s="150"/>
      <c r="FH168" s="150"/>
      <c r="FI168" s="150"/>
      <c r="FJ168" s="150"/>
      <c r="FK168" s="151"/>
      <c r="FL168" s="150"/>
      <c r="FM168" s="150"/>
      <c r="FN168" s="150"/>
      <c r="FO168" s="150"/>
      <c r="FP168" s="150"/>
      <c r="FQ168" s="152"/>
      <c r="FR168" s="150"/>
      <c r="FS168" s="150"/>
      <c r="FT168" s="150"/>
      <c r="FV168" s="150"/>
      <c r="FW168" s="150"/>
      <c r="FX168" s="150"/>
      <c r="FZ168" s="153"/>
      <c r="GA168" s="150"/>
      <c r="GB168" s="150"/>
      <c r="GC168" s="150"/>
      <c r="GD168" s="150"/>
      <c r="GE168" s="150"/>
      <c r="GF168" s="150"/>
      <c r="GG168" s="150"/>
      <c r="GI168" s="154"/>
      <c r="GJ168" s="150"/>
      <c r="GK168" s="150"/>
      <c r="GM168" s="150"/>
      <c r="GN168" s="150"/>
      <c r="GP168" s="150"/>
      <c r="GR168" s="151"/>
      <c r="GS168" s="150"/>
      <c r="GT168" s="150"/>
      <c r="GU168" s="150"/>
      <c r="GW168" s="150"/>
      <c r="GX168" s="150"/>
      <c r="GY168" s="150"/>
      <c r="HA168" s="152"/>
      <c r="HJ168" s="128"/>
      <c r="HL168" s="150"/>
      <c r="HO168" s="150"/>
      <c r="HP168" s="150"/>
      <c r="HS168" s="151"/>
      <c r="IB168" s="151"/>
      <c r="ID168" s="150"/>
      <c r="IG168" s="150"/>
      <c r="IH168" s="150"/>
    </row>
    <row r="169" spans="1:243">
      <c r="A169" s="149">
        <v>156</v>
      </c>
      <c r="B169" s="238" t="s">
        <v>2657</v>
      </c>
      <c r="C169" t="s">
        <v>2117</v>
      </c>
      <c r="D169" s="238"/>
      <c r="E169" s="238"/>
      <c r="F169" s="238"/>
      <c r="G169" s="150">
        <v>11226</v>
      </c>
      <c r="H169" s="150">
        <v>6136</v>
      </c>
      <c r="I169" s="150">
        <v>1420</v>
      </c>
      <c r="J169">
        <v>75</v>
      </c>
      <c r="K169" s="150">
        <v>7438</v>
      </c>
      <c r="L169" s="150">
        <v>26295</v>
      </c>
      <c r="M169"/>
      <c r="N169">
        <v>76</v>
      </c>
      <c r="O169" s="150"/>
      <c r="P169" s="151"/>
      <c r="Q169" s="150">
        <v>2933</v>
      </c>
      <c r="R169" s="150">
        <v>1378</v>
      </c>
      <c r="S169">
        <v>46</v>
      </c>
      <c r="T169" s="150">
        <v>6110</v>
      </c>
      <c r="U169" s="150">
        <v>6136</v>
      </c>
      <c r="V169" s="150">
        <v>1420</v>
      </c>
      <c r="W169">
        <v>75</v>
      </c>
      <c r="X169" s="150">
        <v>5883</v>
      </c>
      <c r="Y169" s="150">
        <v>1555</v>
      </c>
      <c r="AA169" t="s">
        <v>2655</v>
      </c>
      <c r="AB169" t="s">
        <v>2655</v>
      </c>
      <c r="AC169">
        <v>759</v>
      </c>
      <c r="AD169" s="150">
        <v>26295</v>
      </c>
      <c r="AE169" t="s">
        <v>2655</v>
      </c>
      <c r="AF169" s="150">
        <v>26295</v>
      </c>
      <c r="AG169" s="151"/>
      <c r="AH169" s="150">
        <v>9980</v>
      </c>
      <c r="AI169" s="150">
        <v>5986</v>
      </c>
      <c r="AL169" s="150">
        <v>1087</v>
      </c>
      <c r="AM169" t="s">
        <v>2655</v>
      </c>
      <c r="AP169" s="150">
        <v>7073</v>
      </c>
      <c r="AQ169" s="150">
        <v>4519</v>
      </c>
      <c r="AR169" s="150">
        <v>12534</v>
      </c>
      <c r="AS169" t="s">
        <v>2655</v>
      </c>
      <c r="AT169"/>
      <c r="AU169" s="150">
        <v>6247</v>
      </c>
      <c r="AV169" s="150">
        <v>4200</v>
      </c>
      <c r="AW169">
        <v>864</v>
      </c>
      <c r="AX169">
        <v>-730</v>
      </c>
      <c r="AY169" s="150">
        <v>8853</v>
      </c>
      <c r="AZ169" s="150">
        <v>2152</v>
      </c>
      <c r="BA169" s="150">
        <v>6701</v>
      </c>
      <c r="BB169">
        <v>0.24</v>
      </c>
      <c r="BC169"/>
      <c r="BD169" s="150"/>
      <c r="BE169" s="150">
        <v>5817</v>
      </c>
      <c r="BF169">
        <v>432.06</v>
      </c>
      <c r="BG169">
        <v>514</v>
      </c>
      <c r="BI169" s="150">
        <v>5735.06</v>
      </c>
      <c r="BJ169">
        <v>781</v>
      </c>
      <c r="BK169" s="150">
        <v>4954.0600000000004</v>
      </c>
      <c r="BL169">
        <v>0.14000000000000001</v>
      </c>
      <c r="BM169"/>
      <c r="BN169" s="150">
        <v>20404</v>
      </c>
      <c r="BO169" s="150">
        <v>1035</v>
      </c>
      <c r="BP169" t="s">
        <v>2655</v>
      </c>
      <c r="BQ169">
        <v>730</v>
      </c>
      <c r="BR169" s="150">
        <v>22169</v>
      </c>
      <c r="BS169" t="s">
        <v>2655</v>
      </c>
      <c r="BT169" s="150">
        <v>22169</v>
      </c>
      <c r="BU169" t="s">
        <v>2655</v>
      </c>
      <c r="BV169" s="150"/>
      <c r="BW169" s="150">
        <v>32468</v>
      </c>
      <c r="BX169" s="150">
        <v>5667.06</v>
      </c>
      <c r="BY169" s="150">
        <v>1378</v>
      </c>
      <c r="BZ169" t="s">
        <v>2655</v>
      </c>
      <c r="CA169" s="150">
        <v>36757.06</v>
      </c>
      <c r="CB169" s="150">
        <v>2933</v>
      </c>
      <c r="CC169" s="150">
        <v>33824.06</v>
      </c>
      <c r="CD169">
        <v>0.08</v>
      </c>
      <c r="CE169" s="150"/>
      <c r="CG169" t="s">
        <v>2655</v>
      </c>
      <c r="CH169" t="s">
        <v>2655</v>
      </c>
      <c r="CJ169" t="s">
        <v>2655</v>
      </c>
      <c r="CK169" t="s">
        <v>2655</v>
      </c>
      <c r="CL169" t="s">
        <v>2655</v>
      </c>
      <c r="CM169" t="s">
        <v>2655</v>
      </c>
      <c r="CN169" s="150"/>
      <c r="CO169">
        <v>71</v>
      </c>
      <c r="CP169">
        <v>-6</v>
      </c>
      <c r="CQ169" t="s">
        <v>2655</v>
      </c>
      <c r="CS169">
        <v>65</v>
      </c>
      <c r="CT169">
        <v>47</v>
      </c>
      <c r="CU169">
        <v>18</v>
      </c>
      <c r="CV169">
        <v>0.72</v>
      </c>
      <c r="CW169" s="150"/>
      <c r="CY169" t="s">
        <v>2655</v>
      </c>
      <c r="CZ169" t="s">
        <v>2655</v>
      </c>
      <c r="DB169" t="s">
        <v>2655</v>
      </c>
      <c r="DC169" t="s">
        <v>2655</v>
      </c>
      <c r="DD169" t="s">
        <v>2655</v>
      </c>
      <c r="DE169" t="s">
        <v>2655</v>
      </c>
      <c r="DF169" s="151"/>
      <c r="DG169">
        <v>71</v>
      </c>
      <c r="DH169">
        <v>-6</v>
      </c>
      <c r="DI169" t="s">
        <v>2655</v>
      </c>
      <c r="DJ169" t="s">
        <v>2655</v>
      </c>
      <c r="DK169">
        <v>65</v>
      </c>
      <c r="DL169">
        <v>47</v>
      </c>
      <c r="DM169">
        <v>18</v>
      </c>
      <c r="DN169">
        <v>0.72</v>
      </c>
      <c r="DO169"/>
      <c r="DV169" s="150"/>
      <c r="DW169" t="str">
        <f t="shared" si="8"/>
        <v>מסעדה</v>
      </c>
      <c r="DX169" s="150">
        <f t="shared" si="9"/>
        <v>2152</v>
      </c>
      <c r="DY169" s="150">
        <f t="shared" si="10"/>
        <v>781</v>
      </c>
      <c r="DZ169" s="150"/>
      <c r="EC169" t="s">
        <v>2899</v>
      </c>
      <c r="ED169" s="150" t="str">
        <f t="shared" si="11"/>
        <v>מסעדה</v>
      </c>
      <c r="EF169" s="150"/>
      <c r="EG169" s="150"/>
      <c r="EJ169" s="150"/>
      <c r="EL169" s="150"/>
      <c r="EM169" s="152"/>
      <c r="EN169" s="150"/>
      <c r="EO169" s="150"/>
      <c r="ER169" s="150"/>
      <c r="EV169" s="150"/>
      <c r="EW169" s="150"/>
      <c r="EX169" s="150"/>
      <c r="EY169" s="151"/>
      <c r="EZ169" s="150"/>
      <c r="FA169" s="150"/>
      <c r="FG169" s="150"/>
      <c r="FH169" s="150"/>
      <c r="FI169" s="150"/>
      <c r="FK169" s="151"/>
      <c r="FL169" s="150"/>
      <c r="FM169" s="150"/>
      <c r="FO169" s="150"/>
      <c r="FP169" s="150"/>
      <c r="FQ169" s="152"/>
      <c r="FR169" s="150"/>
      <c r="FS169" s="150"/>
      <c r="FV169" s="150"/>
      <c r="FW169" s="150"/>
      <c r="FX169" s="150"/>
      <c r="FZ169" s="153"/>
      <c r="GA169" s="150"/>
      <c r="GE169" s="150"/>
      <c r="GG169" s="150"/>
      <c r="GI169" s="154"/>
      <c r="GJ169" s="150"/>
      <c r="GK169" s="150"/>
      <c r="GN169" s="150"/>
      <c r="GP169" s="150"/>
      <c r="GR169" s="151"/>
      <c r="GS169" s="150"/>
      <c r="GT169" s="150"/>
      <c r="GU169" s="150"/>
      <c r="GW169" s="150"/>
      <c r="GX169" s="150"/>
      <c r="GY169" s="150"/>
      <c r="HA169" s="152"/>
      <c r="HJ169" s="128"/>
      <c r="HS169" s="151"/>
      <c r="IB169" s="151"/>
    </row>
    <row r="170" spans="1:243">
      <c r="A170" s="149">
        <v>157</v>
      </c>
      <c r="B170" s="238" t="s">
        <v>2659</v>
      </c>
      <c r="C170" t="s">
        <v>2123</v>
      </c>
      <c r="D170" s="238"/>
      <c r="E170" s="238"/>
      <c r="F170" s="238"/>
      <c r="G170" s="150">
        <v>8531</v>
      </c>
      <c r="H170" s="150">
        <v>1767</v>
      </c>
      <c r="I170" s="150">
        <v>1417</v>
      </c>
      <c r="J170">
        <v>341</v>
      </c>
      <c r="K170" s="150">
        <v>6986</v>
      </c>
      <c r="L170" s="150">
        <v>19042</v>
      </c>
      <c r="M170"/>
      <c r="N170">
        <v>175</v>
      </c>
      <c r="O170" s="150"/>
      <c r="P170" s="151"/>
      <c r="Q170" s="150">
        <v>4206</v>
      </c>
      <c r="R170" s="150">
        <v>1045</v>
      </c>
      <c r="S170" t="s">
        <v>2655</v>
      </c>
      <c r="T170" s="150">
        <v>3090</v>
      </c>
      <c r="U170" s="150">
        <v>1767</v>
      </c>
      <c r="V170" s="150">
        <v>1417</v>
      </c>
      <c r="W170">
        <v>341</v>
      </c>
      <c r="X170" s="150">
        <v>6497</v>
      </c>
      <c r="Y170">
        <v>289</v>
      </c>
      <c r="AA170" t="s">
        <v>2655</v>
      </c>
      <c r="AB170" t="s">
        <v>2655</v>
      </c>
      <c r="AC170">
        <v>190</v>
      </c>
      <c r="AD170" s="150">
        <v>18842</v>
      </c>
      <c r="AE170">
        <v>200</v>
      </c>
      <c r="AF170" s="150">
        <v>19042</v>
      </c>
      <c r="AG170" s="151"/>
      <c r="AH170" s="150">
        <v>2411</v>
      </c>
      <c r="AI170" s="150">
        <v>1318</v>
      </c>
      <c r="AL170">
        <v>354</v>
      </c>
      <c r="AM170" t="s">
        <v>2655</v>
      </c>
      <c r="AN170">
        <v>46</v>
      </c>
      <c r="AP170" s="150">
        <v>1865</v>
      </c>
      <c r="AQ170" s="150">
        <v>1833</v>
      </c>
      <c r="AR170" s="150">
        <v>2443</v>
      </c>
      <c r="AS170" t="s">
        <v>2655</v>
      </c>
      <c r="AT170"/>
      <c r="AU170" s="150">
        <v>1091</v>
      </c>
      <c r="AV170" s="150">
        <v>4014.37</v>
      </c>
      <c r="AW170" s="150">
        <v>1016</v>
      </c>
      <c r="AX170">
        <v>-240</v>
      </c>
      <c r="AY170" s="150">
        <v>3849.37</v>
      </c>
      <c r="AZ170" s="150">
        <v>2719</v>
      </c>
      <c r="BA170" s="150">
        <v>1130.3699999999999</v>
      </c>
      <c r="BB170">
        <v>0.71</v>
      </c>
      <c r="BC170"/>
      <c r="BD170" s="150"/>
      <c r="BE170">
        <v>812</v>
      </c>
      <c r="BF170" s="150">
        <v>1773.97</v>
      </c>
      <c r="BG170">
        <v>29</v>
      </c>
      <c r="BH170">
        <v>-122</v>
      </c>
      <c r="BI170" s="150">
        <v>2434.9699999999998</v>
      </c>
      <c r="BJ170" s="150">
        <v>1487</v>
      </c>
      <c r="BK170">
        <v>947.97</v>
      </c>
      <c r="BL170">
        <v>0.61</v>
      </c>
      <c r="BM170"/>
      <c r="BN170" s="150">
        <v>2999</v>
      </c>
      <c r="BO170" t="s">
        <v>2655</v>
      </c>
      <c r="BP170" t="s">
        <v>2655</v>
      </c>
      <c r="BQ170">
        <v>362</v>
      </c>
      <c r="BR170" s="150">
        <v>3361</v>
      </c>
      <c r="BS170" t="s">
        <v>2655</v>
      </c>
      <c r="BT170" s="150">
        <v>3361</v>
      </c>
      <c r="BU170" t="s">
        <v>2655</v>
      </c>
      <c r="BV170" s="150"/>
      <c r="BW170" s="150">
        <v>4902</v>
      </c>
      <c r="BX170" s="150">
        <v>5788.34</v>
      </c>
      <c r="BY170" s="150">
        <v>1045</v>
      </c>
      <c r="BZ170" t="s">
        <v>2655</v>
      </c>
      <c r="CA170" s="150">
        <v>9645.34</v>
      </c>
      <c r="CB170" s="150">
        <v>4206</v>
      </c>
      <c r="CC170" s="150">
        <v>5439.34</v>
      </c>
      <c r="CD170">
        <v>0.44</v>
      </c>
      <c r="CE170" s="150"/>
      <c r="CG170" t="s">
        <v>2655</v>
      </c>
      <c r="CH170" t="s">
        <v>2655</v>
      </c>
      <c r="CJ170" t="s">
        <v>2655</v>
      </c>
      <c r="CK170" t="s">
        <v>2655</v>
      </c>
      <c r="CL170" t="s">
        <v>2655</v>
      </c>
      <c r="CM170" t="s">
        <v>2655</v>
      </c>
      <c r="CN170" s="150"/>
      <c r="CP170" t="s">
        <v>2655</v>
      </c>
      <c r="CQ170" t="s">
        <v>2655</v>
      </c>
      <c r="CS170" t="s">
        <v>2655</v>
      </c>
      <c r="CT170" t="s">
        <v>2655</v>
      </c>
      <c r="CU170" t="s">
        <v>2655</v>
      </c>
      <c r="CV170" t="s">
        <v>2655</v>
      </c>
      <c r="CW170" s="150"/>
      <c r="CY170" t="s">
        <v>2655</v>
      </c>
      <c r="CZ170" t="s">
        <v>2655</v>
      </c>
      <c r="DB170" t="s">
        <v>2655</v>
      </c>
      <c r="DC170" t="s">
        <v>2655</v>
      </c>
      <c r="DD170" t="s">
        <v>2655</v>
      </c>
      <c r="DE170" t="s">
        <v>2655</v>
      </c>
      <c r="DF170" s="151"/>
      <c r="DG170" t="s">
        <v>2655</v>
      </c>
      <c r="DH170" t="s">
        <v>2655</v>
      </c>
      <c r="DI170" t="s">
        <v>2655</v>
      </c>
      <c r="DJ170" t="s">
        <v>2655</v>
      </c>
      <c r="DK170" t="s">
        <v>2655</v>
      </c>
      <c r="DL170" t="s">
        <v>2655</v>
      </c>
      <c r="DM170" t="s">
        <v>2655</v>
      </c>
      <c r="DN170" t="s">
        <v>2655</v>
      </c>
      <c r="DO170" s="150"/>
      <c r="DS170" s="150"/>
      <c r="DV170" s="150"/>
      <c r="DW170" t="str">
        <f t="shared" si="8"/>
        <v>מעיליא</v>
      </c>
      <c r="DX170" s="150">
        <f t="shared" si="9"/>
        <v>2719</v>
      </c>
      <c r="DY170" s="150">
        <f t="shared" si="10"/>
        <v>1487</v>
      </c>
      <c r="DZ170" s="150"/>
      <c r="EC170" t="s">
        <v>2900</v>
      </c>
      <c r="ED170" s="150" t="str">
        <f t="shared" si="11"/>
        <v>מעיליא</v>
      </c>
      <c r="EL170" s="150"/>
      <c r="EM170" s="152"/>
      <c r="EN170" s="150"/>
      <c r="EO170" s="150"/>
      <c r="EV170" s="150"/>
      <c r="EW170" s="150"/>
      <c r="EX170" s="150"/>
      <c r="EY170" s="151"/>
      <c r="EZ170" s="150"/>
      <c r="FA170" s="150"/>
      <c r="FG170" s="150"/>
      <c r="FH170" s="150"/>
      <c r="FI170" s="150"/>
      <c r="FK170" s="151"/>
      <c r="FL170" s="150"/>
      <c r="FQ170" s="152"/>
      <c r="FR170" s="150"/>
      <c r="FS170" s="150"/>
      <c r="FT170" s="150"/>
      <c r="FV170" s="150"/>
      <c r="FW170" s="150"/>
      <c r="FX170" s="150"/>
      <c r="FZ170" s="153"/>
      <c r="GB170" s="150"/>
      <c r="GE170" s="150"/>
      <c r="GF170" s="150"/>
      <c r="GI170" s="154"/>
      <c r="GJ170" s="150"/>
      <c r="GN170" s="150"/>
      <c r="GP170" s="150"/>
      <c r="GR170" s="151"/>
      <c r="GS170" s="150"/>
      <c r="GT170" s="150"/>
      <c r="GU170" s="150"/>
      <c r="GW170" s="150"/>
      <c r="GX170" s="150"/>
      <c r="GY170" s="150"/>
      <c r="HA170" s="152"/>
      <c r="HJ170" s="128"/>
      <c r="HS170" s="151"/>
      <c r="IB170" s="151"/>
    </row>
    <row r="171" spans="1:243">
      <c r="A171" s="149">
        <v>158</v>
      </c>
      <c r="B171" s="238" t="s">
        <v>2657</v>
      </c>
      <c r="C171" t="s">
        <v>981</v>
      </c>
      <c r="D171" s="238"/>
      <c r="E171" s="238"/>
      <c r="F171" s="238"/>
      <c r="G171" s="150">
        <v>145575.6</v>
      </c>
      <c r="H171" s="150">
        <v>40699</v>
      </c>
      <c r="I171" s="150">
        <v>16092</v>
      </c>
      <c r="J171" s="150">
        <v>5849</v>
      </c>
      <c r="K171" s="150">
        <v>28330.799999999999</v>
      </c>
      <c r="L171" s="150">
        <v>236546.4</v>
      </c>
      <c r="M171"/>
      <c r="N171" s="150">
        <v>-3849.24</v>
      </c>
      <c r="O171" s="150"/>
      <c r="P171" s="151"/>
      <c r="Q171" s="150">
        <v>78803</v>
      </c>
      <c r="R171" s="150">
        <v>8652.6</v>
      </c>
      <c r="S171" s="150">
        <v>23766</v>
      </c>
      <c r="T171" s="150">
        <v>32876</v>
      </c>
      <c r="U171" s="150">
        <v>40699</v>
      </c>
      <c r="V171" s="150">
        <v>16092</v>
      </c>
      <c r="W171" s="150">
        <v>5849</v>
      </c>
      <c r="X171" s="150">
        <v>22040.799999999999</v>
      </c>
      <c r="Y171" s="150">
        <v>4646</v>
      </c>
      <c r="AA171" t="s">
        <v>2655</v>
      </c>
      <c r="AB171" s="150">
        <v>1644</v>
      </c>
      <c r="AC171" s="150">
        <v>1478</v>
      </c>
      <c r="AD171" s="150">
        <v>236546.4</v>
      </c>
      <c r="AE171" t="s">
        <v>2655</v>
      </c>
      <c r="AF171" s="150">
        <v>236546.4</v>
      </c>
      <c r="AG171" s="151"/>
      <c r="AH171" s="150">
        <v>104172.6</v>
      </c>
      <c r="AI171" s="150">
        <v>19741</v>
      </c>
      <c r="AJ171" s="150">
        <v>9404</v>
      </c>
      <c r="AL171" s="150">
        <v>15805</v>
      </c>
      <c r="AM171" s="150">
        <v>6000</v>
      </c>
      <c r="AP171" s="150">
        <v>50950</v>
      </c>
      <c r="AQ171" s="150">
        <v>34551</v>
      </c>
      <c r="AR171" s="150">
        <v>120571.6</v>
      </c>
      <c r="AS171" s="150">
        <v>19250</v>
      </c>
      <c r="AT171"/>
      <c r="AU171" s="150">
        <v>9552</v>
      </c>
      <c r="AV171" s="150">
        <v>51435.81</v>
      </c>
      <c r="AW171" s="150">
        <v>8154.68</v>
      </c>
      <c r="AX171">
        <v>-517</v>
      </c>
      <c r="AY171" s="150">
        <v>52316.13</v>
      </c>
      <c r="AZ171" s="150">
        <v>42499.58</v>
      </c>
      <c r="BA171" s="150">
        <v>9816.5499999999993</v>
      </c>
      <c r="BB171">
        <v>0.81</v>
      </c>
      <c r="BC171"/>
      <c r="BD171" s="150"/>
      <c r="BE171" s="150">
        <v>19609</v>
      </c>
      <c r="BF171" s="150">
        <v>33875.300000000003</v>
      </c>
      <c r="BG171">
        <v>498.25</v>
      </c>
      <c r="BH171">
        <v>-866</v>
      </c>
      <c r="BI171" s="150">
        <v>52120.05</v>
      </c>
      <c r="BJ171" s="150">
        <v>35663.96</v>
      </c>
      <c r="BK171" s="150">
        <v>16456.09</v>
      </c>
      <c r="BL171">
        <v>0.68</v>
      </c>
      <c r="BM171"/>
      <c r="BN171" s="150">
        <v>52611</v>
      </c>
      <c r="BO171" s="150">
        <v>3924</v>
      </c>
      <c r="BP171" t="s">
        <v>2655</v>
      </c>
      <c r="BQ171" s="150">
        <v>1383</v>
      </c>
      <c r="BR171" s="150">
        <v>57918</v>
      </c>
      <c r="BS171" t="s">
        <v>2655</v>
      </c>
      <c r="BT171" s="150">
        <v>57918</v>
      </c>
      <c r="BU171" t="s">
        <v>2655</v>
      </c>
      <c r="BV171" s="150"/>
      <c r="BW171" s="150">
        <v>81772</v>
      </c>
      <c r="BX171" s="150">
        <v>89235.11</v>
      </c>
      <c r="BY171" s="150">
        <v>8652.93</v>
      </c>
      <c r="BZ171" t="s">
        <v>2655</v>
      </c>
      <c r="CA171" s="150">
        <v>162354.18</v>
      </c>
      <c r="CB171" s="150">
        <v>78163.539999999994</v>
      </c>
      <c r="CC171" s="150">
        <v>84190.64</v>
      </c>
      <c r="CD171">
        <v>0.48</v>
      </c>
      <c r="CE171" s="150"/>
      <c r="CG171" t="s">
        <v>2655</v>
      </c>
      <c r="CH171" t="s">
        <v>2655</v>
      </c>
      <c r="CJ171" t="s">
        <v>2655</v>
      </c>
      <c r="CK171" t="s">
        <v>2655</v>
      </c>
      <c r="CL171" t="s">
        <v>2655</v>
      </c>
      <c r="CM171" t="s">
        <v>2655</v>
      </c>
      <c r="CN171" s="150"/>
      <c r="CO171" s="150">
        <v>3845</v>
      </c>
      <c r="CP171" s="150">
        <v>23110.71</v>
      </c>
      <c r="CQ171" t="s">
        <v>2655</v>
      </c>
      <c r="CR171">
        <v>-181</v>
      </c>
      <c r="CS171" s="150">
        <v>26774.71</v>
      </c>
      <c r="CT171" s="150">
        <v>23337.89</v>
      </c>
      <c r="CU171" s="150">
        <v>3436.81</v>
      </c>
      <c r="CV171">
        <v>0.87</v>
      </c>
      <c r="CW171" s="150"/>
      <c r="CX171" s="150">
        <v>2384.6799999999998</v>
      </c>
      <c r="CY171">
        <v>181.56</v>
      </c>
      <c r="CZ171" t="s">
        <v>2655</v>
      </c>
      <c r="DA171">
        <v>181</v>
      </c>
      <c r="DB171" s="150">
        <v>2747.25</v>
      </c>
      <c r="DC171" t="s">
        <v>2655</v>
      </c>
      <c r="DD171" s="150">
        <v>2747.25</v>
      </c>
      <c r="DE171" t="s">
        <v>2655</v>
      </c>
      <c r="DF171" s="151"/>
      <c r="DG171" s="150">
        <v>6229.68</v>
      </c>
      <c r="DH171" s="150">
        <v>23292.27</v>
      </c>
      <c r="DI171" t="s">
        <v>2655</v>
      </c>
      <c r="DJ171" t="s">
        <v>2655</v>
      </c>
      <c r="DK171" s="150">
        <v>29521.95</v>
      </c>
      <c r="DL171" s="150">
        <v>23337.89</v>
      </c>
      <c r="DM171" s="150">
        <v>6184.06</v>
      </c>
      <c r="DN171">
        <v>0.79</v>
      </c>
      <c r="DO171" s="150"/>
      <c r="DQ171" s="150"/>
      <c r="DS171" s="150"/>
      <c r="DW171" t="str">
        <f t="shared" si="8"/>
        <v>מעלה אדומים</v>
      </c>
      <c r="DX171" s="150">
        <f t="shared" si="9"/>
        <v>42499.58</v>
      </c>
      <c r="DY171" s="150">
        <f t="shared" si="10"/>
        <v>35663.96</v>
      </c>
      <c r="DZ171" s="150"/>
      <c r="EB171" s="150"/>
      <c r="EC171" t="s">
        <v>2901</v>
      </c>
      <c r="ED171" s="150" t="str">
        <f t="shared" si="11"/>
        <v>מעלה אדומים</v>
      </c>
      <c r="EE171" s="150"/>
      <c r="EL171" s="150"/>
      <c r="EM171" s="152"/>
      <c r="EN171" s="150"/>
      <c r="EO171" s="150"/>
      <c r="EP171" s="150"/>
      <c r="ER171" s="150"/>
      <c r="ES171" s="150"/>
      <c r="EV171" s="150"/>
      <c r="EW171" s="150"/>
      <c r="EX171" s="150"/>
      <c r="EY171" s="151"/>
      <c r="EZ171" s="150"/>
      <c r="FA171" s="150"/>
      <c r="FD171" s="150"/>
      <c r="FG171" s="150"/>
      <c r="FH171" s="150"/>
      <c r="FI171" s="150"/>
      <c r="FJ171" s="150"/>
      <c r="FK171" s="151"/>
      <c r="FL171" s="150"/>
      <c r="FM171" s="150"/>
      <c r="FN171" s="150"/>
      <c r="FO171" s="150"/>
      <c r="FP171" s="150"/>
      <c r="FQ171" s="152"/>
      <c r="FR171" s="150"/>
      <c r="FS171" s="150"/>
      <c r="FT171" s="150"/>
      <c r="FV171" s="150"/>
      <c r="FW171" s="150"/>
      <c r="FX171" s="150"/>
      <c r="FZ171" s="153"/>
      <c r="GA171" s="150"/>
      <c r="GB171" s="150"/>
      <c r="GE171" s="150"/>
      <c r="GF171" s="150"/>
      <c r="GG171" s="150"/>
      <c r="GI171" s="154"/>
      <c r="GJ171" s="150"/>
      <c r="GK171" s="150"/>
      <c r="GM171" s="150"/>
      <c r="GN171" s="150"/>
      <c r="GP171" s="150"/>
      <c r="GR171" s="151"/>
      <c r="GS171" s="150"/>
      <c r="GT171" s="150"/>
      <c r="GU171" s="150"/>
      <c r="GW171" s="150"/>
      <c r="GX171" s="150"/>
      <c r="GY171" s="150"/>
      <c r="HA171" s="152"/>
      <c r="HJ171" s="128"/>
      <c r="HK171" s="150"/>
      <c r="HL171" s="150"/>
      <c r="HO171" s="150"/>
      <c r="HP171" s="150"/>
      <c r="HQ171" s="150"/>
      <c r="HS171" s="151"/>
      <c r="HT171" s="150"/>
      <c r="HX171" s="150"/>
      <c r="HZ171" s="150"/>
      <c r="IB171" s="151"/>
      <c r="IC171" s="150"/>
      <c r="ID171" s="150"/>
      <c r="IG171" s="150"/>
      <c r="IH171" s="150"/>
      <c r="II171" s="150"/>
    </row>
    <row r="172" spans="1:243">
      <c r="A172" s="149">
        <v>159</v>
      </c>
      <c r="B172" s="238" t="s">
        <v>2654</v>
      </c>
      <c r="C172" t="s">
        <v>991</v>
      </c>
      <c r="D172" s="238"/>
      <c r="E172" s="238"/>
      <c r="F172" s="238"/>
      <c r="G172" s="150">
        <v>7433</v>
      </c>
      <c r="H172" s="150">
        <v>1765</v>
      </c>
      <c r="I172" s="150">
        <v>2453</v>
      </c>
      <c r="J172">
        <v>327</v>
      </c>
      <c r="K172" s="150">
        <v>7065</v>
      </c>
      <c r="L172" s="150">
        <v>19043</v>
      </c>
      <c r="M172"/>
      <c r="N172" t="s">
        <v>2655</v>
      </c>
      <c r="O172" s="150"/>
      <c r="P172" s="151"/>
      <c r="Q172" s="150">
        <v>2138</v>
      </c>
      <c r="R172">
        <v>608</v>
      </c>
      <c r="S172" s="150">
        <v>1056</v>
      </c>
      <c r="T172" s="150">
        <v>3631</v>
      </c>
      <c r="U172" s="150">
        <v>1765</v>
      </c>
      <c r="V172" s="150">
        <v>2453</v>
      </c>
      <c r="W172">
        <v>327</v>
      </c>
      <c r="X172" s="150">
        <v>3659</v>
      </c>
      <c r="Y172" s="150">
        <v>3406</v>
      </c>
      <c r="AA172" t="s">
        <v>2655</v>
      </c>
      <c r="AB172" t="s">
        <v>2655</v>
      </c>
      <c r="AC172" t="s">
        <v>2655</v>
      </c>
      <c r="AD172" s="150">
        <v>19043</v>
      </c>
      <c r="AE172" t="s">
        <v>2655</v>
      </c>
      <c r="AF172" s="150">
        <v>19043</v>
      </c>
      <c r="AG172" s="151"/>
      <c r="AH172" s="150">
        <v>2345</v>
      </c>
      <c r="AI172" s="150">
        <v>2207</v>
      </c>
      <c r="AJ172">
        <v>19</v>
      </c>
      <c r="AL172">
        <v>187</v>
      </c>
      <c r="AM172" t="s">
        <v>2655</v>
      </c>
      <c r="AP172" s="150">
        <v>2418</v>
      </c>
      <c r="AQ172" s="150">
        <v>1928</v>
      </c>
      <c r="AR172" s="150">
        <v>2835</v>
      </c>
      <c r="AS172">
        <v>830</v>
      </c>
      <c r="AT172"/>
      <c r="AU172" s="150">
        <v>1731</v>
      </c>
      <c r="AV172" s="150">
        <v>1937</v>
      </c>
      <c r="AW172">
        <v>452</v>
      </c>
      <c r="AX172">
        <v>-73</v>
      </c>
      <c r="AY172" s="150">
        <v>3143</v>
      </c>
      <c r="AZ172" s="150">
        <v>1294</v>
      </c>
      <c r="BA172" s="150">
        <v>1849</v>
      </c>
      <c r="BB172">
        <v>0.41</v>
      </c>
      <c r="BC172"/>
      <c r="BF172" s="150">
        <v>1195</v>
      </c>
      <c r="BG172">
        <v>164</v>
      </c>
      <c r="BH172">
        <v>-196</v>
      </c>
      <c r="BI172">
        <v>835</v>
      </c>
      <c r="BJ172">
        <v>835</v>
      </c>
      <c r="BK172" t="s">
        <v>2655</v>
      </c>
      <c r="BL172">
        <v>1</v>
      </c>
      <c r="BM172"/>
      <c r="BN172" s="150">
        <v>3125</v>
      </c>
      <c r="BO172" t="s">
        <v>2655</v>
      </c>
      <c r="BP172" t="s">
        <v>2655</v>
      </c>
      <c r="BQ172">
        <v>269</v>
      </c>
      <c r="BR172" s="150">
        <v>3394</v>
      </c>
      <c r="BS172" t="s">
        <v>2655</v>
      </c>
      <c r="BT172" s="150">
        <v>3394</v>
      </c>
      <c r="BU172" t="s">
        <v>2655</v>
      </c>
      <c r="BV172"/>
      <c r="BW172" s="150">
        <v>4856</v>
      </c>
      <c r="BX172" s="150">
        <v>3132</v>
      </c>
      <c r="BY172">
        <v>616</v>
      </c>
      <c r="BZ172" t="s">
        <v>2655</v>
      </c>
      <c r="CA172" s="150">
        <v>7372</v>
      </c>
      <c r="CB172" s="150">
        <v>2129</v>
      </c>
      <c r="CC172" s="150">
        <v>5243</v>
      </c>
      <c r="CD172">
        <v>0.28999999999999998</v>
      </c>
      <c r="CE172" s="150"/>
      <c r="CG172" t="s">
        <v>2655</v>
      </c>
      <c r="CH172" t="s">
        <v>2655</v>
      </c>
      <c r="CJ172" t="s">
        <v>2655</v>
      </c>
      <c r="CK172" t="s">
        <v>2655</v>
      </c>
      <c r="CL172" t="s">
        <v>2655</v>
      </c>
      <c r="CM172" t="s">
        <v>2655</v>
      </c>
      <c r="CN172" s="150"/>
      <c r="CO172">
        <v>292</v>
      </c>
      <c r="CP172" s="150">
        <v>1098</v>
      </c>
      <c r="CQ172" t="s">
        <v>2655</v>
      </c>
      <c r="CR172">
        <v>-68</v>
      </c>
      <c r="CS172" s="150">
        <v>1322</v>
      </c>
      <c r="CT172" s="150">
        <v>1056</v>
      </c>
      <c r="CU172">
        <v>266</v>
      </c>
      <c r="CV172">
        <v>0.8</v>
      </c>
      <c r="CW172" s="150"/>
      <c r="CX172">
        <v>402</v>
      </c>
      <c r="CY172" t="s">
        <v>2655</v>
      </c>
      <c r="CZ172" t="s">
        <v>2655</v>
      </c>
      <c r="DA172">
        <v>68</v>
      </c>
      <c r="DB172">
        <v>470</v>
      </c>
      <c r="DC172" t="s">
        <v>2655</v>
      </c>
      <c r="DD172">
        <v>470</v>
      </c>
      <c r="DE172" t="s">
        <v>2655</v>
      </c>
      <c r="DF172" s="151"/>
      <c r="DG172">
        <v>694</v>
      </c>
      <c r="DH172" s="150">
        <v>1098</v>
      </c>
      <c r="DI172" t="s">
        <v>2655</v>
      </c>
      <c r="DJ172" t="s">
        <v>2655</v>
      </c>
      <c r="DK172" s="150">
        <v>1792</v>
      </c>
      <c r="DL172" s="150">
        <v>1056</v>
      </c>
      <c r="DM172">
        <v>736</v>
      </c>
      <c r="DN172">
        <v>0.59</v>
      </c>
      <c r="DO172"/>
      <c r="DW172" t="str">
        <f t="shared" si="8"/>
        <v>מעלה אפרים</v>
      </c>
      <c r="DX172" s="150">
        <f t="shared" si="9"/>
        <v>1294</v>
      </c>
      <c r="DY172" s="150">
        <f t="shared" si="10"/>
        <v>835</v>
      </c>
      <c r="DZ172" s="150"/>
      <c r="EB172" s="150"/>
      <c r="EC172" t="s">
        <v>2902</v>
      </c>
      <c r="ED172" s="150" t="str">
        <f t="shared" si="11"/>
        <v>מעלה אפרים</v>
      </c>
      <c r="EL172" s="150"/>
      <c r="EM172" s="152"/>
      <c r="EN172" s="150"/>
      <c r="EO172" s="150"/>
      <c r="EV172" s="150"/>
      <c r="EW172" s="150"/>
      <c r="EX172" s="150"/>
      <c r="EY172" s="151"/>
      <c r="EZ172" s="150"/>
      <c r="FA172" s="150"/>
      <c r="FG172" s="150"/>
      <c r="FH172" s="150"/>
      <c r="FI172" s="150"/>
      <c r="FK172" s="151"/>
      <c r="FO172" s="150"/>
      <c r="FQ172" s="152"/>
      <c r="FR172" s="150"/>
      <c r="FS172" s="150"/>
      <c r="FV172" s="150"/>
      <c r="FW172" s="150"/>
      <c r="FX172" s="150"/>
      <c r="FZ172" s="153"/>
      <c r="GB172" s="150"/>
      <c r="GI172" s="154"/>
      <c r="GJ172" s="150"/>
      <c r="GN172" s="150"/>
      <c r="GP172" s="150"/>
      <c r="GR172" s="151"/>
      <c r="GS172" s="150"/>
      <c r="GT172" s="150"/>
      <c r="GW172" s="150"/>
      <c r="GX172" s="150"/>
      <c r="GY172" s="150"/>
      <c r="HA172" s="152"/>
      <c r="HJ172" s="128"/>
      <c r="HL172" s="150"/>
      <c r="HO172" s="150"/>
      <c r="HP172" s="150"/>
      <c r="HS172" s="151"/>
      <c r="IB172" s="151"/>
      <c r="ID172" s="150"/>
      <c r="IG172" s="150"/>
      <c r="IH172" s="150"/>
    </row>
    <row r="173" spans="1:243">
      <c r="A173" s="149">
        <v>160</v>
      </c>
      <c r="B173" s="238" t="s">
        <v>2657</v>
      </c>
      <c r="C173" t="s">
        <v>2132</v>
      </c>
      <c r="D173" s="238"/>
      <c r="E173" s="238"/>
      <c r="F173" s="238"/>
      <c r="G173" s="150">
        <v>34706</v>
      </c>
      <c r="H173" s="150">
        <v>42928</v>
      </c>
      <c r="I173" s="150">
        <v>6104</v>
      </c>
      <c r="J173" s="150">
        <v>5701</v>
      </c>
      <c r="K173" s="150">
        <v>20088</v>
      </c>
      <c r="L173" s="150">
        <v>109527</v>
      </c>
      <c r="M173"/>
      <c r="N173" s="150">
        <v>-2213</v>
      </c>
      <c r="O173" s="150"/>
      <c r="P173" s="151"/>
      <c r="Q173" s="150">
        <v>16870</v>
      </c>
      <c r="R173" s="150">
        <v>1777</v>
      </c>
      <c r="S173" t="s">
        <v>2655</v>
      </c>
      <c r="T173" s="150">
        <v>16059</v>
      </c>
      <c r="U173" s="150">
        <v>42928</v>
      </c>
      <c r="V173" s="150">
        <v>6104</v>
      </c>
      <c r="W173" s="150">
        <v>5701</v>
      </c>
      <c r="X173" s="150">
        <v>19888</v>
      </c>
      <c r="Y173">
        <v>200</v>
      </c>
      <c r="AA173" t="s">
        <v>2655</v>
      </c>
      <c r="AB173" t="s">
        <v>2655</v>
      </c>
      <c r="AC173" t="s">
        <v>2655</v>
      </c>
      <c r="AD173" s="150">
        <v>109527</v>
      </c>
      <c r="AE173" t="s">
        <v>2655</v>
      </c>
      <c r="AF173" s="150">
        <v>109527</v>
      </c>
      <c r="AG173" s="151"/>
      <c r="AH173" s="150">
        <v>57346</v>
      </c>
      <c r="AI173" s="150">
        <v>8100</v>
      </c>
      <c r="AJ173">
        <v>652</v>
      </c>
      <c r="AK173">
        <v>399</v>
      </c>
      <c r="AL173">
        <v>901</v>
      </c>
      <c r="AM173">
        <v>175</v>
      </c>
      <c r="AP173" s="150">
        <v>10227</v>
      </c>
      <c r="AQ173" s="150">
        <v>14165</v>
      </c>
      <c r="AR173" s="150">
        <v>53408</v>
      </c>
      <c r="AS173" t="s">
        <v>2655</v>
      </c>
      <c r="AT173"/>
      <c r="AU173" s="150">
        <v>3614</v>
      </c>
      <c r="AV173" s="150">
        <v>10922</v>
      </c>
      <c r="AW173" s="150">
        <v>1433</v>
      </c>
      <c r="AY173" s="150">
        <v>13103</v>
      </c>
      <c r="AZ173" s="150">
        <v>9040</v>
      </c>
      <c r="BA173" s="150">
        <v>4063</v>
      </c>
      <c r="BB173">
        <v>0.69</v>
      </c>
      <c r="BC173"/>
      <c r="BD173" s="150"/>
      <c r="BE173" s="150">
        <v>1520</v>
      </c>
      <c r="BF173" s="150">
        <v>8426.67</v>
      </c>
      <c r="BG173">
        <v>337</v>
      </c>
      <c r="BH173">
        <v>-770</v>
      </c>
      <c r="BI173" s="150">
        <v>8839.67</v>
      </c>
      <c r="BJ173" s="150">
        <v>7748</v>
      </c>
      <c r="BK173" s="150">
        <v>1091.67</v>
      </c>
      <c r="BL173">
        <v>0.88</v>
      </c>
      <c r="BM173"/>
      <c r="BN173" s="150">
        <v>10156</v>
      </c>
      <c r="BO173">
        <v>-173</v>
      </c>
      <c r="BP173">
        <v>3</v>
      </c>
      <c r="BQ173">
        <v>770</v>
      </c>
      <c r="BR173" s="150">
        <v>10750</v>
      </c>
      <c r="BS173" t="s">
        <v>2655</v>
      </c>
      <c r="BT173" s="150">
        <v>10750</v>
      </c>
      <c r="BU173" t="s">
        <v>2655</v>
      </c>
      <c r="BV173" s="150"/>
      <c r="BW173" s="150">
        <v>15290</v>
      </c>
      <c r="BX173" s="150">
        <v>19175.669999999998</v>
      </c>
      <c r="BY173" s="150">
        <v>1773</v>
      </c>
      <c r="BZ173" t="s">
        <v>2655</v>
      </c>
      <c r="CA173" s="150">
        <v>32692.67</v>
      </c>
      <c r="CB173" s="150">
        <v>16788</v>
      </c>
      <c r="CC173" s="150">
        <v>15904.67</v>
      </c>
      <c r="CD173">
        <v>0.51</v>
      </c>
      <c r="CE173" s="150"/>
      <c r="CG173" t="s">
        <v>2655</v>
      </c>
      <c r="CH173" t="s">
        <v>2655</v>
      </c>
      <c r="CJ173" t="s">
        <v>2655</v>
      </c>
      <c r="CK173" t="s">
        <v>2655</v>
      </c>
      <c r="CL173" t="s">
        <v>2655</v>
      </c>
      <c r="CM173" t="s">
        <v>2655</v>
      </c>
      <c r="CN173" s="150"/>
      <c r="CP173" t="s">
        <v>2655</v>
      </c>
      <c r="CQ173" t="s">
        <v>2655</v>
      </c>
      <c r="CS173" t="s">
        <v>2655</v>
      </c>
      <c r="CT173" t="s">
        <v>2655</v>
      </c>
      <c r="CU173" t="s">
        <v>2655</v>
      </c>
      <c r="CV173" t="s">
        <v>2655</v>
      </c>
      <c r="CW173" s="150"/>
      <c r="CY173" t="s">
        <v>2655</v>
      </c>
      <c r="CZ173" t="s">
        <v>2655</v>
      </c>
      <c r="DB173" t="s">
        <v>2655</v>
      </c>
      <c r="DC173" t="s">
        <v>2655</v>
      </c>
      <c r="DD173" t="s">
        <v>2655</v>
      </c>
      <c r="DE173" t="s">
        <v>2655</v>
      </c>
      <c r="DF173" s="151"/>
      <c r="DG173" t="s">
        <v>2655</v>
      </c>
      <c r="DH173" t="s">
        <v>2655</v>
      </c>
      <c r="DI173" t="s">
        <v>2655</v>
      </c>
      <c r="DJ173" t="s">
        <v>2655</v>
      </c>
      <c r="DK173" t="s">
        <v>2655</v>
      </c>
      <c r="DL173" t="s">
        <v>2655</v>
      </c>
      <c r="DM173" t="s">
        <v>2655</v>
      </c>
      <c r="DN173" t="s">
        <v>2655</v>
      </c>
      <c r="DO173" s="150"/>
      <c r="DQ173" s="150"/>
      <c r="DS173" s="150"/>
      <c r="DV173" s="150"/>
      <c r="DW173" t="str">
        <f t="shared" si="8"/>
        <v>מעלה יוסף</v>
      </c>
      <c r="DX173" s="150">
        <f t="shared" si="9"/>
        <v>9040</v>
      </c>
      <c r="DY173" s="150">
        <f t="shared" si="10"/>
        <v>7748</v>
      </c>
      <c r="DZ173" s="150"/>
      <c r="EA173" s="150"/>
      <c r="EB173" s="150"/>
      <c r="EC173" t="s">
        <v>2903</v>
      </c>
      <c r="ED173" s="150" t="str">
        <f t="shared" si="11"/>
        <v>מעלה יוסף</v>
      </c>
      <c r="EE173" s="150"/>
      <c r="EL173" s="150"/>
      <c r="EM173" s="152"/>
      <c r="EN173" s="150"/>
      <c r="EO173" s="150"/>
      <c r="EV173" s="150"/>
      <c r="EW173" s="150"/>
      <c r="EX173" s="150"/>
      <c r="EY173" s="151"/>
      <c r="EZ173" s="150"/>
      <c r="FA173" s="150"/>
      <c r="FD173" s="150"/>
      <c r="FG173" s="150"/>
      <c r="FH173" s="150"/>
      <c r="FI173" s="150"/>
      <c r="FK173" s="151"/>
      <c r="FL173" s="150"/>
      <c r="FM173" s="150"/>
      <c r="FO173" s="150"/>
      <c r="FP173" s="150"/>
      <c r="FQ173" s="152"/>
      <c r="FR173" s="150"/>
      <c r="FS173" s="150"/>
      <c r="FT173" s="150"/>
      <c r="FV173" s="150"/>
      <c r="FW173" s="150"/>
      <c r="FX173" s="150"/>
      <c r="FZ173" s="153"/>
      <c r="GA173" s="150"/>
      <c r="GB173" s="150"/>
      <c r="GE173" s="150"/>
      <c r="GF173" s="150"/>
      <c r="GG173" s="150"/>
      <c r="GI173" s="154"/>
      <c r="GJ173" s="150"/>
      <c r="GN173" s="150"/>
      <c r="GP173" s="150"/>
      <c r="GR173" s="151"/>
      <c r="GS173" s="150"/>
      <c r="GT173" s="150"/>
      <c r="GU173" s="150"/>
      <c r="GW173" s="150"/>
      <c r="GX173" s="150"/>
      <c r="GY173" s="150"/>
      <c r="HA173" s="152"/>
      <c r="HJ173" s="128"/>
      <c r="HS173" s="151"/>
      <c r="IB173" s="151"/>
    </row>
    <row r="174" spans="1:243">
      <c r="A174" s="149">
        <v>161</v>
      </c>
      <c r="B174" s="238" t="s">
        <v>2654</v>
      </c>
      <c r="C174" t="s">
        <v>714</v>
      </c>
      <c r="D174" s="238"/>
      <c r="E174" s="238"/>
      <c r="F174" s="238"/>
      <c r="G174" s="150">
        <v>16746</v>
      </c>
      <c r="H174" s="150">
        <v>25780</v>
      </c>
      <c r="I174" s="150">
        <v>4875</v>
      </c>
      <c r="J174" s="150">
        <v>2053</v>
      </c>
      <c r="K174" s="150">
        <v>10927</v>
      </c>
      <c r="L174" s="150">
        <v>60381</v>
      </c>
      <c r="M174"/>
      <c r="N174" s="150">
        <v>-4470</v>
      </c>
      <c r="O174" s="150"/>
      <c r="P174" s="151"/>
      <c r="Q174" s="150">
        <v>6139</v>
      </c>
      <c r="R174" s="150">
        <v>8086</v>
      </c>
      <c r="S174" t="s">
        <v>2655</v>
      </c>
      <c r="T174">
        <v>967</v>
      </c>
      <c r="U174" s="150">
        <v>25780</v>
      </c>
      <c r="V174" s="150">
        <v>4875</v>
      </c>
      <c r="W174" s="150">
        <v>2053</v>
      </c>
      <c r="X174" s="150">
        <v>9955</v>
      </c>
      <c r="Y174">
        <v>572</v>
      </c>
      <c r="AA174" t="s">
        <v>2655</v>
      </c>
      <c r="AB174" t="s">
        <v>2655</v>
      </c>
      <c r="AC174" s="150">
        <v>1554</v>
      </c>
      <c r="AD174" s="150">
        <v>59981</v>
      </c>
      <c r="AE174">
        <v>400</v>
      </c>
      <c r="AF174" s="150">
        <v>60381</v>
      </c>
      <c r="AG174" s="151"/>
      <c r="AH174" s="150">
        <v>54852</v>
      </c>
      <c r="AI174" s="150">
        <v>1503</v>
      </c>
      <c r="AL174" s="150">
        <v>1494</v>
      </c>
      <c r="AM174" t="s">
        <v>2655</v>
      </c>
      <c r="AN174">
        <v>316</v>
      </c>
      <c r="AP174" s="150">
        <v>3313</v>
      </c>
      <c r="AQ174" s="150">
        <v>12554</v>
      </c>
      <c r="AR174" s="150">
        <v>45611</v>
      </c>
      <c r="AS174" t="s">
        <v>2655</v>
      </c>
      <c r="AT174"/>
      <c r="AU174" s="150">
        <v>8861</v>
      </c>
      <c r="AV174" s="150">
        <v>14875.13</v>
      </c>
      <c r="AW174" s="150">
        <v>8086</v>
      </c>
      <c r="AX174" s="150">
        <v>-1211</v>
      </c>
      <c r="AY174" s="150">
        <v>14439.13</v>
      </c>
      <c r="AZ174" s="150">
        <v>5314</v>
      </c>
      <c r="BA174" s="150">
        <v>9125.1299999999992</v>
      </c>
      <c r="BB174">
        <v>0.37</v>
      </c>
      <c r="BC174"/>
      <c r="BD174" s="150"/>
      <c r="BE174" s="150">
        <v>1032</v>
      </c>
      <c r="BF174" s="150">
        <v>1333.84</v>
      </c>
      <c r="BG174" t="s">
        <v>2655</v>
      </c>
      <c r="BH174">
        <v>-146</v>
      </c>
      <c r="BI174" s="150">
        <v>2219.84</v>
      </c>
      <c r="BJ174">
        <v>825</v>
      </c>
      <c r="BK174" s="150">
        <v>1394.84</v>
      </c>
      <c r="BL174">
        <v>0.37</v>
      </c>
      <c r="BM174"/>
      <c r="BN174" s="150">
        <v>21423</v>
      </c>
      <c r="BO174" t="s">
        <v>2655</v>
      </c>
      <c r="BP174" t="s">
        <v>2655</v>
      </c>
      <c r="BQ174" s="150">
        <v>1357</v>
      </c>
      <c r="BR174" s="150">
        <v>22780</v>
      </c>
      <c r="BS174" t="s">
        <v>2655</v>
      </c>
      <c r="BT174" s="150">
        <v>22780</v>
      </c>
      <c r="BU174" t="s">
        <v>2655</v>
      </c>
      <c r="BV174" s="150"/>
      <c r="BW174" s="150">
        <v>31316</v>
      </c>
      <c r="BX174" s="150">
        <v>16208.97</v>
      </c>
      <c r="BY174" s="150">
        <v>8086</v>
      </c>
      <c r="BZ174" t="s">
        <v>2655</v>
      </c>
      <c r="CA174" s="150">
        <v>39438.97</v>
      </c>
      <c r="CB174" s="150">
        <v>6139</v>
      </c>
      <c r="CC174" s="150">
        <v>33299.97</v>
      </c>
      <c r="CD174">
        <v>0.16</v>
      </c>
      <c r="CE174" s="150"/>
      <c r="CG174" t="s">
        <v>2655</v>
      </c>
      <c r="CH174" t="s">
        <v>2655</v>
      </c>
      <c r="CJ174" t="s">
        <v>2655</v>
      </c>
      <c r="CK174" t="s">
        <v>2655</v>
      </c>
      <c r="CL174" t="s">
        <v>2655</v>
      </c>
      <c r="CM174" t="s">
        <v>2655</v>
      </c>
      <c r="CN174" s="150"/>
      <c r="CO174">
        <v>245</v>
      </c>
      <c r="CP174">
        <v>37</v>
      </c>
      <c r="CQ174" t="s">
        <v>2655</v>
      </c>
      <c r="CS174">
        <v>282</v>
      </c>
      <c r="CT174">
        <v>17</v>
      </c>
      <c r="CU174">
        <v>265</v>
      </c>
      <c r="CV174">
        <v>0.06</v>
      </c>
      <c r="CW174" s="150"/>
      <c r="CX174">
        <v>714</v>
      </c>
      <c r="CY174" t="s">
        <v>2655</v>
      </c>
      <c r="CZ174" t="s">
        <v>2655</v>
      </c>
      <c r="DB174">
        <v>714</v>
      </c>
      <c r="DC174" t="s">
        <v>2655</v>
      </c>
      <c r="DD174">
        <v>714</v>
      </c>
      <c r="DE174" t="s">
        <v>2655</v>
      </c>
      <c r="DF174" s="151"/>
      <c r="DG174">
        <v>959</v>
      </c>
      <c r="DH174">
        <v>37</v>
      </c>
      <c r="DI174" t="s">
        <v>2655</v>
      </c>
      <c r="DJ174" t="s">
        <v>2655</v>
      </c>
      <c r="DK174">
        <v>996</v>
      </c>
      <c r="DL174">
        <v>17</v>
      </c>
      <c r="DM174">
        <v>979</v>
      </c>
      <c r="DN174">
        <v>0.02</v>
      </c>
      <c r="DO174" s="150"/>
      <c r="DQ174" s="150"/>
      <c r="DS174" s="150"/>
      <c r="DV174" s="150"/>
      <c r="DW174" t="str">
        <f t="shared" si="8"/>
        <v>מעלה עירון</v>
      </c>
      <c r="DX174" s="150">
        <f t="shared" si="9"/>
        <v>5314</v>
      </c>
      <c r="DY174" s="150">
        <f t="shared" si="10"/>
        <v>825</v>
      </c>
      <c r="DZ174" s="150"/>
      <c r="EC174" t="s">
        <v>2904</v>
      </c>
      <c r="ED174" s="150" t="str">
        <f t="shared" si="11"/>
        <v>מעלה עירון</v>
      </c>
      <c r="EL174" s="150"/>
      <c r="EM174" s="152"/>
      <c r="EN174" s="150"/>
      <c r="EO174" s="150"/>
      <c r="ER174" s="150"/>
      <c r="EV174" s="150"/>
      <c r="EW174" s="150"/>
      <c r="EX174" s="150"/>
      <c r="EY174" s="151"/>
      <c r="EZ174" s="150"/>
      <c r="FA174" s="150"/>
      <c r="FG174" s="150"/>
      <c r="FH174" s="150"/>
      <c r="FI174" s="150"/>
      <c r="FJ174" s="150"/>
      <c r="FK174" s="151"/>
      <c r="FL174" s="150"/>
      <c r="FM174" s="150"/>
      <c r="FO174" s="150"/>
      <c r="FP174" s="150"/>
      <c r="FQ174" s="152"/>
      <c r="FR174" s="150"/>
      <c r="FS174" s="150"/>
      <c r="FT174" s="150"/>
      <c r="FU174" s="150"/>
      <c r="FV174" s="150"/>
      <c r="FW174" s="150"/>
      <c r="FX174" s="150"/>
      <c r="FZ174" s="153"/>
      <c r="GA174" s="150"/>
      <c r="GB174" s="150"/>
      <c r="GE174" s="150"/>
      <c r="GG174" s="150"/>
      <c r="GI174" s="154"/>
      <c r="GJ174" s="150"/>
      <c r="GM174" s="150"/>
      <c r="GN174" s="150"/>
      <c r="GP174" s="150"/>
      <c r="GR174" s="151"/>
      <c r="GS174" s="150"/>
      <c r="GT174" s="150"/>
      <c r="GU174" s="150"/>
      <c r="GW174" s="150"/>
      <c r="GX174" s="150"/>
      <c r="GY174" s="150"/>
      <c r="HA174" s="152"/>
      <c r="HJ174" s="128"/>
      <c r="HS174" s="151"/>
      <c r="IB174" s="151"/>
    </row>
    <row r="175" spans="1:243">
      <c r="A175" s="149">
        <v>162</v>
      </c>
      <c r="B175" s="238" t="s">
        <v>2657</v>
      </c>
      <c r="C175" t="s">
        <v>2140</v>
      </c>
      <c r="D175" s="238"/>
      <c r="E175" s="238"/>
      <c r="F175" s="238"/>
      <c r="G175" s="150">
        <v>66095</v>
      </c>
      <c r="H175" s="150">
        <v>20515</v>
      </c>
      <c r="I175" s="150">
        <v>13238</v>
      </c>
      <c r="J175" s="150">
        <v>2162</v>
      </c>
      <c r="K175" s="150">
        <v>26814</v>
      </c>
      <c r="L175" s="150">
        <v>128824</v>
      </c>
      <c r="M175" s="150"/>
      <c r="N175">
        <v>177</v>
      </c>
      <c r="O175" s="150"/>
      <c r="P175" s="151"/>
      <c r="Q175" s="150">
        <v>41761</v>
      </c>
      <c r="R175" s="150">
        <v>7363</v>
      </c>
      <c r="S175">
        <v>155</v>
      </c>
      <c r="T175" s="150">
        <v>14605</v>
      </c>
      <c r="U175" s="150">
        <v>20515</v>
      </c>
      <c r="V175" s="150">
        <v>13238</v>
      </c>
      <c r="W175" s="150">
        <v>2162</v>
      </c>
      <c r="X175" s="150">
        <v>25439</v>
      </c>
      <c r="Y175" s="150">
        <v>1375</v>
      </c>
      <c r="AA175" t="s">
        <v>2655</v>
      </c>
      <c r="AB175" t="s">
        <v>2655</v>
      </c>
      <c r="AC175" s="150">
        <v>2211</v>
      </c>
      <c r="AD175" s="150">
        <v>128824</v>
      </c>
      <c r="AE175" t="s">
        <v>2655</v>
      </c>
      <c r="AF175" s="150">
        <v>128824</v>
      </c>
      <c r="AG175" s="151"/>
      <c r="AH175" s="150">
        <v>20337</v>
      </c>
      <c r="AI175" s="150">
        <v>8263</v>
      </c>
      <c r="AJ175" s="150">
        <v>3278</v>
      </c>
      <c r="AK175">
        <v>62</v>
      </c>
      <c r="AL175">
        <v>177</v>
      </c>
      <c r="AM175" s="150">
        <v>4150</v>
      </c>
      <c r="AP175" s="150">
        <v>15930</v>
      </c>
      <c r="AQ175" s="150">
        <v>14579</v>
      </c>
      <c r="AR175" s="150">
        <v>21688</v>
      </c>
      <c r="AS175" t="s">
        <v>2655</v>
      </c>
      <c r="AT175"/>
      <c r="AU175" s="150">
        <v>5385</v>
      </c>
      <c r="AV175" s="150">
        <v>27435</v>
      </c>
      <c r="AW175" s="150">
        <v>6532</v>
      </c>
      <c r="AX175">
        <v>-886</v>
      </c>
      <c r="AY175" s="150">
        <v>25402</v>
      </c>
      <c r="AZ175" s="150">
        <v>20318</v>
      </c>
      <c r="BA175" s="150">
        <v>5084</v>
      </c>
      <c r="BB175">
        <v>0.8</v>
      </c>
      <c r="BC175"/>
      <c r="BD175" s="150"/>
      <c r="BE175" s="150">
        <v>3538</v>
      </c>
      <c r="BF175" s="150">
        <v>24239</v>
      </c>
      <c r="BG175">
        <v>830</v>
      </c>
      <c r="BH175">
        <v>-678</v>
      </c>
      <c r="BI175" s="150">
        <v>26269</v>
      </c>
      <c r="BJ175" s="150">
        <v>21443</v>
      </c>
      <c r="BK175" s="150">
        <v>4826</v>
      </c>
      <c r="BL175">
        <v>0.82</v>
      </c>
      <c r="BM175"/>
      <c r="BN175" s="150">
        <v>12092</v>
      </c>
      <c r="BO175" t="s">
        <v>2655</v>
      </c>
      <c r="BP175" t="s">
        <v>2655</v>
      </c>
      <c r="BQ175" s="150">
        <v>1564</v>
      </c>
      <c r="BR175" s="150">
        <v>13656</v>
      </c>
      <c r="BS175" t="s">
        <v>2655</v>
      </c>
      <c r="BT175" s="150">
        <v>13656</v>
      </c>
      <c r="BU175" t="s">
        <v>2655</v>
      </c>
      <c r="BV175" s="150"/>
      <c r="BW175" s="150">
        <v>21015</v>
      </c>
      <c r="BX175" s="150">
        <v>51674</v>
      </c>
      <c r="BY175" s="150">
        <v>7362</v>
      </c>
      <c r="BZ175" t="s">
        <v>2655</v>
      </c>
      <c r="CA175" s="150">
        <v>65327</v>
      </c>
      <c r="CB175" s="150">
        <v>41761</v>
      </c>
      <c r="CC175" s="150">
        <v>23566</v>
      </c>
      <c r="CD175">
        <v>0.64</v>
      </c>
      <c r="CE175" s="150"/>
      <c r="CG175" t="s">
        <v>2655</v>
      </c>
      <c r="CH175" t="s">
        <v>2655</v>
      </c>
      <c r="CJ175" t="s">
        <v>2655</v>
      </c>
      <c r="CK175" t="s">
        <v>2655</v>
      </c>
      <c r="CL175" t="s">
        <v>2655</v>
      </c>
      <c r="CM175" t="s">
        <v>2655</v>
      </c>
      <c r="CN175" s="150"/>
      <c r="CO175">
        <v>202</v>
      </c>
      <c r="CP175">
        <v>136</v>
      </c>
      <c r="CQ175" t="s">
        <v>2655</v>
      </c>
      <c r="CR175">
        <v>-65</v>
      </c>
      <c r="CS175">
        <v>273</v>
      </c>
      <c r="CT175">
        <v>155</v>
      </c>
      <c r="CU175">
        <v>118</v>
      </c>
      <c r="CV175">
        <v>0.56999999999999995</v>
      </c>
      <c r="CW175" s="150"/>
      <c r="CX175" s="150">
        <v>2293</v>
      </c>
      <c r="CY175" t="s">
        <v>2655</v>
      </c>
      <c r="CZ175" t="s">
        <v>2655</v>
      </c>
      <c r="DA175">
        <v>65</v>
      </c>
      <c r="DB175" s="150">
        <v>2358</v>
      </c>
      <c r="DC175" t="s">
        <v>2655</v>
      </c>
      <c r="DD175" s="150">
        <v>2358</v>
      </c>
      <c r="DE175" t="s">
        <v>2655</v>
      </c>
      <c r="DF175" s="151"/>
      <c r="DG175" s="150">
        <v>2495</v>
      </c>
      <c r="DH175">
        <v>136</v>
      </c>
      <c r="DI175" t="s">
        <v>2655</v>
      </c>
      <c r="DJ175" t="s">
        <v>2655</v>
      </c>
      <c r="DK175" s="150">
        <v>2631</v>
      </c>
      <c r="DL175">
        <v>155</v>
      </c>
      <c r="DM175" s="150">
        <v>2476</v>
      </c>
      <c r="DN175">
        <v>0.06</v>
      </c>
      <c r="DO175" s="150"/>
      <c r="DS175" s="150"/>
      <c r="DW175" t="str">
        <f t="shared" si="8"/>
        <v>מעלות-תרשיחא</v>
      </c>
      <c r="DX175" s="150">
        <f t="shared" si="9"/>
        <v>20318</v>
      </c>
      <c r="DY175" s="150">
        <f t="shared" si="10"/>
        <v>21443</v>
      </c>
      <c r="DZ175" s="150"/>
      <c r="EC175" t="s">
        <v>2905</v>
      </c>
      <c r="ED175" s="150" t="str">
        <f t="shared" si="11"/>
        <v>מעלות-תרשיחא</v>
      </c>
      <c r="EE175" s="150"/>
      <c r="EL175" s="150"/>
      <c r="EM175" s="152"/>
      <c r="EN175" s="150"/>
      <c r="EO175" s="150"/>
      <c r="EP175" s="150"/>
      <c r="ES175" s="150"/>
      <c r="EV175" s="150"/>
      <c r="EW175" s="150"/>
      <c r="EX175" s="150"/>
      <c r="EY175" s="151"/>
      <c r="EZ175" s="150"/>
      <c r="FA175" s="150"/>
      <c r="FC175" s="150"/>
      <c r="FG175" s="150"/>
      <c r="FH175" s="150"/>
      <c r="FI175" s="150"/>
      <c r="FJ175" s="150"/>
      <c r="FK175" s="151"/>
      <c r="FL175" s="150"/>
      <c r="FM175" s="150"/>
      <c r="FO175" s="150"/>
      <c r="FP175" s="150"/>
      <c r="FQ175" s="152"/>
      <c r="FR175" s="150"/>
      <c r="FS175" s="150"/>
      <c r="FT175" s="150"/>
      <c r="FV175" s="150"/>
      <c r="FW175" s="150"/>
      <c r="FX175" s="150"/>
      <c r="FZ175" s="153"/>
      <c r="GA175" s="150"/>
      <c r="GB175" s="150"/>
      <c r="GE175" s="150"/>
      <c r="GF175" s="150"/>
      <c r="GG175" s="150"/>
      <c r="GI175" s="154"/>
      <c r="GJ175" s="150"/>
      <c r="GM175" s="150"/>
      <c r="GN175" s="150"/>
      <c r="GP175" s="150"/>
      <c r="GR175" s="151"/>
      <c r="GS175" s="150"/>
      <c r="GT175" s="150"/>
      <c r="GU175" s="150"/>
      <c r="GW175" s="150"/>
      <c r="GX175" s="150"/>
      <c r="GY175" s="150"/>
      <c r="HA175" s="152"/>
      <c r="HJ175" s="128"/>
      <c r="HS175" s="151"/>
      <c r="HT175" s="150"/>
      <c r="HX175" s="150"/>
      <c r="HZ175" s="150"/>
      <c r="IB175" s="151"/>
      <c r="IC175" s="150"/>
      <c r="IG175" s="150"/>
      <c r="II175" s="150"/>
    </row>
    <row r="176" spans="1:243">
      <c r="A176" s="149">
        <v>163</v>
      </c>
      <c r="B176" s="238" t="s">
        <v>2657</v>
      </c>
      <c r="C176" t="s">
        <v>352</v>
      </c>
      <c r="D176" s="238"/>
      <c r="E176" s="238"/>
      <c r="F176" s="238"/>
      <c r="G176" s="150">
        <v>31171</v>
      </c>
      <c r="H176" s="150">
        <v>12161</v>
      </c>
      <c r="I176" s="150">
        <v>4019</v>
      </c>
      <c r="J176" s="150">
        <v>1022</v>
      </c>
      <c r="K176" s="150">
        <v>5373</v>
      </c>
      <c r="L176" s="150">
        <v>53746</v>
      </c>
      <c r="M176"/>
      <c r="N176" s="150">
        <v>-1992</v>
      </c>
      <c r="O176" s="150"/>
      <c r="P176" s="151"/>
      <c r="Q176" s="150">
        <v>24916</v>
      </c>
      <c r="R176" s="150">
        <v>2338</v>
      </c>
      <c r="S176">
        <v>63</v>
      </c>
      <c r="T176" s="150">
        <v>3265</v>
      </c>
      <c r="U176" s="150">
        <v>12161</v>
      </c>
      <c r="V176" s="150">
        <v>4019</v>
      </c>
      <c r="W176" s="150">
        <v>1022</v>
      </c>
      <c r="X176" s="150">
        <v>2322</v>
      </c>
      <c r="Y176">
        <v>955</v>
      </c>
      <c r="AA176" t="s">
        <v>2655</v>
      </c>
      <c r="AB176">
        <v>46</v>
      </c>
      <c r="AC176">
        <v>589</v>
      </c>
      <c r="AD176" s="150">
        <v>51696</v>
      </c>
      <c r="AE176" s="150">
        <v>2050</v>
      </c>
      <c r="AF176" s="150">
        <v>53746</v>
      </c>
      <c r="AG176" s="151"/>
      <c r="AH176" s="150">
        <v>12578</v>
      </c>
      <c r="AI176" s="150">
        <v>3017</v>
      </c>
      <c r="AJ176" s="150">
        <v>4246</v>
      </c>
      <c r="AL176" s="150">
        <v>3700</v>
      </c>
      <c r="AM176" s="150">
        <v>3400</v>
      </c>
      <c r="AP176" s="150">
        <v>14363</v>
      </c>
      <c r="AQ176" s="150">
        <v>8384</v>
      </c>
      <c r="AR176" s="150">
        <v>18557</v>
      </c>
      <c r="AS176">
        <v>13</v>
      </c>
      <c r="AT176"/>
      <c r="AU176" s="150">
        <v>5546</v>
      </c>
      <c r="AV176" s="150">
        <v>9708</v>
      </c>
      <c r="AW176" s="150">
        <v>1799</v>
      </c>
      <c r="AY176" s="150">
        <v>13455</v>
      </c>
      <c r="AZ176" s="150">
        <v>7548</v>
      </c>
      <c r="BA176" s="150">
        <v>5907</v>
      </c>
      <c r="BB176">
        <v>0.56000000000000005</v>
      </c>
      <c r="BC176"/>
      <c r="BD176" s="150"/>
      <c r="BE176" s="150">
        <v>15695</v>
      </c>
      <c r="BF176" s="150">
        <v>16703</v>
      </c>
      <c r="BG176">
        <v>762</v>
      </c>
      <c r="BI176" s="150">
        <v>31636</v>
      </c>
      <c r="BJ176" s="150">
        <v>17221</v>
      </c>
      <c r="BK176" s="150">
        <v>14415</v>
      </c>
      <c r="BL176">
        <v>0.54</v>
      </c>
      <c r="BM176"/>
      <c r="BN176" s="150">
        <v>3091</v>
      </c>
      <c r="BO176">
        <v>180</v>
      </c>
      <c r="BP176">
        <v>957</v>
      </c>
      <c r="BR176" s="150">
        <v>2314</v>
      </c>
      <c r="BS176" t="s">
        <v>2655</v>
      </c>
      <c r="BT176" s="150">
        <v>2314</v>
      </c>
      <c r="BU176" t="s">
        <v>2655</v>
      </c>
      <c r="BV176" s="150"/>
      <c r="BW176" s="150">
        <v>24332</v>
      </c>
      <c r="BX176" s="150">
        <v>26591</v>
      </c>
      <c r="BY176" s="150">
        <v>3518</v>
      </c>
      <c r="BZ176" t="s">
        <v>2655</v>
      </c>
      <c r="CA176" s="150">
        <v>47405</v>
      </c>
      <c r="CB176" s="150">
        <v>24769</v>
      </c>
      <c r="CC176" s="150">
        <v>22636</v>
      </c>
      <c r="CD176">
        <v>0.52</v>
      </c>
      <c r="CE176" s="150"/>
      <c r="CG176" t="s">
        <v>2655</v>
      </c>
      <c r="CH176" t="s">
        <v>2655</v>
      </c>
      <c r="CJ176" t="s">
        <v>2655</v>
      </c>
      <c r="CK176" t="s">
        <v>2655</v>
      </c>
      <c r="CL176" t="s">
        <v>2655</v>
      </c>
      <c r="CM176" t="s">
        <v>2655</v>
      </c>
      <c r="CN176" s="150"/>
      <c r="CO176" s="150">
        <v>3007</v>
      </c>
      <c r="CP176">
        <v>253</v>
      </c>
      <c r="CQ176">
        <v>24</v>
      </c>
      <c r="CS176" s="150">
        <v>3236</v>
      </c>
      <c r="CT176">
        <v>63</v>
      </c>
      <c r="CU176" s="150">
        <v>3173</v>
      </c>
      <c r="CV176">
        <v>0.02</v>
      </c>
      <c r="CW176" s="150"/>
      <c r="CX176">
        <v>448</v>
      </c>
      <c r="CY176">
        <v>24</v>
      </c>
      <c r="CZ176">
        <v>222</v>
      </c>
      <c r="DB176">
        <v>250</v>
      </c>
      <c r="DC176" t="s">
        <v>2655</v>
      </c>
      <c r="DD176">
        <v>250</v>
      </c>
      <c r="DE176" t="s">
        <v>2655</v>
      </c>
      <c r="DF176" s="151"/>
      <c r="DG176" s="150">
        <v>3455</v>
      </c>
      <c r="DH176">
        <v>277</v>
      </c>
      <c r="DI176">
        <v>246</v>
      </c>
      <c r="DJ176" t="s">
        <v>2655</v>
      </c>
      <c r="DK176" s="150">
        <v>3486</v>
      </c>
      <c r="DL176">
        <v>63</v>
      </c>
      <c r="DM176" s="150">
        <v>3423</v>
      </c>
      <c r="DN176">
        <v>0.02</v>
      </c>
      <c r="DO176" s="150"/>
      <c r="DP176" s="150"/>
      <c r="DQ176" s="150"/>
      <c r="DS176" s="150"/>
      <c r="DW176" t="str">
        <f t="shared" si="8"/>
        <v>מצפה רמון</v>
      </c>
      <c r="DX176" s="150">
        <f t="shared" si="9"/>
        <v>7548</v>
      </c>
      <c r="DY176" s="150">
        <f t="shared" si="10"/>
        <v>17221</v>
      </c>
      <c r="DZ176" s="150"/>
      <c r="EB176" s="150"/>
      <c r="EC176" t="s">
        <v>2906</v>
      </c>
      <c r="ED176" s="150" t="str">
        <f t="shared" si="11"/>
        <v>מצפה רמון</v>
      </c>
      <c r="EL176" s="150"/>
      <c r="EM176" s="152"/>
      <c r="EN176" s="150"/>
      <c r="EO176" s="150"/>
      <c r="EP176" s="150"/>
      <c r="ER176" s="150"/>
      <c r="ES176" s="150"/>
      <c r="EV176" s="150"/>
      <c r="EW176" s="150"/>
      <c r="EX176" s="150"/>
      <c r="EY176" s="151"/>
      <c r="EZ176" s="150"/>
      <c r="FA176" s="150"/>
      <c r="FC176" s="150"/>
      <c r="FD176" s="150"/>
      <c r="FG176" s="150"/>
      <c r="FH176" s="150"/>
      <c r="FI176" s="150"/>
      <c r="FJ176" s="150"/>
      <c r="FK176" s="151"/>
      <c r="FM176" s="150"/>
      <c r="FN176" s="150"/>
      <c r="FO176" s="150"/>
      <c r="FP176" s="150"/>
      <c r="FQ176" s="152"/>
      <c r="FR176" s="150"/>
      <c r="FS176" s="150"/>
      <c r="FT176" s="150"/>
      <c r="FV176" s="150"/>
      <c r="FW176" s="150"/>
      <c r="FX176" s="150"/>
      <c r="FZ176" s="153"/>
      <c r="GA176" s="150"/>
      <c r="GB176" s="150"/>
      <c r="GE176" s="150"/>
      <c r="GF176" s="150"/>
      <c r="GG176" s="150"/>
      <c r="GI176" s="154"/>
      <c r="GJ176" s="150"/>
      <c r="GN176" s="150"/>
      <c r="GP176" s="150"/>
      <c r="GR176" s="151"/>
      <c r="GS176" s="150"/>
      <c r="GT176" s="150"/>
      <c r="GU176" s="150"/>
      <c r="GW176" s="150"/>
      <c r="GX176" s="150"/>
      <c r="GY176" s="150"/>
      <c r="HA176" s="152"/>
      <c r="HJ176" s="128"/>
      <c r="HK176" s="150"/>
      <c r="HO176" s="150"/>
      <c r="HQ176" s="150"/>
      <c r="HS176" s="151"/>
      <c r="IB176" s="151"/>
      <c r="IC176" s="150"/>
      <c r="IG176" s="150"/>
      <c r="II176" s="150"/>
    </row>
    <row r="177" spans="1:243">
      <c r="A177" s="149">
        <v>164</v>
      </c>
      <c r="B177" s="238" t="s">
        <v>2657</v>
      </c>
      <c r="C177" t="s">
        <v>2149</v>
      </c>
      <c r="D177" s="238"/>
      <c r="E177" s="238"/>
      <c r="F177" s="238"/>
      <c r="G177" s="150">
        <v>43482</v>
      </c>
      <c r="H177" s="150">
        <v>30556</v>
      </c>
      <c r="I177" s="150">
        <v>8972</v>
      </c>
      <c r="J177" s="150">
        <v>1566</v>
      </c>
      <c r="K177" s="150">
        <v>40410</v>
      </c>
      <c r="L177" s="150">
        <v>124986</v>
      </c>
      <c r="M177"/>
      <c r="N177">
        <v>-644</v>
      </c>
      <c r="O177" s="150"/>
      <c r="P177" s="151"/>
      <c r="Q177" s="150">
        <v>19512</v>
      </c>
      <c r="R177" s="150">
        <v>4249</v>
      </c>
      <c r="S177">
        <v>270</v>
      </c>
      <c r="T177" s="150">
        <v>12550</v>
      </c>
      <c r="U177" s="150">
        <v>30556</v>
      </c>
      <c r="V177" s="150">
        <v>8972</v>
      </c>
      <c r="W177" s="150">
        <v>1566</v>
      </c>
      <c r="X177" s="150">
        <v>21297</v>
      </c>
      <c r="Y177" s="150">
        <v>3748</v>
      </c>
      <c r="AA177" s="150">
        <v>10000</v>
      </c>
      <c r="AB177" s="150">
        <v>5365</v>
      </c>
      <c r="AC177" s="150">
        <v>6901</v>
      </c>
      <c r="AD177" s="150">
        <v>124986</v>
      </c>
      <c r="AE177" t="s">
        <v>2655</v>
      </c>
      <c r="AF177" s="150">
        <v>124986</v>
      </c>
      <c r="AG177" s="151"/>
      <c r="AH177" s="150">
        <v>74983</v>
      </c>
      <c r="AI177" s="150">
        <v>22003</v>
      </c>
      <c r="AJ177" s="150">
        <v>9461</v>
      </c>
      <c r="AK177">
        <v>564</v>
      </c>
      <c r="AL177" t="s">
        <v>2655</v>
      </c>
      <c r="AM177" s="150">
        <v>13759</v>
      </c>
      <c r="AN177">
        <v>367</v>
      </c>
      <c r="AP177" s="150">
        <v>46154</v>
      </c>
      <c r="AQ177" s="150">
        <v>21670</v>
      </c>
      <c r="AR177" s="150">
        <v>99467</v>
      </c>
      <c r="AS177">
        <v>460</v>
      </c>
      <c r="AT177"/>
      <c r="AU177" s="150">
        <v>6530</v>
      </c>
      <c r="AV177" s="150">
        <v>13466</v>
      </c>
      <c r="AW177" s="150">
        <v>3219</v>
      </c>
      <c r="AX177" s="150">
        <v>-1696</v>
      </c>
      <c r="AY177" s="150">
        <v>15081</v>
      </c>
      <c r="AZ177" s="150">
        <v>10230</v>
      </c>
      <c r="BA177" s="150">
        <v>4851</v>
      </c>
      <c r="BB177">
        <v>0.68</v>
      </c>
      <c r="BC177"/>
      <c r="BD177" s="150"/>
      <c r="BE177" s="150">
        <v>3048</v>
      </c>
      <c r="BF177" s="150">
        <v>11599</v>
      </c>
      <c r="BG177" s="150">
        <v>1030</v>
      </c>
      <c r="BI177" s="150">
        <v>13617</v>
      </c>
      <c r="BJ177" s="150">
        <v>9282</v>
      </c>
      <c r="BK177" s="150">
        <v>4335</v>
      </c>
      <c r="BL177">
        <v>0.68</v>
      </c>
      <c r="BM177"/>
      <c r="BN177" s="150">
        <v>16749</v>
      </c>
      <c r="BO177" t="s">
        <v>2655</v>
      </c>
      <c r="BP177" t="s">
        <v>2655</v>
      </c>
      <c r="BQ177" s="150">
        <v>1696</v>
      </c>
      <c r="BR177" s="150">
        <v>18445</v>
      </c>
      <c r="BS177" t="s">
        <v>2655</v>
      </c>
      <c r="BT177" s="150">
        <v>18445</v>
      </c>
      <c r="BU177" t="s">
        <v>2655</v>
      </c>
      <c r="BV177" s="150"/>
      <c r="BW177" s="150">
        <v>26327</v>
      </c>
      <c r="BX177" s="150">
        <v>25065</v>
      </c>
      <c r="BY177" s="150">
        <v>4249</v>
      </c>
      <c r="BZ177" t="s">
        <v>2655</v>
      </c>
      <c r="CA177" s="150">
        <v>47143</v>
      </c>
      <c r="CB177" s="150">
        <v>19512</v>
      </c>
      <c r="CC177" s="150">
        <v>27631</v>
      </c>
      <c r="CD177">
        <v>0.41</v>
      </c>
      <c r="CE177" s="150"/>
      <c r="CG177" t="s">
        <v>2655</v>
      </c>
      <c r="CH177" t="s">
        <v>2655</v>
      </c>
      <c r="CJ177" t="s">
        <v>2655</v>
      </c>
      <c r="CK177" t="s">
        <v>2655</v>
      </c>
      <c r="CL177" t="s">
        <v>2655</v>
      </c>
      <c r="CM177" t="s">
        <v>2655</v>
      </c>
      <c r="CN177" s="150"/>
      <c r="CO177">
        <v>205</v>
      </c>
      <c r="CP177">
        <v>385</v>
      </c>
      <c r="CQ177" t="s">
        <v>2655</v>
      </c>
      <c r="CR177">
        <v>-77</v>
      </c>
      <c r="CS177">
        <v>513</v>
      </c>
      <c r="CT177">
        <v>270</v>
      </c>
      <c r="CU177">
        <v>243</v>
      </c>
      <c r="CV177">
        <v>0.53</v>
      </c>
      <c r="CW177" s="150"/>
      <c r="CX177">
        <v>612</v>
      </c>
      <c r="CY177" t="s">
        <v>2655</v>
      </c>
      <c r="CZ177" t="s">
        <v>2655</v>
      </c>
      <c r="DA177">
        <v>77</v>
      </c>
      <c r="DB177">
        <v>689</v>
      </c>
      <c r="DC177" t="s">
        <v>2655</v>
      </c>
      <c r="DD177">
        <v>689</v>
      </c>
      <c r="DE177" t="s">
        <v>2655</v>
      </c>
      <c r="DF177" s="151"/>
      <c r="DG177">
        <v>817</v>
      </c>
      <c r="DH177">
        <v>385</v>
      </c>
      <c r="DI177" t="s">
        <v>2655</v>
      </c>
      <c r="DJ177" t="s">
        <v>2655</v>
      </c>
      <c r="DK177" s="150">
        <v>1202</v>
      </c>
      <c r="DL177">
        <v>270</v>
      </c>
      <c r="DM177">
        <v>932</v>
      </c>
      <c r="DN177">
        <v>0.22</v>
      </c>
      <c r="DO177" s="150"/>
      <c r="DS177" s="150"/>
      <c r="DV177" s="150"/>
      <c r="DW177" t="str">
        <f t="shared" si="8"/>
        <v>מרום הגליל</v>
      </c>
      <c r="DX177" s="150">
        <f t="shared" si="9"/>
        <v>10230</v>
      </c>
      <c r="DY177" s="150">
        <f t="shared" si="10"/>
        <v>9282</v>
      </c>
      <c r="DZ177" s="150"/>
      <c r="EB177" s="150"/>
      <c r="EC177" t="s">
        <v>2907</v>
      </c>
      <c r="ED177" s="150" t="str">
        <f t="shared" si="11"/>
        <v>מרום הגליל</v>
      </c>
      <c r="EE177" s="150"/>
      <c r="EL177" s="150"/>
      <c r="EM177" s="152"/>
      <c r="EN177" s="150"/>
      <c r="EO177" s="150"/>
      <c r="EP177" s="150"/>
      <c r="ES177" s="150"/>
      <c r="EV177" s="150"/>
      <c r="EW177" s="150"/>
      <c r="EX177" s="150"/>
      <c r="EY177" s="151"/>
      <c r="EZ177" s="150"/>
      <c r="FA177" s="150"/>
      <c r="FC177" s="150"/>
      <c r="FD177" s="150"/>
      <c r="FG177" s="150"/>
      <c r="FH177" s="150"/>
      <c r="FI177" s="150"/>
      <c r="FJ177" s="150"/>
      <c r="FK177" s="151"/>
      <c r="FL177" s="150"/>
      <c r="FM177" s="150"/>
      <c r="FN177" s="150"/>
      <c r="FO177" s="150"/>
      <c r="FP177" s="150"/>
      <c r="FQ177" s="152"/>
      <c r="FR177" s="150"/>
      <c r="FS177" s="150"/>
      <c r="FT177" s="150"/>
      <c r="FU177" s="150"/>
      <c r="FV177" s="150"/>
      <c r="FW177" s="150"/>
      <c r="FX177" s="150"/>
      <c r="FZ177" s="153"/>
      <c r="GA177" s="150"/>
      <c r="GB177" s="150"/>
      <c r="GC177" s="150"/>
      <c r="GE177" s="150"/>
      <c r="GF177" s="150"/>
      <c r="GG177" s="150"/>
      <c r="GI177" s="154"/>
      <c r="GJ177" s="150"/>
      <c r="GM177" s="150"/>
      <c r="GN177" s="150"/>
      <c r="GP177" s="150"/>
      <c r="GR177" s="151"/>
      <c r="GS177" s="150"/>
      <c r="GT177" s="150"/>
      <c r="GU177" s="150"/>
      <c r="GW177" s="150"/>
      <c r="GX177" s="150"/>
      <c r="GY177" s="150"/>
      <c r="HA177" s="152"/>
      <c r="HJ177" s="128"/>
      <c r="HS177" s="151"/>
      <c r="IB177" s="151"/>
      <c r="IG177" s="150"/>
    </row>
    <row r="178" spans="1:243">
      <c r="A178" s="149">
        <v>165</v>
      </c>
      <c r="B178" s="238" t="s">
        <v>2658</v>
      </c>
      <c r="C178" t="s">
        <v>362</v>
      </c>
      <c r="D178" s="238"/>
      <c r="E178" s="238"/>
      <c r="F178" s="238"/>
      <c r="G178" s="150">
        <v>55974</v>
      </c>
      <c r="H178" s="150">
        <v>29887</v>
      </c>
      <c r="I178" s="150">
        <v>7563</v>
      </c>
      <c r="J178" s="150">
        <v>1216</v>
      </c>
      <c r="K178" s="150">
        <v>15489</v>
      </c>
      <c r="L178" s="150">
        <v>110129</v>
      </c>
      <c r="M178"/>
      <c r="N178">
        <v>158</v>
      </c>
      <c r="O178" s="150"/>
      <c r="P178" s="151"/>
      <c r="Q178" s="150">
        <v>45375</v>
      </c>
      <c r="R178" s="150">
        <v>2054</v>
      </c>
      <c r="S178" t="s">
        <v>2655</v>
      </c>
      <c r="T178" s="150">
        <v>7707</v>
      </c>
      <c r="U178" s="150">
        <v>29887</v>
      </c>
      <c r="V178" s="150">
        <v>7563</v>
      </c>
      <c r="W178" s="150">
        <v>1216</v>
      </c>
      <c r="X178" s="150">
        <v>10907</v>
      </c>
      <c r="Y178" s="150">
        <v>2075</v>
      </c>
      <c r="AA178" t="s">
        <v>2655</v>
      </c>
      <c r="AB178" s="150">
        <v>2507</v>
      </c>
      <c r="AC178">
        <v>838</v>
      </c>
      <c r="AD178" s="150">
        <v>110129</v>
      </c>
      <c r="AE178" t="s">
        <v>2655</v>
      </c>
      <c r="AF178" s="150">
        <v>110129</v>
      </c>
      <c r="AG178" s="151"/>
      <c r="AH178" s="150">
        <v>58231</v>
      </c>
      <c r="AI178" s="150">
        <v>16653</v>
      </c>
      <c r="AJ178" s="150">
        <v>3754</v>
      </c>
      <c r="AK178" s="150">
        <v>3755</v>
      </c>
      <c r="AL178" s="150">
        <v>5085</v>
      </c>
      <c r="AM178" s="150">
        <v>5600</v>
      </c>
      <c r="AP178" s="150">
        <v>34847</v>
      </c>
      <c r="AQ178" s="150">
        <v>23931</v>
      </c>
      <c r="AR178" s="150">
        <v>69147</v>
      </c>
      <c r="AS178" t="s">
        <v>2655</v>
      </c>
      <c r="AT178"/>
      <c r="AU178" s="150">
        <v>5889</v>
      </c>
      <c r="AV178" s="150">
        <v>12559</v>
      </c>
      <c r="AW178" s="150">
        <v>1790</v>
      </c>
      <c r="AX178">
        <v>-9</v>
      </c>
      <c r="AY178" s="150">
        <v>16649</v>
      </c>
      <c r="AZ178" s="150">
        <v>10914</v>
      </c>
      <c r="BA178" s="150">
        <v>5735</v>
      </c>
      <c r="BB178">
        <v>0.66</v>
      </c>
      <c r="BC178"/>
      <c r="BD178" s="150"/>
      <c r="BE178">
        <v>381</v>
      </c>
      <c r="BF178" s="150">
        <v>32375.57</v>
      </c>
      <c r="BG178">
        <v>264</v>
      </c>
      <c r="BH178" s="150">
        <v>3778</v>
      </c>
      <c r="BI178" s="150">
        <v>36270.57</v>
      </c>
      <c r="BJ178" s="150">
        <v>34461</v>
      </c>
      <c r="BK178" s="150">
        <v>1809.57</v>
      </c>
      <c r="BL178">
        <v>0.95</v>
      </c>
      <c r="BM178"/>
      <c r="BN178" s="150">
        <v>13031</v>
      </c>
      <c r="BO178" t="s">
        <v>2655</v>
      </c>
      <c r="BP178" t="s">
        <v>2655</v>
      </c>
      <c r="BQ178" s="150">
        <v>-3769</v>
      </c>
      <c r="BR178" s="150">
        <v>9262</v>
      </c>
      <c r="BS178" t="s">
        <v>2655</v>
      </c>
      <c r="BT178" s="150">
        <v>9262</v>
      </c>
      <c r="BU178" t="s">
        <v>2655</v>
      </c>
      <c r="BV178" s="150"/>
      <c r="BW178" s="150">
        <v>19301</v>
      </c>
      <c r="BX178" s="150">
        <v>44934.57</v>
      </c>
      <c r="BY178" s="150">
        <v>2054</v>
      </c>
      <c r="BZ178" t="s">
        <v>2655</v>
      </c>
      <c r="CA178" s="150">
        <v>62181.57</v>
      </c>
      <c r="CB178" s="150">
        <v>45375</v>
      </c>
      <c r="CC178" s="150">
        <v>16806.57</v>
      </c>
      <c r="CD178">
        <v>0.73</v>
      </c>
      <c r="CE178" s="150"/>
      <c r="CG178" t="s">
        <v>2655</v>
      </c>
      <c r="CH178" t="s">
        <v>2655</v>
      </c>
      <c r="CJ178" t="s">
        <v>2655</v>
      </c>
      <c r="CK178" t="s">
        <v>2655</v>
      </c>
      <c r="CL178" t="s">
        <v>2655</v>
      </c>
      <c r="CM178" t="s">
        <v>2655</v>
      </c>
      <c r="CN178" s="150"/>
      <c r="CP178" t="s">
        <v>2655</v>
      </c>
      <c r="CQ178" t="s">
        <v>2655</v>
      </c>
      <c r="CS178" t="s">
        <v>2655</v>
      </c>
      <c r="CT178" t="s">
        <v>2655</v>
      </c>
      <c r="CU178" t="s">
        <v>2655</v>
      </c>
      <c r="CV178" t="s">
        <v>2655</v>
      </c>
      <c r="CW178" s="150"/>
      <c r="CY178" t="s">
        <v>2655</v>
      </c>
      <c r="CZ178" t="s">
        <v>2655</v>
      </c>
      <c r="DB178" t="s">
        <v>2655</v>
      </c>
      <c r="DC178" t="s">
        <v>2655</v>
      </c>
      <c r="DD178" t="s">
        <v>2655</v>
      </c>
      <c r="DE178" t="s">
        <v>2655</v>
      </c>
      <c r="DF178" s="151"/>
      <c r="DG178" t="s">
        <v>2655</v>
      </c>
      <c r="DH178" t="s">
        <v>2655</v>
      </c>
      <c r="DI178" t="s">
        <v>2655</v>
      </c>
      <c r="DJ178" t="s">
        <v>2655</v>
      </c>
      <c r="DK178" t="s">
        <v>2655</v>
      </c>
      <c r="DL178" t="s">
        <v>2655</v>
      </c>
      <c r="DM178" t="s">
        <v>2655</v>
      </c>
      <c r="DN178" t="s">
        <v>2655</v>
      </c>
      <c r="DO178" s="150"/>
      <c r="DS178" s="150"/>
      <c r="DW178" t="str">
        <f t="shared" si="8"/>
        <v>מרחבים</v>
      </c>
      <c r="DX178" s="150">
        <f t="shared" si="9"/>
        <v>10914</v>
      </c>
      <c r="DY178" s="150">
        <f t="shared" si="10"/>
        <v>34461</v>
      </c>
      <c r="DZ178" s="150"/>
      <c r="EB178" s="150"/>
      <c r="EC178" t="s">
        <v>2908</v>
      </c>
      <c r="ED178" s="150" t="str">
        <f t="shared" si="11"/>
        <v>מרחבים</v>
      </c>
      <c r="EE178" s="150"/>
      <c r="EL178" s="150"/>
      <c r="EM178" s="152"/>
      <c r="EN178" s="150"/>
      <c r="EO178" s="150"/>
      <c r="EP178" s="150"/>
      <c r="EQ178" s="150"/>
      <c r="ER178" s="150"/>
      <c r="ES178" s="150"/>
      <c r="EV178" s="150"/>
      <c r="EW178" s="150"/>
      <c r="EX178" s="150"/>
      <c r="EY178" s="151"/>
      <c r="EZ178" s="150"/>
      <c r="FA178" s="150"/>
      <c r="FD178" s="150"/>
      <c r="FG178" s="150"/>
      <c r="FH178" s="150"/>
      <c r="FI178" s="150"/>
      <c r="FJ178" s="150"/>
      <c r="FK178" s="151"/>
      <c r="FM178" s="150"/>
      <c r="FN178" s="150"/>
      <c r="FO178" s="150"/>
      <c r="FP178" s="150"/>
      <c r="FQ178" s="152"/>
      <c r="FR178" s="150"/>
      <c r="FS178" s="150"/>
      <c r="FT178" s="150"/>
      <c r="FV178" s="150"/>
      <c r="FW178" s="150"/>
      <c r="FX178" s="150"/>
      <c r="FZ178" s="153"/>
      <c r="GB178" s="150"/>
      <c r="GD178" s="150"/>
      <c r="GE178" s="150"/>
      <c r="GF178" s="150"/>
      <c r="GG178" s="150"/>
      <c r="GI178" s="154"/>
      <c r="GJ178" s="150"/>
      <c r="GM178" s="150"/>
      <c r="GN178" s="150"/>
      <c r="GP178" s="150"/>
      <c r="GR178" s="151"/>
      <c r="GS178" s="150"/>
      <c r="GT178" s="150"/>
      <c r="GU178" s="150"/>
      <c r="GW178" s="150"/>
      <c r="GX178" s="150"/>
      <c r="GY178" s="150"/>
      <c r="HA178" s="152"/>
      <c r="HJ178" s="128"/>
      <c r="HS178" s="151"/>
      <c r="IB178" s="151"/>
    </row>
    <row r="179" spans="1:243">
      <c r="A179" s="149">
        <v>166</v>
      </c>
      <c r="B179" s="238" t="s">
        <v>2657</v>
      </c>
      <c r="C179" t="s">
        <v>2157</v>
      </c>
      <c r="D179" s="238"/>
      <c r="E179" s="238"/>
      <c r="F179" s="238"/>
      <c r="G179" s="150">
        <v>80716</v>
      </c>
      <c r="H179" s="150">
        <v>66999</v>
      </c>
      <c r="I179" s="150">
        <v>10681</v>
      </c>
      <c r="J179" s="150">
        <v>2481</v>
      </c>
      <c r="K179" s="150">
        <v>17982</v>
      </c>
      <c r="L179" s="150">
        <v>178859</v>
      </c>
      <c r="M179" s="150"/>
      <c r="N179" s="150">
        <v>1315</v>
      </c>
      <c r="O179" s="150"/>
      <c r="P179" s="151"/>
      <c r="Q179" s="150">
        <v>57314</v>
      </c>
      <c r="R179" s="150">
        <v>6378</v>
      </c>
      <c r="S179" t="s">
        <v>2655</v>
      </c>
      <c r="T179" s="150">
        <v>14607</v>
      </c>
      <c r="U179" s="150">
        <v>66999</v>
      </c>
      <c r="V179" s="150">
        <v>10681</v>
      </c>
      <c r="W179" s="150">
        <v>2481</v>
      </c>
      <c r="X179" s="150">
        <v>16257</v>
      </c>
      <c r="Y179">
        <v>776</v>
      </c>
      <c r="AA179" t="s">
        <v>2655</v>
      </c>
      <c r="AB179">
        <v>949</v>
      </c>
      <c r="AC179" s="150">
        <v>2417</v>
      </c>
      <c r="AD179" s="150">
        <v>178859</v>
      </c>
      <c r="AE179" t="s">
        <v>2655</v>
      </c>
      <c r="AF179" s="150">
        <v>178859</v>
      </c>
      <c r="AG179" s="151"/>
      <c r="AH179" s="150">
        <v>88728</v>
      </c>
      <c r="AI179" s="150">
        <v>21391</v>
      </c>
      <c r="AJ179" s="150">
        <v>15410</v>
      </c>
      <c r="AK179" s="150">
        <v>5534</v>
      </c>
      <c r="AL179" s="150">
        <v>15816</v>
      </c>
      <c r="AM179" s="150">
        <v>4155</v>
      </c>
      <c r="AP179" s="150">
        <v>62306</v>
      </c>
      <c r="AQ179" s="150">
        <v>26092</v>
      </c>
      <c r="AR179" s="150">
        <v>124942</v>
      </c>
      <c r="AS179" t="s">
        <v>2655</v>
      </c>
      <c r="AT179"/>
      <c r="AU179" s="150">
        <v>7038</v>
      </c>
      <c r="AV179" s="150">
        <v>32991</v>
      </c>
      <c r="AW179" s="150">
        <v>5161</v>
      </c>
      <c r="AX179">
        <v>71</v>
      </c>
      <c r="AY179" s="150">
        <v>34939</v>
      </c>
      <c r="AZ179" s="150">
        <v>27673</v>
      </c>
      <c r="BA179" s="150">
        <v>7266</v>
      </c>
      <c r="BB179">
        <v>0.79</v>
      </c>
      <c r="BC179"/>
      <c r="BD179" s="150"/>
      <c r="BE179" s="150">
        <v>1936</v>
      </c>
      <c r="BF179" s="150">
        <v>31066</v>
      </c>
      <c r="BG179" s="150">
        <v>1518</v>
      </c>
      <c r="BI179" s="150">
        <v>31484</v>
      </c>
      <c r="BJ179" s="150">
        <v>29639</v>
      </c>
      <c r="BK179" s="150">
        <v>1845</v>
      </c>
      <c r="BL179">
        <v>0.94</v>
      </c>
      <c r="BM179"/>
      <c r="BN179">
        <v>976</v>
      </c>
      <c r="BO179">
        <v>29</v>
      </c>
      <c r="BP179" t="s">
        <v>2655</v>
      </c>
      <c r="BQ179">
        <v>-71</v>
      </c>
      <c r="BR179">
        <v>934</v>
      </c>
      <c r="BS179" t="s">
        <v>2655</v>
      </c>
      <c r="BT179">
        <v>934</v>
      </c>
      <c r="BU179" t="s">
        <v>2655</v>
      </c>
      <c r="BV179" s="150"/>
      <c r="BW179" s="150">
        <v>9950</v>
      </c>
      <c r="BX179" s="150">
        <v>64086</v>
      </c>
      <c r="BY179" s="150">
        <v>6679</v>
      </c>
      <c r="BZ179" t="s">
        <v>2655</v>
      </c>
      <c r="CA179" s="150">
        <v>67357</v>
      </c>
      <c r="CB179" s="150">
        <v>57312</v>
      </c>
      <c r="CC179" s="150">
        <v>10045</v>
      </c>
      <c r="CD179">
        <v>0.85</v>
      </c>
      <c r="CE179" s="150"/>
      <c r="CG179" t="s">
        <v>2655</v>
      </c>
      <c r="CH179" t="s">
        <v>2655</v>
      </c>
      <c r="CJ179" t="s">
        <v>2655</v>
      </c>
      <c r="CK179" t="s">
        <v>2655</v>
      </c>
      <c r="CL179" t="s">
        <v>2655</v>
      </c>
      <c r="CM179" t="s">
        <v>2655</v>
      </c>
      <c r="CN179" s="150"/>
      <c r="CP179" t="s">
        <v>2655</v>
      </c>
      <c r="CQ179" t="s">
        <v>2655</v>
      </c>
      <c r="CS179" t="s">
        <v>2655</v>
      </c>
      <c r="CT179" t="s">
        <v>2655</v>
      </c>
      <c r="CU179" t="s">
        <v>2655</v>
      </c>
      <c r="CV179" t="s">
        <v>2655</v>
      </c>
      <c r="CW179" s="150"/>
      <c r="CY179" t="s">
        <v>2655</v>
      </c>
      <c r="CZ179" t="s">
        <v>2655</v>
      </c>
      <c r="DB179" t="s">
        <v>2655</v>
      </c>
      <c r="DC179" t="s">
        <v>2655</v>
      </c>
      <c r="DD179" t="s">
        <v>2655</v>
      </c>
      <c r="DE179" t="s">
        <v>2655</v>
      </c>
      <c r="DF179" s="151"/>
      <c r="DG179" t="s">
        <v>2655</v>
      </c>
      <c r="DH179" t="s">
        <v>2655</v>
      </c>
      <c r="DI179" t="s">
        <v>2655</v>
      </c>
      <c r="DJ179" t="s">
        <v>2655</v>
      </c>
      <c r="DK179" t="s">
        <v>2655</v>
      </c>
      <c r="DL179" t="s">
        <v>2655</v>
      </c>
      <c r="DM179" t="s">
        <v>2655</v>
      </c>
      <c r="DN179" t="s">
        <v>2655</v>
      </c>
      <c r="DO179"/>
      <c r="DW179" t="str">
        <f t="shared" si="8"/>
        <v>משגב</v>
      </c>
      <c r="DX179" s="150">
        <f t="shared" si="9"/>
        <v>27673</v>
      </c>
      <c r="DY179" s="150">
        <f t="shared" si="10"/>
        <v>29639</v>
      </c>
      <c r="DZ179" s="150"/>
      <c r="EB179" s="150"/>
      <c r="EC179" t="s">
        <v>2909</v>
      </c>
      <c r="ED179" s="150" t="str">
        <f t="shared" si="11"/>
        <v>משגב</v>
      </c>
      <c r="EE179" s="150"/>
      <c r="EF179" s="150"/>
      <c r="EG179" s="150"/>
      <c r="EH179" s="150"/>
      <c r="EJ179" s="150"/>
      <c r="EL179" s="150"/>
      <c r="EM179" s="152"/>
      <c r="EN179" s="150"/>
      <c r="EO179" s="150"/>
      <c r="EP179" s="150"/>
      <c r="EQ179" s="150"/>
      <c r="ER179" s="150"/>
      <c r="ES179" s="150"/>
      <c r="EV179" s="150"/>
      <c r="EW179" s="150"/>
      <c r="EX179" s="150"/>
      <c r="EY179" s="151"/>
      <c r="EZ179" s="150"/>
      <c r="FA179" s="150"/>
      <c r="FB179" s="150"/>
      <c r="FD179" s="150"/>
      <c r="FG179" s="150"/>
      <c r="FH179" s="150"/>
      <c r="FI179" s="150"/>
      <c r="FK179" s="151"/>
      <c r="FL179" s="150"/>
      <c r="FM179" s="150"/>
      <c r="FN179" s="150"/>
      <c r="FO179" s="150"/>
      <c r="FP179" s="150"/>
      <c r="FQ179" s="152"/>
      <c r="FR179" s="150"/>
      <c r="FS179" s="150"/>
      <c r="FT179" s="150"/>
      <c r="FV179" s="150"/>
      <c r="FW179" s="150"/>
      <c r="FX179" s="150"/>
      <c r="FZ179" s="153"/>
      <c r="GA179" s="150"/>
      <c r="GB179" s="150"/>
      <c r="GC179" s="150"/>
      <c r="GE179" s="150"/>
      <c r="GF179" s="150"/>
      <c r="GG179" s="150"/>
      <c r="GI179" s="154"/>
      <c r="GR179" s="151"/>
      <c r="GS179" s="150"/>
      <c r="GT179" s="150"/>
      <c r="GU179" s="150"/>
      <c r="GW179" s="150"/>
      <c r="GX179" s="150"/>
      <c r="GY179" s="150"/>
      <c r="HA179" s="152"/>
      <c r="HJ179" s="128"/>
      <c r="HS179" s="151"/>
      <c r="IB179" s="151"/>
    </row>
    <row r="180" spans="1:243">
      <c r="A180" s="149">
        <v>167</v>
      </c>
      <c r="B180" s="238" t="s">
        <v>2658</v>
      </c>
      <c r="C180" t="s">
        <v>2165</v>
      </c>
      <c r="D180" s="238"/>
      <c r="E180" s="238"/>
      <c r="F180" s="238"/>
      <c r="G180" s="150">
        <v>10532</v>
      </c>
      <c r="H180" s="150">
        <v>10990</v>
      </c>
      <c r="I180" s="150">
        <v>2907</v>
      </c>
      <c r="J180">
        <v>283</v>
      </c>
      <c r="K180" s="150">
        <v>10937</v>
      </c>
      <c r="L180" s="150">
        <v>35649</v>
      </c>
      <c r="M180" s="150"/>
      <c r="N180" s="150">
        <v>-1193</v>
      </c>
      <c r="O180" s="150"/>
      <c r="P180" s="151"/>
      <c r="Q180" s="150">
        <v>4379</v>
      </c>
      <c r="R180" s="150">
        <v>2686</v>
      </c>
      <c r="S180">
        <v>115</v>
      </c>
      <c r="T180">
        <v>812</v>
      </c>
      <c r="U180" s="150">
        <v>10990</v>
      </c>
      <c r="V180" s="150">
        <v>2907</v>
      </c>
      <c r="W180">
        <v>283</v>
      </c>
      <c r="X180" s="150">
        <v>8909</v>
      </c>
      <c r="Y180">
        <v>525</v>
      </c>
      <c r="AA180" t="s">
        <v>2655</v>
      </c>
      <c r="AB180" t="s">
        <v>2655</v>
      </c>
      <c r="AC180" s="150">
        <v>2540</v>
      </c>
      <c r="AD180" s="150">
        <v>34146</v>
      </c>
      <c r="AE180" s="150">
        <v>1503</v>
      </c>
      <c r="AF180" s="150">
        <v>35649</v>
      </c>
      <c r="AG180" s="151"/>
      <c r="AH180" s="150">
        <v>26742</v>
      </c>
      <c r="AI180">
        <v>892</v>
      </c>
      <c r="AL180" t="s">
        <v>2655</v>
      </c>
      <c r="AM180" s="150">
        <v>1871</v>
      </c>
      <c r="AO180">
        <v>2</v>
      </c>
      <c r="AP180" s="150">
        <v>2765</v>
      </c>
      <c r="AQ180">
        <v>967</v>
      </c>
      <c r="AR180" s="150">
        <v>28540</v>
      </c>
      <c r="AS180" t="s">
        <v>2655</v>
      </c>
      <c r="AT180"/>
      <c r="AU180" s="150">
        <v>16117</v>
      </c>
      <c r="AV180" s="150">
        <v>8874</v>
      </c>
      <c r="AW180" s="150">
        <v>2487</v>
      </c>
      <c r="AX180">
        <v>-857</v>
      </c>
      <c r="AY180" s="150">
        <v>21647</v>
      </c>
      <c r="AZ180" s="150">
        <v>3937</v>
      </c>
      <c r="BA180" s="150">
        <v>17710</v>
      </c>
      <c r="BB180">
        <v>0.18</v>
      </c>
      <c r="BC180"/>
      <c r="BD180" s="150"/>
      <c r="BE180" s="150">
        <v>2122</v>
      </c>
      <c r="BF180">
        <v>879</v>
      </c>
      <c r="BG180">
        <v>199</v>
      </c>
      <c r="BI180" s="150">
        <v>2802</v>
      </c>
      <c r="BJ180">
        <v>442</v>
      </c>
      <c r="BK180" s="150">
        <v>2360</v>
      </c>
      <c r="BL180">
        <v>0.16</v>
      </c>
      <c r="BM180"/>
      <c r="BN180" s="150">
        <v>11682</v>
      </c>
      <c r="BO180" t="s">
        <v>2655</v>
      </c>
      <c r="BP180" t="s">
        <v>2655</v>
      </c>
      <c r="BQ180">
        <v>857</v>
      </c>
      <c r="BR180" s="150">
        <v>12539</v>
      </c>
      <c r="BS180" t="s">
        <v>2655</v>
      </c>
      <c r="BT180" s="150">
        <v>12539</v>
      </c>
      <c r="BU180" t="s">
        <v>2655</v>
      </c>
      <c r="BV180" s="150"/>
      <c r="BW180" s="150">
        <v>29921</v>
      </c>
      <c r="BX180" s="150">
        <v>9753</v>
      </c>
      <c r="BY180" s="150">
        <v>2686</v>
      </c>
      <c r="BZ180" t="s">
        <v>2655</v>
      </c>
      <c r="CA180" s="150">
        <v>36988</v>
      </c>
      <c r="CB180" s="150">
        <v>4379</v>
      </c>
      <c r="CC180" s="150">
        <v>32609</v>
      </c>
      <c r="CD180">
        <v>0.12</v>
      </c>
      <c r="CE180" s="150"/>
      <c r="CG180" t="s">
        <v>2655</v>
      </c>
      <c r="CH180" t="s">
        <v>2655</v>
      </c>
      <c r="CJ180" t="s">
        <v>2655</v>
      </c>
      <c r="CK180" t="s">
        <v>2655</v>
      </c>
      <c r="CL180" t="s">
        <v>2655</v>
      </c>
      <c r="CM180" t="s">
        <v>2655</v>
      </c>
      <c r="CN180" s="150"/>
      <c r="CO180" s="150">
        <v>4616</v>
      </c>
      <c r="CP180">
        <v>296</v>
      </c>
      <c r="CQ180" t="s">
        <v>2655</v>
      </c>
      <c r="CS180" s="150">
        <v>4912</v>
      </c>
      <c r="CT180">
        <v>115</v>
      </c>
      <c r="CU180" s="150">
        <v>4797</v>
      </c>
      <c r="CV180">
        <v>0.02</v>
      </c>
      <c r="CW180" s="150"/>
      <c r="CY180" t="s">
        <v>2655</v>
      </c>
      <c r="CZ180" t="s">
        <v>2655</v>
      </c>
      <c r="DB180" t="s">
        <v>2655</v>
      </c>
      <c r="DC180" t="s">
        <v>2655</v>
      </c>
      <c r="DD180" t="s">
        <v>2655</v>
      </c>
      <c r="DE180" t="s">
        <v>2655</v>
      </c>
      <c r="DF180" s="151"/>
      <c r="DG180" s="150">
        <v>4616</v>
      </c>
      <c r="DH180">
        <v>296</v>
      </c>
      <c r="DI180" t="s">
        <v>2655</v>
      </c>
      <c r="DJ180" t="s">
        <v>2655</v>
      </c>
      <c r="DK180" s="150">
        <v>4912</v>
      </c>
      <c r="DL180">
        <v>115</v>
      </c>
      <c r="DM180" s="150">
        <v>4797</v>
      </c>
      <c r="DN180">
        <v>0.02</v>
      </c>
      <c r="DO180" s="150"/>
      <c r="DP180" s="150"/>
      <c r="DQ180" s="150"/>
      <c r="DS180" s="150"/>
      <c r="DV180" s="150"/>
      <c r="DW180" t="str">
        <f t="shared" si="8"/>
        <v>משהד</v>
      </c>
      <c r="DX180" s="150">
        <f t="shared" si="9"/>
        <v>3937</v>
      </c>
      <c r="DY180" s="150">
        <f t="shared" si="10"/>
        <v>442</v>
      </c>
      <c r="DZ180" s="150"/>
      <c r="EB180" s="150"/>
      <c r="EC180" t="s">
        <v>2910</v>
      </c>
      <c r="ED180" s="150" t="str">
        <f t="shared" si="11"/>
        <v>משהד</v>
      </c>
      <c r="EL180" s="150"/>
      <c r="EM180" s="152"/>
      <c r="EN180" s="150"/>
      <c r="ES180" s="150"/>
      <c r="EV180" s="150"/>
      <c r="EX180" s="150"/>
      <c r="EY180" s="151"/>
      <c r="EZ180" s="150"/>
      <c r="FC180" s="150"/>
      <c r="FG180" s="150"/>
      <c r="FI180" s="150"/>
      <c r="FK180" s="151"/>
      <c r="FN180" s="150"/>
      <c r="FO180" s="150"/>
      <c r="FQ180" s="152"/>
      <c r="FR180" s="150"/>
      <c r="FS180" s="150"/>
      <c r="FT180" s="150"/>
      <c r="FV180" s="150"/>
      <c r="FW180" s="150"/>
      <c r="FX180" s="150"/>
      <c r="FZ180" s="153"/>
      <c r="GA180" s="150"/>
      <c r="GE180" s="150"/>
      <c r="GG180" s="150"/>
      <c r="GI180" s="154"/>
      <c r="GJ180" s="150"/>
      <c r="GN180" s="150"/>
      <c r="GP180" s="150"/>
      <c r="GR180" s="151"/>
      <c r="GS180" s="150"/>
      <c r="GT180" s="150"/>
      <c r="GU180" s="150"/>
      <c r="GW180" s="150"/>
      <c r="GX180" s="150"/>
      <c r="GY180" s="150"/>
      <c r="HA180" s="152"/>
      <c r="HJ180" s="128"/>
      <c r="HK180" s="150"/>
      <c r="HO180" s="150"/>
      <c r="HQ180" s="150"/>
      <c r="HS180" s="151"/>
      <c r="IB180" s="151"/>
      <c r="IC180" s="150"/>
      <c r="IG180" s="150"/>
      <c r="II180" s="150"/>
    </row>
    <row r="181" spans="1:243">
      <c r="A181" s="149">
        <v>168</v>
      </c>
      <c r="B181" s="238" t="s">
        <v>2657</v>
      </c>
      <c r="C181" t="s">
        <v>2171</v>
      </c>
      <c r="D181" s="238"/>
      <c r="E181" s="238"/>
      <c r="F181" s="238"/>
      <c r="G181" s="150">
        <v>246790</v>
      </c>
      <c r="H181" s="150">
        <v>48068</v>
      </c>
      <c r="I181" s="150">
        <v>32739</v>
      </c>
      <c r="J181" s="150">
        <v>3628</v>
      </c>
      <c r="K181" s="150">
        <v>38797</v>
      </c>
      <c r="L181" s="150">
        <v>370022</v>
      </c>
      <c r="M181" s="150"/>
      <c r="N181" s="150">
        <v>-2895</v>
      </c>
      <c r="O181" s="150"/>
      <c r="P181" s="151"/>
      <c r="Q181" s="150">
        <v>138160</v>
      </c>
      <c r="R181" s="150">
        <v>22917</v>
      </c>
      <c r="S181" s="150">
        <v>32828</v>
      </c>
      <c r="T181" s="150">
        <v>46904</v>
      </c>
      <c r="U181" s="150">
        <v>48068</v>
      </c>
      <c r="V181" s="150">
        <v>32739</v>
      </c>
      <c r="W181" s="150">
        <v>3628</v>
      </c>
      <c r="X181" s="150">
        <v>35672</v>
      </c>
      <c r="Y181" s="150">
        <v>3092</v>
      </c>
      <c r="AA181" t="s">
        <v>2655</v>
      </c>
      <c r="AB181">
        <v>33</v>
      </c>
      <c r="AC181" s="150">
        <v>5981</v>
      </c>
      <c r="AD181" s="150">
        <v>370022</v>
      </c>
      <c r="AE181" t="s">
        <v>2655</v>
      </c>
      <c r="AF181" s="150">
        <v>370022</v>
      </c>
      <c r="AG181" s="151"/>
      <c r="AH181" s="150">
        <v>432446</v>
      </c>
      <c r="AI181" s="150">
        <v>30113</v>
      </c>
      <c r="AJ181" s="150">
        <v>22063</v>
      </c>
      <c r="AK181" s="150">
        <v>6475</v>
      </c>
      <c r="AL181" s="150">
        <v>9207</v>
      </c>
      <c r="AM181" s="150">
        <v>5000</v>
      </c>
      <c r="AP181" s="150">
        <v>72858</v>
      </c>
      <c r="AQ181" s="150">
        <v>34338</v>
      </c>
      <c r="AR181" s="150">
        <v>470966</v>
      </c>
      <c r="AS181" s="150">
        <v>14500</v>
      </c>
      <c r="AT181"/>
      <c r="AU181" s="150">
        <v>31814</v>
      </c>
      <c r="AV181" s="150">
        <v>96920</v>
      </c>
      <c r="AW181" s="150">
        <v>19430</v>
      </c>
      <c r="AX181">
        <v>-87</v>
      </c>
      <c r="AY181" s="150">
        <v>109217</v>
      </c>
      <c r="AZ181" s="150">
        <v>75026</v>
      </c>
      <c r="BA181" s="150">
        <v>34191</v>
      </c>
      <c r="BB181">
        <v>0.69</v>
      </c>
      <c r="BC181"/>
      <c r="BD181" s="150"/>
      <c r="BE181" s="150">
        <v>62201</v>
      </c>
      <c r="BF181" s="150">
        <v>69331</v>
      </c>
      <c r="BG181" s="150">
        <v>3487</v>
      </c>
      <c r="BH181" s="150">
        <v>-5025</v>
      </c>
      <c r="BI181" s="150">
        <v>123020</v>
      </c>
      <c r="BJ181" s="150">
        <v>63543</v>
      </c>
      <c r="BK181" s="150">
        <v>59477</v>
      </c>
      <c r="BL181">
        <v>0.52</v>
      </c>
      <c r="BM181"/>
      <c r="BN181" s="150">
        <v>87636</v>
      </c>
      <c r="BO181" s="150">
        <v>4764</v>
      </c>
      <c r="BP181" s="150">
        <v>2389</v>
      </c>
      <c r="BQ181" s="150">
        <v>5112</v>
      </c>
      <c r="BR181" s="150">
        <v>95123</v>
      </c>
      <c r="BS181" t="s">
        <v>2655</v>
      </c>
      <c r="BT181" s="150">
        <v>95123</v>
      </c>
      <c r="BU181" t="s">
        <v>2655</v>
      </c>
      <c r="BV181" s="150"/>
      <c r="BW181" s="150">
        <v>181651</v>
      </c>
      <c r="BX181" s="150">
        <v>171015</v>
      </c>
      <c r="BY181" s="150">
        <v>25306</v>
      </c>
      <c r="BZ181" t="s">
        <v>2655</v>
      </c>
      <c r="CA181" s="150">
        <v>327360</v>
      </c>
      <c r="CB181" s="150">
        <v>138569</v>
      </c>
      <c r="CC181" s="150">
        <v>188791</v>
      </c>
      <c r="CD181">
        <v>0.42</v>
      </c>
      <c r="CE181" s="150"/>
      <c r="CG181" t="s">
        <v>2655</v>
      </c>
      <c r="CH181" t="s">
        <v>2655</v>
      </c>
      <c r="CJ181" t="s">
        <v>2655</v>
      </c>
      <c r="CK181" t="s">
        <v>2655</v>
      </c>
      <c r="CL181" t="s">
        <v>2655</v>
      </c>
      <c r="CM181" t="s">
        <v>2655</v>
      </c>
      <c r="CN181" s="150"/>
      <c r="CO181" s="150">
        <v>21292</v>
      </c>
      <c r="CP181" s="150">
        <v>32584</v>
      </c>
      <c r="CQ181" t="s">
        <v>2655</v>
      </c>
      <c r="CR181">
        <v>-432</v>
      </c>
      <c r="CS181" s="150">
        <v>53444</v>
      </c>
      <c r="CT181" s="150">
        <v>32818</v>
      </c>
      <c r="CU181" s="150">
        <v>20626</v>
      </c>
      <c r="CV181">
        <v>0.61</v>
      </c>
      <c r="CW181" s="150"/>
      <c r="CX181" s="150">
        <v>8615</v>
      </c>
      <c r="CY181">
        <v>495</v>
      </c>
      <c r="CZ181">
        <v>367</v>
      </c>
      <c r="DA181">
        <v>432</v>
      </c>
      <c r="DB181" s="150">
        <v>9175</v>
      </c>
      <c r="DC181" t="s">
        <v>2655</v>
      </c>
      <c r="DD181" s="150">
        <v>9175</v>
      </c>
      <c r="DE181" t="s">
        <v>2655</v>
      </c>
      <c r="DF181" s="151"/>
      <c r="DG181" s="150">
        <v>29907</v>
      </c>
      <c r="DH181" s="150">
        <v>33079</v>
      </c>
      <c r="DI181">
        <v>367</v>
      </c>
      <c r="DJ181" t="s">
        <v>2655</v>
      </c>
      <c r="DK181" s="150">
        <v>62619</v>
      </c>
      <c r="DL181" s="150">
        <v>32818</v>
      </c>
      <c r="DM181" s="150">
        <v>29801</v>
      </c>
      <c r="DN181">
        <v>0.52</v>
      </c>
      <c r="DO181" s="150"/>
      <c r="DP181" s="150"/>
      <c r="DQ181" s="150"/>
      <c r="DS181" s="150"/>
      <c r="DW181" t="str">
        <f t="shared" si="8"/>
        <v>נהריה</v>
      </c>
      <c r="DX181" s="150">
        <f t="shared" si="9"/>
        <v>75026</v>
      </c>
      <c r="DY181" s="150">
        <f t="shared" si="10"/>
        <v>63543</v>
      </c>
      <c r="DZ181" s="150"/>
      <c r="EB181" s="150"/>
      <c r="EC181" t="s">
        <v>2911</v>
      </c>
      <c r="ED181" s="150" t="str">
        <f t="shared" si="11"/>
        <v>נהרייה</v>
      </c>
      <c r="EE181" s="150"/>
      <c r="EL181" s="150"/>
      <c r="EM181" s="152"/>
      <c r="EN181" s="150"/>
      <c r="EO181" s="150"/>
      <c r="EP181" s="150"/>
      <c r="EQ181" s="150"/>
      <c r="ER181" s="150"/>
      <c r="ES181" s="150"/>
      <c r="EV181" s="150"/>
      <c r="EW181" s="150"/>
      <c r="EX181" s="150"/>
      <c r="EY181" s="151"/>
      <c r="EZ181" s="150"/>
      <c r="FA181" s="150"/>
      <c r="FC181" s="150"/>
      <c r="FD181" s="150"/>
      <c r="FG181" s="150"/>
      <c r="FH181" s="150"/>
      <c r="FI181" s="150"/>
      <c r="FJ181" s="150"/>
      <c r="FK181" s="151"/>
      <c r="FL181" s="150"/>
      <c r="FM181" s="150"/>
      <c r="FN181" s="150"/>
      <c r="FO181" s="150"/>
      <c r="FP181" s="150"/>
      <c r="FQ181" s="152"/>
      <c r="FR181" s="150"/>
      <c r="FS181" s="150"/>
      <c r="FT181" s="150"/>
      <c r="FV181" s="150"/>
      <c r="FW181" s="150"/>
      <c r="FX181" s="150"/>
      <c r="FZ181" s="153"/>
      <c r="GA181" s="150"/>
      <c r="GB181" s="150"/>
      <c r="GC181" s="150"/>
      <c r="GD181" s="150"/>
      <c r="GE181" s="150"/>
      <c r="GF181" s="150"/>
      <c r="GG181" s="150"/>
      <c r="GI181" s="154"/>
      <c r="GJ181" s="150"/>
      <c r="GK181" s="150"/>
      <c r="GL181" s="150"/>
      <c r="GM181" s="150"/>
      <c r="GN181" s="150"/>
      <c r="GP181" s="150"/>
      <c r="GR181" s="151"/>
      <c r="GS181" s="150"/>
      <c r="GT181" s="150"/>
      <c r="GU181" s="150"/>
      <c r="GW181" s="150"/>
      <c r="GX181" s="150"/>
      <c r="GY181" s="150"/>
      <c r="HA181" s="152"/>
      <c r="HJ181" s="128"/>
      <c r="HK181" s="150"/>
      <c r="HL181" s="150"/>
      <c r="HO181" s="150"/>
      <c r="HP181" s="150"/>
      <c r="HQ181" s="150"/>
      <c r="HS181" s="151"/>
      <c r="HT181" s="150"/>
      <c r="HX181" s="150"/>
      <c r="HZ181" s="150"/>
      <c r="IB181" s="151"/>
      <c r="IC181" s="150"/>
      <c r="ID181" s="150"/>
      <c r="IG181" s="150"/>
      <c r="IH181" s="150"/>
      <c r="II181" s="150"/>
    </row>
    <row r="182" spans="1:243">
      <c r="A182" s="149">
        <v>169</v>
      </c>
      <c r="B182" s="238" t="s">
        <v>2657</v>
      </c>
      <c r="C182" t="s">
        <v>371</v>
      </c>
      <c r="D182" s="238"/>
      <c r="E182" s="238"/>
      <c r="F182" s="238"/>
      <c r="G182" s="150">
        <v>2206</v>
      </c>
      <c r="H182" s="150">
        <v>103512</v>
      </c>
      <c r="I182" s="150">
        <v>15782</v>
      </c>
      <c r="J182" s="150">
        <v>1571</v>
      </c>
      <c r="K182" s="150">
        <v>17444</v>
      </c>
      <c r="L182" s="150">
        <v>140515</v>
      </c>
      <c r="M182"/>
      <c r="N182" s="150">
        <v>8497</v>
      </c>
      <c r="O182" s="150"/>
      <c r="P182" s="151"/>
      <c r="Q182">
        <v>428</v>
      </c>
      <c r="R182" t="s">
        <v>2655</v>
      </c>
      <c r="S182" t="s">
        <v>2655</v>
      </c>
      <c r="T182" s="150">
        <v>1778</v>
      </c>
      <c r="U182" s="150">
        <v>103512</v>
      </c>
      <c r="V182" s="150">
        <v>15782</v>
      </c>
      <c r="W182" s="150">
        <v>1571</v>
      </c>
      <c r="X182" s="150">
        <v>15750</v>
      </c>
      <c r="Y182" s="150">
        <v>1600</v>
      </c>
      <c r="AA182" t="s">
        <v>2655</v>
      </c>
      <c r="AB182">
        <v>94</v>
      </c>
      <c r="AC182" t="s">
        <v>2655</v>
      </c>
      <c r="AD182" s="150">
        <v>140515</v>
      </c>
      <c r="AE182" t="s">
        <v>2655</v>
      </c>
      <c r="AF182" s="150">
        <v>140515</v>
      </c>
      <c r="AG182" s="151"/>
      <c r="AH182" s="150">
        <v>13077</v>
      </c>
      <c r="AI182" s="150">
        <v>12500</v>
      </c>
      <c r="AJ182">
        <v>872</v>
      </c>
      <c r="AL182">
        <v>913</v>
      </c>
      <c r="AM182" t="s">
        <v>2655</v>
      </c>
      <c r="AP182" s="150">
        <v>14285</v>
      </c>
      <c r="AQ182" s="150">
        <v>5921</v>
      </c>
      <c r="AR182" s="150">
        <v>21441</v>
      </c>
      <c r="AS182" t="s">
        <v>2655</v>
      </c>
      <c r="AT182"/>
      <c r="AV182" t="s">
        <v>2655</v>
      </c>
      <c r="AW182" t="s">
        <v>2655</v>
      </c>
      <c r="AY182" t="s">
        <v>2655</v>
      </c>
      <c r="AZ182" t="s">
        <v>2655</v>
      </c>
      <c r="BA182" t="s">
        <v>2655</v>
      </c>
      <c r="BB182" t="s">
        <v>2655</v>
      </c>
      <c r="BC182"/>
      <c r="BE182">
        <v>83</v>
      </c>
      <c r="BF182">
        <v>382</v>
      </c>
      <c r="BG182">
        <v>30</v>
      </c>
      <c r="BI182">
        <v>435</v>
      </c>
      <c r="BJ182">
        <v>428</v>
      </c>
      <c r="BK182">
        <v>7</v>
      </c>
      <c r="BL182">
        <v>0.98</v>
      </c>
      <c r="BM182"/>
      <c r="BO182" t="s">
        <v>2655</v>
      </c>
      <c r="BP182" t="s">
        <v>2655</v>
      </c>
      <c r="BR182" t="s">
        <v>2655</v>
      </c>
      <c r="BS182" t="s">
        <v>2655</v>
      </c>
      <c r="BT182" t="s">
        <v>2655</v>
      </c>
      <c r="BU182" t="s">
        <v>2655</v>
      </c>
      <c r="BV182"/>
      <c r="BW182">
        <v>83</v>
      </c>
      <c r="BX182">
        <v>382</v>
      </c>
      <c r="BY182">
        <v>30</v>
      </c>
      <c r="BZ182" t="s">
        <v>2655</v>
      </c>
      <c r="CA182">
        <v>435</v>
      </c>
      <c r="CB182">
        <v>428</v>
      </c>
      <c r="CC182">
        <v>7</v>
      </c>
      <c r="CD182">
        <v>0.98</v>
      </c>
      <c r="CE182" s="150"/>
      <c r="CG182" t="s">
        <v>2655</v>
      </c>
      <c r="CH182" t="s">
        <v>2655</v>
      </c>
      <c r="CJ182" t="s">
        <v>2655</v>
      </c>
      <c r="CK182" t="s">
        <v>2655</v>
      </c>
      <c r="CL182" t="s">
        <v>2655</v>
      </c>
      <c r="CM182" t="s">
        <v>2655</v>
      </c>
      <c r="CN182" s="150"/>
      <c r="CP182" t="s">
        <v>2655</v>
      </c>
      <c r="CQ182" t="s">
        <v>2655</v>
      </c>
      <c r="CS182" t="s">
        <v>2655</v>
      </c>
      <c r="CT182" t="s">
        <v>2655</v>
      </c>
      <c r="CU182" t="s">
        <v>2655</v>
      </c>
      <c r="CV182" t="s">
        <v>2655</v>
      </c>
      <c r="CW182" s="150"/>
      <c r="CY182" t="s">
        <v>2655</v>
      </c>
      <c r="CZ182" t="s">
        <v>2655</v>
      </c>
      <c r="DB182" t="s">
        <v>2655</v>
      </c>
      <c r="DC182" t="s">
        <v>2655</v>
      </c>
      <c r="DD182" t="s">
        <v>2655</v>
      </c>
      <c r="DE182" t="s">
        <v>2655</v>
      </c>
      <c r="DF182" s="151"/>
      <c r="DG182" t="s">
        <v>2655</v>
      </c>
      <c r="DH182" t="s">
        <v>2655</v>
      </c>
      <c r="DI182" t="s">
        <v>2655</v>
      </c>
      <c r="DJ182" t="s">
        <v>2655</v>
      </c>
      <c r="DK182" t="s">
        <v>2655</v>
      </c>
      <c r="DL182" t="s">
        <v>2655</v>
      </c>
      <c r="DM182" t="s">
        <v>2655</v>
      </c>
      <c r="DN182" t="s">
        <v>2655</v>
      </c>
      <c r="DO182"/>
      <c r="DW182" t="str">
        <f t="shared" si="8"/>
        <v>נווה מדבר</v>
      </c>
      <c r="DX182" s="150" t="str">
        <f t="shared" si="9"/>
        <v xml:space="preserve">              </v>
      </c>
      <c r="DY182" s="150">
        <f t="shared" si="10"/>
        <v>428</v>
      </c>
      <c r="DZ182" s="150"/>
      <c r="EB182" s="150"/>
      <c r="EC182" t="s">
        <v>2912</v>
      </c>
      <c r="ED182" s="150" t="str">
        <f t="shared" si="11"/>
        <v>נווה מדבר</v>
      </c>
      <c r="EF182" s="150"/>
      <c r="EH182" s="150"/>
      <c r="EJ182" s="150"/>
      <c r="EL182" s="150"/>
      <c r="EM182" s="152"/>
      <c r="EN182" s="150"/>
      <c r="EO182" s="150"/>
      <c r="EV182" s="150"/>
      <c r="EW182" s="150"/>
      <c r="EX182" s="150"/>
      <c r="EY182" s="151"/>
      <c r="EZ182" s="150"/>
      <c r="FA182" s="150"/>
      <c r="FF182" s="150"/>
      <c r="FG182" s="150"/>
      <c r="FH182" s="150"/>
      <c r="FI182" s="150"/>
      <c r="FJ182" s="150"/>
      <c r="FK182" s="151"/>
      <c r="FL182" s="150"/>
      <c r="FM182" s="150"/>
      <c r="FN182" s="150"/>
      <c r="FO182" s="150"/>
      <c r="FP182" s="150"/>
      <c r="FQ182" s="152"/>
      <c r="FZ182" s="153"/>
      <c r="GI182" s="154"/>
      <c r="GR182" s="151"/>
      <c r="HA182" s="152"/>
      <c r="HJ182" s="128"/>
      <c r="HS182" s="151"/>
      <c r="IB182" s="151"/>
    </row>
    <row r="183" spans="1:243">
      <c r="A183" s="149">
        <v>170</v>
      </c>
      <c r="B183" s="238" t="s">
        <v>2659</v>
      </c>
      <c r="C183" t="s">
        <v>1432</v>
      </c>
      <c r="D183" s="238"/>
      <c r="E183" s="238"/>
      <c r="F183" s="238"/>
      <c r="G183" s="150">
        <v>27517</v>
      </c>
      <c r="H183" s="150">
        <v>19719</v>
      </c>
      <c r="I183" s="150">
        <v>4056</v>
      </c>
      <c r="J183" s="150">
        <v>4107</v>
      </c>
      <c r="K183" s="150">
        <v>12406</v>
      </c>
      <c r="L183" s="150">
        <v>67805</v>
      </c>
      <c r="M183"/>
      <c r="N183">
        <v>142</v>
      </c>
      <c r="O183" s="150"/>
      <c r="P183" s="151"/>
      <c r="Q183" s="150">
        <v>15542</v>
      </c>
      <c r="R183" s="150">
        <v>1321</v>
      </c>
      <c r="S183" s="150">
        <v>1841</v>
      </c>
      <c r="T183" s="150">
        <v>6029</v>
      </c>
      <c r="U183" s="150">
        <v>19719</v>
      </c>
      <c r="V183" s="150">
        <v>4056</v>
      </c>
      <c r="W183" s="150">
        <v>4107</v>
      </c>
      <c r="X183" s="150">
        <v>7561</v>
      </c>
      <c r="Y183" s="150">
        <v>4843</v>
      </c>
      <c r="AA183" t="s">
        <v>2655</v>
      </c>
      <c r="AB183">
        <v>2</v>
      </c>
      <c r="AC183" s="150">
        <v>2784</v>
      </c>
      <c r="AD183" s="150">
        <v>67805</v>
      </c>
      <c r="AE183" t="s">
        <v>2655</v>
      </c>
      <c r="AF183" s="150">
        <v>67805</v>
      </c>
      <c r="AG183" s="151"/>
      <c r="AH183" s="150">
        <v>216949</v>
      </c>
      <c r="AI183" s="150">
        <v>19609</v>
      </c>
      <c r="AJ183" s="150">
        <v>13286</v>
      </c>
      <c r="AK183">
        <v>952</v>
      </c>
      <c r="AL183" s="150">
        <v>10422</v>
      </c>
      <c r="AM183" t="s">
        <v>2655</v>
      </c>
      <c r="AP183" s="150">
        <v>44269</v>
      </c>
      <c r="AQ183" s="150">
        <v>72247</v>
      </c>
      <c r="AR183" s="150">
        <v>188971</v>
      </c>
      <c r="AS183" s="150">
        <v>1450</v>
      </c>
      <c r="AT183"/>
      <c r="AU183">
        <v>503</v>
      </c>
      <c r="AV183" s="150">
        <v>7727.22</v>
      </c>
      <c r="AW183" s="150">
        <v>1277</v>
      </c>
      <c r="AY183" s="150">
        <v>6953.22</v>
      </c>
      <c r="AZ183" s="150">
        <v>6497</v>
      </c>
      <c r="BA183">
        <v>456.22</v>
      </c>
      <c r="BB183">
        <v>0.93</v>
      </c>
      <c r="BC183"/>
      <c r="BD183" s="150"/>
      <c r="BE183">
        <v>939</v>
      </c>
      <c r="BF183" s="150">
        <v>9266.23</v>
      </c>
      <c r="BG183">
        <v>44</v>
      </c>
      <c r="BI183" s="150">
        <v>10161.23</v>
      </c>
      <c r="BJ183" s="150">
        <v>9045</v>
      </c>
      <c r="BK183" s="150">
        <v>1116.23</v>
      </c>
      <c r="BL183">
        <v>0.89</v>
      </c>
      <c r="BM183"/>
      <c r="BN183">
        <v>252</v>
      </c>
      <c r="BO183">
        <v>28</v>
      </c>
      <c r="BP183" t="s">
        <v>2655</v>
      </c>
      <c r="BR183">
        <v>280</v>
      </c>
      <c r="BS183" t="s">
        <v>2655</v>
      </c>
      <c r="BT183">
        <v>280</v>
      </c>
      <c r="BU183" t="s">
        <v>2655</v>
      </c>
      <c r="BV183" s="150"/>
      <c r="BW183" s="150">
        <v>1694</v>
      </c>
      <c r="BX183" s="150">
        <v>17021.45</v>
      </c>
      <c r="BY183" s="150">
        <v>1321</v>
      </c>
      <c r="BZ183" t="s">
        <v>2655</v>
      </c>
      <c r="CA183" s="150">
        <v>17394.45</v>
      </c>
      <c r="CB183" s="150">
        <v>15542</v>
      </c>
      <c r="CC183" s="150">
        <v>1852.45</v>
      </c>
      <c r="CD183">
        <v>0.89</v>
      </c>
      <c r="CE183" s="150"/>
      <c r="CG183" t="s">
        <v>2655</v>
      </c>
      <c r="CH183" t="s">
        <v>2655</v>
      </c>
      <c r="CJ183" t="s">
        <v>2655</v>
      </c>
      <c r="CK183" t="s">
        <v>2655</v>
      </c>
      <c r="CL183" t="s">
        <v>2655</v>
      </c>
      <c r="CM183" t="s">
        <v>2655</v>
      </c>
      <c r="CN183" s="150"/>
      <c r="CP183" s="150">
        <v>1929</v>
      </c>
      <c r="CQ183" t="s">
        <v>2655</v>
      </c>
      <c r="CS183" s="150">
        <v>1929</v>
      </c>
      <c r="CT183" s="150">
        <v>1823</v>
      </c>
      <c r="CU183">
        <v>106</v>
      </c>
      <c r="CV183">
        <v>0.95</v>
      </c>
      <c r="CW183" s="150"/>
      <c r="CY183" t="s">
        <v>2655</v>
      </c>
      <c r="CZ183" t="s">
        <v>2655</v>
      </c>
      <c r="DB183" t="s">
        <v>2655</v>
      </c>
      <c r="DC183" t="s">
        <v>2655</v>
      </c>
      <c r="DD183" t="s">
        <v>2655</v>
      </c>
      <c r="DE183" t="s">
        <v>2655</v>
      </c>
      <c r="DF183" s="151"/>
      <c r="DG183" t="s">
        <v>2655</v>
      </c>
      <c r="DH183" s="150">
        <v>1929</v>
      </c>
      <c r="DI183" t="s">
        <v>2655</v>
      </c>
      <c r="DJ183" t="s">
        <v>2655</v>
      </c>
      <c r="DK183" s="150">
        <v>1929</v>
      </c>
      <c r="DL183" s="150">
        <v>1823</v>
      </c>
      <c r="DM183">
        <v>106</v>
      </c>
      <c r="DN183">
        <v>0.95</v>
      </c>
      <c r="DO183"/>
      <c r="DW183" t="str">
        <f t="shared" si="8"/>
        <v>נחל שורק</v>
      </c>
      <c r="DX183" s="150">
        <f t="shared" si="9"/>
        <v>6497</v>
      </c>
      <c r="DY183" s="150">
        <f t="shared" si="10"/>
        <v>9045</v>
      </c>
      <c r="DZ183" s="150"/>
      <c r="EB183" s="150"/>
      <c r="EC183" t="s">
        <v>2913</v>
      </c>
      <c r="ED183" s="150" t="str">
        <f t="shared" si="11"/>
        <v>נחל שורק</v>
      </c>
      <c r="EF183" s="150"/>
      <c r="EJ183" s="150"/>
      <c r="EL183" s="150"/>
      <c r="EM183" s="152"/>
      <c r="EN183" s="150"/>
      <c r="EO183" s="150"/>
      <c r="EP183" s="150"/>
      <c r="ER183" s="150"/>
      <c r="EV183" s="150"/>
      <c r="EW183" s="150"/>
      <c r="EX183" s="150"/>
      <c r="EY183" s="151"/>
      <c r="EZ183" s="150"/>
      <c r="FA183" s="150"/>
      <c r="FG183" s="150"/>
      <c r="FH183" s="150"/>
      <c r="FI183" s="150"/>
      <c r="FK183" s="151"/>
      <c r="FN183" s="150"/>
      <c r="FO183" s="150"/>
      <c r="FQ183" s="152"/>
      <c r="FS183" s="150"/>
      <c r="FT183" s="150"/>
      <c r="FV183" s="150"/>
      <c r="FW183" s="150"/>
      <c r="FZ183" s="153"/>
      <c r="GB183" s="150"/>
      <c r="GE183" s="150"/>
      <c r="GF183" s="150"/>
      <c r="GG183" s="150"/>
      <c r="GI183" s="154"/>
      <c r="GR183" s="151"/>
      <c r="GS183" s="150"/>
      <c r="GT183" s="150"/>
      <c r="GU183" s="150"/>
      <c r="GW183" s="150"/>
      <c r="GX183" s="150"/>
      <c r="GY183" s="150"/>
      <c r="HA183" s="152"/>
      <c r="HJ183" s="128"/>
      <c r="HL183" s="150"/>
      <c r="HO183" s="150"/>
      <c r="HP183" s="150"/>
      <c r="HS183" s="151"/>
      <c r="IB183" s="151"/>
      <c r="ID183" s="150"/>
      <c r="IG183" s="150"/>
      <c r="IH183" s="150"/>
    </row>
    <row r="184" spans="1:243">
      <c r="A184" s="149">
        <v>171</v>
      </c>
      <c r="B184" s="238" t="s">
        <v>2654</v>
      </c>
      <c r="C184" t="s">
        <v>2181</v>
      </c>
      <c r="D184" s="238"/>
      <c r="E184" s="238"/>
      <c r="F184" s="238"/>
      <c r="G184" s="150">
        <v>11322</v>
      </c>
      <c r="H184" s="150">
        <v>26477</v>
      </c>
      <c r="I184" s="150">
        <v>5323</v>
      </c>
      <c r="J184">
        <v>751</v>
      </c>
      <c r="K184" s="150">
        <v>13037</v>
      </c>
      <c r="L184" s="150">
        <v>56910</v>
      </c>
      <c r="M184"/>
      <c r="N184" s="150">
        <v>-3335</v>
      </c>
      <c r="O184" s="150"/>
      <c r="P184" s="151"/>
      <c r="Q184" s="150">
        <v>4730</v>
      </c>
      <c r="R184" s="150">
        <v>4320</v>
      </c>
      <c r="S184">
        <v>154</v>
      </c>
      <c r="T184">
        <v>706</v>
      </c>
      <c r="U184" s="150">
        <v>26477</v>
      </c>
      <c r="V184" s="150">
        <v>5323</v>
      </c>
      <c r="W184">
        <v>751</v>
      </c>
      <c r="X184" s="150">
        <v>12097</v>
      </c>
      <c r="Y184">
        <v>940</v>
      </c>
      <c r="AA184" t="s">
        <v>2655</v>
      </c>
      <c r="AB184" t="s">
        <v>2655</v>
      </c>
      <c r="AC184" s="150">
        <v>1412</v>
      </c>
      <c r="AD184" s="150">
        <v>56910</v>
      </c>
      <c r="AE184" t="s">
        <v>2655</v>
      </c>
      <c r="AF184" s="150">
        <v>56910</v>
      </c>
      <c r="AG184" s="151"/>
      <c r="AH184" s="150">
        <v>50956</v>
      </c>
      <c r="AI184" s="150">
        <v>12552</v>
      </c>
      <c r="AJ184" s="150">
        <v>5806</v>
      </c>
      <c r="AL184">
        <v>651</v>
      </c>
      <c r="AM184" t="s">
        <v>2655</v>
      </c>
      <c r="AN184">
        <v>583</v>
      </c>
      <c r="AP184" s="150">
        <v>19592</v>
      </c>
      <c r="AQ184" s="150">
        <v>19801</v>
      </c>
      <c r="AR184" s="150">
        <v>50747</v>
      </c>
      <c r="AS184" t="s">
        <v>2655</v>
      </c>
      <c r="AT184"/>
      <c r="AU184" s="150">
        <v>7199</v>
      </c>
      <c r="AV184" s="150">
        <v>9637</v>
      </c>
      <c r="AW184" s="150">
        <v>6724</v>
      </c>
      <c r="AY184" s="150">
        <v>10112</v>
      </c>
      <c r="AZ184" s="150">
        <v>3327</v>
      </c>
      <c r="BA184" s="150">
        <v>6785</v>
      </c>
      <c r="BB184">
        <v>0.33</v>
      </c>
      <c r="BC184"/>
      <c r="BD184" s="150"/>
      <c r="BE184" s="150">
        <v>2836</v>
      </c>
      <c r="BF184" s="150">
        <v>2562</v>
      </c>
      <c r="BG184">
        <v>51</v>
      </c>
      <c r="BH184">
        <v>522</v>
      </c>
      <c r="BI184" s="150">
        <v>5869</v>
      </c>
      <c r="BJ184" s="150">
        <v>1401</v>
      </c>
      <c r="BK184" s="150">
        <v>4468</v>
      </c>
      <c r="BL184">
        <v>0.24</v>
      </c>
      <c r="BM184"/>
      <c r="BN184" s="150">
        <v>30103</v>
      </c>
      <c r="BO184" t="s">
        <v>2655</v>
      </c>
      <c r="BP184" t="s">
        <v>2655</v>
      </c>
      <c r="BQ184">
        <v>-522</v>
      </c>
      <c r="BR184" s="150">
        <v>29581</v>
      </c>
      <c r="BS184" t="s">
        <v>2655</v>
      </c>
      <c r="BT184" s="150">
        <v>29581</v>
      </c>
      <c r="BU184" t="s">
        <v>2655</v>
      </c>
      <c r="BV184" s="150"/>
      <c r="BW184" s="150">
        <v>40138</v>
      </c>
      <c r="BX184" s="150">
        <v>12199</v>
      </c>
      <c r="BY184" s="150">
        <v>6775</v>
      </c>
      <c r="BZ184" t="s">
        <v>2655</v>
      </c>
      <c r="CA184" s="150">
        <v>45562</v>
      </c>
      <c r="CB184" s="150">
        <v>4728</v>
      </c>
      <c r="CC184" s="150">
        <v>40834</v>
      </c>
      <c r="CD184">
        <v>0.1</v>
      </c>
      <c r="CE184" s="150"/>
      <c r="CG184" t="s">
        <v>2655</v>
      </c>
      <c r="CH184" t="s">
        <v>2655</v>
      </c>
      <c r="CJ184" t="s">
        <v>2655</v>
      </c>
      <c r="CK184" t="s">
        <v>2655</v>
      </c>
      <c r="CL184" t="s">
        <v>2655</v>
      </c>
      <c r="CM184" t="s">
        <v>2655</v>
      </c>
      <c r="CN184" s="150"/>
      <c r="CO184" s="150">
        <v>2246</v>
      </c>
      <c r="CP184">
        <v>327</v>
      </c>
      <c r="CQ184" t="s">
        <v>2655</v>
      </c>
      <c r="CR184">
        <v>129</v>
      </c>
      <c r="CS184" s="150">
        <v>2702</v>
      </c>
      <c r="CT184">
        <v>155</v>
      </c>
      <c r="CU184" s="150">
        <v>2547</v>
      </c>
      <c r="CV184">
        <v>0.06</v>
      </c>
      <c r="CW184" s="150"/>
      <c r="CX184" s="150">
        <v>6740</v>
      </c>
      <c r="CY184" t="s">
        <v>2655</v>
      </c>
      <c r="CZ184" t="s">
        <v>2655</v>
      </c>
      <c r="DA184">
        <v>-129</v>
      </c>
      <c r="DB184" s="150">
        <v>6611</v>
      </c>
      <c r="DC184" t="s">
        <v>2655</v>
      </c>
      <c r="DD184" s="150">
        <v>6611</v>
      </c>
      <c r="DE184" t="s">
        <v>2655</v>
      </c>
      <c r="DF184" s="151"/>
      <c r="DG184" s="150">
        <v>8986</v>
      </c>
      <c r="DH184">
        <v>327</v>
      </c>
      <c r="DI184" t="s">
        <v>2655</v>
      </c>
      <c r="DJ184" t="s">
        <v>2655</v>
      </c>
      <c r="DK184" s="150">
        <v>9313</v>
      </c>
      <c r="DL184">
        <v>155</v>
      </c>
      <c r="DM184" s="150">
        <v>9158</v>
      </c>
      <c r="DN184">
        <v>0.02</v>
      </c>
      <c r="DO184"/>
      <c r="DQ184" s="150"/>
      <c r="DS184" s="150"/>
      <c r="DV184" s="150"/>
      <c r="DW184" t="str">
        <f t="shared" si="8"/>
        <v>נחף</v>
      </c>
      <c r="DX184" s="150">
        <f t="shared" si="9"/>
        <v>3327</v>
      </c>
      <c r="DY184" s="150">
        <f t="shared" si="10"/>
        <v>1401</v>
      </c>
      <c r="DZ184" s="150"/>
      <c r="EB184" s="150"/>
      <c r="EC184" t="s">
        <v>2914</v>
      </c>
      <c r="ED184" s="150" t="str">
        <f t="shared" si="11"/>
        <v>נחף</v>
      </c>
      <c r="EE184" s="150"/>
      <c r="EL184" s="150"/>
      <c r="EM184" s="152"/>
      <c r="EN184" s="150"/>
      <c r="EO184" s="150"/>
      <c r="EP184" s="150"/>
      <c r="EV184" s="150"/>
      <c r="EW184" s="150"/>
      <c r="EX184" s="150"/>
      <c r="EY184" s="151"/>
      <c r="EZ184" s="150"/>
      <c r="FA184" s="150"/>
      <c r="FG184" s="150"/>
      <c r="FH184" s="150"/>
      <c r="FI184" s="150"/>
      <c r="FJ184" s="150"/>
      <c r="FK184" s="151"/>
      <c r="FL184" s="150"/>
      <c r="FM184" s="150"/>
      <c r="FO184" s="150"/>
      <c r="FP184" s="150"/>
      <c r="FQ184" s="152"/>
      <c r="FR184" s="150"/>
      <c r="FS184" s="150"/>
      <c r="FT184" s="150"/>
      <c r="FV184" s="150"/>
      <c r="FW184" s="150"/>
      <c r="FX184" s="150"/>
      <c r="FZ184" s="153"/>
      <c r="GA184" s="150"/>
      <c r="GB184" s="150"/>
      <c r="GE184" s="150"/>
      <c r="GF184" s="150"/>
      <c r="GG184" s="150"/>
      <c r="GI184" s="154"/>
      <c r="GJ184" s="150"/>
      <c r="GN184" s="150"/>
      <c r="GP184" s="150"/>
      <c r="GR184" s="151"/>
      <c r="GS184" s="150"/>
      <c r="GT184" s="150"/>
      <c r="GU184" s="150"/>
      <c r="GW184" s="150"/>
      <c r="GX184" s="150"/>
      <c r="GY184" s="150"/>
      <c r="HA184" s="152"/>
      <c r="HJ184" s="128"/>
      <c r="HK184" s="150"/>
      <c r="HO184" s="150"/>
      <c r="HQ184" s="150"/>
      <c r="HS184" s="151"/>
      <c r="HT184" s="150"/>
      <c r="HX184" s="150"/>
      <c r="HZ184" s="150"/>
      <c r="IB184" s="151"/>
      <c r="IC184" s="150"/>
      <c r="IG184" s="150"/>
      <c r="II184" s="150"/>
    </row>
    <row r="185" spans="1:243">
      <c r="A185" s="149">
        <v>172</v>
      </c>
      <c r="B185" s="238" t="s">
        <v>2658</v>
      </c>
      <c r="C185" t="s">
        <v>1441</v>
      </c>
      <c r="D185" s="238"/>
      <c r="E185" s="238"/>
      <c r="F185" s="238"/>
      <c r="G185" s="150">
        <v>214091</v>
      </c>
      <c r="H185" s="150">
        <v>73238</v>
      </c>
      <c r="I185" s="150">
        <v>16561</v>
      </c>
      <c r="J185" s="150">
        <v>3611</v>
      </c>
      <c r="K185">
        <v>117</v>
      </c>
      <c r="L185" s="150">
        <v>307618</v>
      </c>
      <c r="M185" s="150"/>
      <c r="N185">
        <v>758</v>
      </c>
      <c r="O185" s="150"/>
      <c r="P185" s="151"/>
      <c r="Q185" s="150">
        <v>132000</v>
      </c>
      <c r="R185" s="150">
        <v>10694</v>
      </c>
      <c r="S185" t="s">
        <v>2655</v>
      </c>
      <c r="T185" s="150">
        <v>57075</v>
      </c>
      <c r="U185" s="150">
        <v>73238</v>
      </c>
      <c r="V185" s="150">
        <v>16561</v>
      </c>
      <c r="W185" s="150">
        <v>3611</v>
      </c>
      <c r="X185" t="s">
        <v>2655</v>
      </c>
      <c r="Y185">
        <v>112</v>
      </c>
      <c r="AA185" t="s">
        <v>2655</v>
      </c>
      <c r="AB185">
        <v>5</v>
      </c>
      <c r="AC185" s="150">
        <v>14322</v>
      </c>
      <c r="AD185" s="150">
        <v>307618</v>
      </c>
      <c r="AE185" t="s">
        <v>2655</v>
      </c>
      <c r="AF185" s="150">
        <v>307618</v>
      </c>
      <c r="AG185" s="151"/>
      <c r="AH185" s="150">
        <v>566202</v>
      </c>
      <c r="AI185" s="150">
        <v>14701</v>
      </c>
      <c r="AJ185" s="150">
        <v>8164</v>
      </c>
      <c r="AK185" s="150">
        <v>8095</v>
      </c>
      <c r="AL185" s="150">
        <v>50805</v>
      </c>
      <c r="AM185" s="150">
        <v>4033</v>
      </c>
      <c r="AP185" s="150">
        <v>85798</v>
      </c>
      <c r="AQ185" s="150">
        <v>117249</v>
      </c>
      <c r="AR185" s="150">
        <v>534751</v>
      </c>
      <c r="AS185" t="s">
        <v>2655</v>
      </c>
      <c r="AT185"/>
      <c r="AU185" s="150">
        <v>22956</v>
      </c>
      <c r="AV185" s="150">
        <v>81116.78</v>
      </c>
      <c r="AW185" s="150">
        <v>11716</v>
      </c>
      <c r="AY185" s="150">
        <v>92356.78</v>
      </c>
      <c r="AZ185" s="150">
        <v>70436</v>
      </c>
      <c r="BA185" s="150">
        <v>21920.78</v>
      </c>
      <c r="BB185">
        <v>0.76</v>
      </c>
      <c r="BC185"/>
      <c r="BD185" s="150"/>
      <c r="BE185" s="150">
        <v>38538</v>
      </c>
      <c r="BF185" s="150">
        <v>65073.42</v>
      </c>
      <c r="BG185">
        <v>521</v>
      </c>
      <c r="BI185" s="150">
        <v>103090.42</v>
      </c>
      <c r="BJ185" s="150">
        <v>61507</v>
      </c>
      <c r="BK185" s="150">
        <v>41583.42</v>
      </c>
      <c r="BL185">
        <v>0.6</v>
      </c>
      <c r="BM185"/>
      <c r="BN185" s="150">
        <v>78028</v>
      </c>
      <c r="BO185" s="150">
        <v>5766</v>
      </c>
      <c r="BP185" t="s">
        <v>2655</v>
      </c>
      <c r="BR185" s="150">
        <v>83794</v>
      </c>
      <c r="BS185" t="s">
        <v>2655</v>
      </c>
      <c r="BT185" s="150">
        <v>83794</v>
      </c>
      <c r="BU185" t="s">
        <v>2655</v>
      </c>
      <c r="BV185" s="150"/>
      <c r="BW185" s="150">
        <v>139522</v>
      </c>
      <c r="BX185" s="150">
        <v>151956.20000000001</v>
      </c>
      <c r="BY185" s="150">
        <v>12237</v>
      </c>
      <c r="BZ185" t="s">
        <v>2655</v>
      </c>
      <c r="CA185" s="150">
        <v>279241.2</v>
      </c>
      <c r="CB185" s="150">
        <v>131943</v>
      </c>
      <c r="CC185" s="150">
        <v>147298.20000000001</v>
      </c>
      <c r="CD185">
        <v>0.47</v>
      </c>
      <c r="CE185" s="150"/>
      <c r="CG185" t="s">
        <v>2655</v>
      </c>
      <c r="CH185" t="s">
        <v>2655</v>
      </c>
      <c r="CJ185" t="s">
        <v>2655</v>
      </c>
      <c r="CK185" t="s">
        <v>2655</v>
      </c>
      <c r="CL185" t="s">
        <v>2655</v>
      </c>
      <c r="CM185" t="s">
        <v>2655</v>
      </c>
      <c r="CN185" s="150"/>
      <c r="CO185">
        <v>526</v>
      </c>
      <c r="CP185">
        <v>-18</v>
      </c>
      <c r="CQ185">
        <v>551</v>
      </c>
      <c r="CR185">
        <v>500</v>
      </c>
      <c r="CS185">
        <v>457</v>
      </c>
      <c r="CT185">
        <v>196</v>
      </c>
      <c r="CU185">
        <v>261</v>
      </c>
      <c r="CV185">
        <v>0.43</v>
      </c>
      <c r="CW185" s="150"/>
      <c r="CX185" s="150">
        <v>30531</v>
      </c>
      <c r="CY185" s="150">
        <v>2256</v>
      </c>
      <c r="CZ185" t="s">
        <v>2655</v>
      </c>
      <c r="DA185">
        <v>-500</v>
      </c>
      <c r="DB185" s="150">
        <v>32287</v>
      </c>
      <c r="DC185" t="s">
        <v>2655</v>
      </c>
      <c r="DD185" s="150">
        <v>32287</v>
      </c>
      <c r="DE185" t="s">
        <v>2655</v>
      </c>
      <c r="DF185" s="151"/>
      <c r="DG185" s="150">
        <v>31057</v>
      </c>
      <c r="DH185" s="150">
        <v>2238</v>
      </c>
      <c r="DI185">
        <v>551</v>
      </c>
      <c r="DJ185" t="s">
        <v>2655</v>
      </c>
      <c r="DK185" s="150">
        <v>32744</v>
      </c>
      <c r="DL185">
        <v>196</v>
      </c>
      <c r="DM185" s="150">
        <v>32548</v>
      </c>
      <c r="DN185">
        <v>0.01</v>
      </c>
      <c r="DO185"/>
      <c r="DW185" t="str">
        <f t="shared" si="8"/>
        <v>נס ציונה</v>
      </c>
      <c r="DX185" s="150">
        <f t="shared" si="9"/>
        <v>70436</v>
      </c>
      <c r="DY185" s="150">
        <f t="shared" si="10"/>
        <v>61507</v>
      </c>
      <c r="DZ185" s="150"/>
      <c r="EB185" s="150"/>
      <c r="EC185" t="s">
        <v>2915</v>
      </c>
      <c r="ED185" s="150" t="str">
        <f t="shared" si="11"/>
        <v>נס ציונה</v>
      </c>
      <c r="EE185" s="150"/>
      <c r="EF185" s="150"/>
      <c r="EJ185" s="150"/>
      <c r="EL185" s="150"/>
      <c r="EM185" s="152"/>
      <c r="EN185" s="150"/>
      <c r="EO185" s="150"/>
      <c r="EP185" s="150"/>
      <c r="EQ185" s="150"/>
      <c r="ER185" s="150"/>
      <c r="ES185" s="150"/>
      <c r="EV185" s="150"/>
      <c r="EW185" s="150"/>
      <c r="EX185" s="150"/>
      <c r="EY185" s="151"/>
      <c r="EZ185" s="150"/>
      <c r="FA185" s="150"/>
      <c r="FB185" s="150"/>
      <c r="FD185" s="150"/>
      <c r="FG185" s="150"/>
      <c r="FH185" s="150"/>
      <c r="FI185" s="150"/>
      <c r="FJ185" s="150"/>
      <c r="FK185" s="151"/>
      <c r="FL185" s="150"/>
      <c r="FM185" s="150"/>
      <c r="FN185" s="150"/>
      <c r="FO185" s="150"/>
      <c r="FP185" s="150"/>
      <c r="FQ185" s="152"/>
      <c r="FR185" s="150"/>
      <c r="FS185" s="150"/>
      <c r="FT185" s="150"/>
      <c r="FV185" s="150"/>
      <c r="FW185" s="150"/>
      <c r="FX185" s="150"/>
      <c r="FZ185" s="153"/>
      <c r="GA185" s="150"/>
      <c r="GB185" s="150"/>
      <c r="GE185" s="150"/>
      <c r="GF185" s="150"/>
      <c r="GG185" s="150"/>
      <c r="GI185" s="154"/>
      <c r="GJ185" s="150"/>
      <c r="GK185" s="150"/>
      <c r="GN185" s="150"/>
      <c r="GP185" s="150"/>
      <c r="GR185" s="151"/>
      <c r="GS185" s="150"/>
      <c r="GT185" s="150"/>
      <c r="GU185" s="150"/>
      <c r="GW185" s="150"/>
      <c r="GX185" s="150"/>
      <c r="GY185" s="150"/>
      <c r="HA185" s="152"/>
      <c r="HJ185" s="128"/>
      <c r="HS185" s="151"/>
      <c r="HT185" s="150"/>
      <c r="HU185" s="150"/>
      <c r="HX185" s="150"/>
      <c r="HZ185" s="150"/>
      <c r="IB185" s="151"/>
      <c r="IC185" s="150"/>
      <c r="ID185" s="150"/>
      <c r="IG185" s="150"/>
      <c r="II185" s="150"/>
    </row>
    <row r="186" spans="1:243">
      <c r="A186" s="149">
        <v>173</v>
      </c>
      <c r="B186" s="238" t="s">
        <v>2657</v>
      </c>
      <c r="C186" t="s">
        <v>2190</v>
      </c>
      <c r="D186" s="238"/>
      <c r="E186" s="238"/>
      <c r="F186" s="238"/>
      <c r="G186" s="150">
        <v>135869</v>
      </c>
      <c r="H186" s="150">
        <v>74256</v>
      </c>
      <c r="I186" s="150">
        <v>37278</v>
      </c>
      <c r="J186" s="150">
        <v>2988</v>
      </c>
      <c r="K186" s="150">
        <v>32670</v>
      </c>
      <c r="L186" s="150">
        <v>283061</v>
      </c>
      <c r="M186" s="150"/>
      <c r="N186" s="150">
        <v>-12993</v>
      </c>
      <c r="O186" s="150"/>
      <c r="P186" s="151"/>
      <c r="Q186" s="150">
        <v>71927</v>
      </c>
      <c r="R186" s="150">
        <v>23296</v>
      </c>
      <c r="S186" s="150">
        <v>1381</v>
      </c>
      <c r="T186" s="150">
        <v>35102</v>
      </c>
      <c r="U186" s="150">
        <v>74256</v>
      </c>
      <c r="V186" s="150">
        <v>37278</v>
      </c>
      <c r="W186" s="150">
        <v>2988</v>
      </c>
      <c r="X186" s="150">
        <v>29074</v>
      </c>
      <c r="Y186" s="150">
        <v>1981</v>
      </c>
      <c r="AA186" t="s">
        <v>2655</v>
      </c>
      <c r="AB186" t="s">
        <v>2655</v>
      </c>
      <c r="AC186" s="150">
        <v>4163</v>
      </c>
      <c r="AD186" s="150">
        <v>281446</v>
      </c>
      <c r="AE186" s="150">
        <v>1615</v>
      </c>
      <c r="AF186" s="150">
        <v>283061</v>
      </c>
      <c r="AG186" s="151"/>
      <c r="AH186" s="150">
        <v>99292</v>
      </c>
      <c r="AI186" s="150">
        <v>19932</v>
      </c>
      <c r="AJ186" s="150">
        <v>7817</v>
      </c>
      <c r="AK186">
        <v>89</v>
      </c>
      <c r="AL186">
        <v>862</v>
      </c>
      <c r="AM186" s="150">
        <v>8366</v>
      </c>
      <c r="AP186" s="150">
        <v>37066</v>
      </c>
      <c r="AQ186" s="150">
        <v>3278</v>
      </c>
      <c r="AR186" s="150">
        <v>133080</v>
      </c>
      <c r="AS186" t="s">
        <v>2655</v>
      </c>
      <c r="AT186"/>
      <c r="AU186" s="150">
        <v>111993</v>
      </c>
      <c r="AV186" s="150">
        <v>58757</v>
      </c>
      <c r="AW186" s="150">
        <v>25579</v>
      </c>
      <c r="AX186" s="150">
        <v>-24425</v>
      </c>
      <c r="AY186" s="150">
        <v>120746</v>
      </c>
      <c r="AZ186" s="150">
        <v>37160</v>
      </c>
      <c r="BA186" s="150">
        <v>83586</v>
      </c>
      <c r="BB186">
        <v>0.31</v>
      </c>
      <c r="BC186"/>
      <c r="BD186" s="150"/>
      <c r="BE186" s="150">
        <v>49227</v>
      </c>
      <c r="BF186" s="150">
        <v>48239</v>
      </c>
      <c r="BG186" s="150">
        <v>2932</v>
      </c>
      <c r="BH186" s="150">
        <v>-33900</v>
      </c>
      <c r="BI186" s="150">
        <v>60634</v>
      </c>
      <c r="BJ186" s="150">
        <v>40355</v>
      </c>
      <c r="BK186" s="150">
        <v>20279</v>
      </c>
      <c r="BL186">
        <v>0.67</v>
      </c>
      <c r="BM186"/>
      <c r="BN186" s="150">
        <v>644881</v>
      </c>
      <c r="BO186" s="150">
        <v>58209</v>
      </c>
      <c r="BP186" t="s">
        <v>2655</v>
      </c>
      <c r="BQ186" s="150">
        <v>58325</v>
      </c>
      <c r="BR186" s="150">
        <v>761415</v>
      </c>
      <c r="BS186" t="s">
        <v>2655</v>
      </c>
      <c r="BT186" s="150">
        <v>761415</v>
      </c>
      <c r="BU186" t="s">
        <v>2655</v>
      </c>
      <c r="BV186" s="150"/>
      <c r="BW186" s="150">
        <v>806101</v>
      </c>
      <c r="BX186" s="150">
        <v>165205</v>
      </c>
      <c r="BY186" s="150">
        <v>28511</v>
      </c>
      <c r="BZ186" t="s">
        <v>2655</v>
      </c>
      <c r="CA186" s="150">
        <v>942795</v>
      </c>
      <c r="CB186" s="150">
        <v>77515</v>
      </c>
      <c r="CC186" s="150">
        <v>865280</v>
      </c>
      <c r="CD186">
        <v>0.08</v>
      </c>
      <c r="CE186" s="150"/>
      <c r="CG186" t="s">
        <v>2655</v>
      </c>
      <c r="CH186" t="s">
        <v>2655</v>
      </c>
      <c r="CJ186" t="s">
        <v>2655</v>
      </c>
      <c r="CK186" t="s">
        <v>2655</v>
      </c>
      <c r="CL186" t="s">
        <v>2655</v>
      </c>
      <c r="CM186" t="s">
        <v>2655</v>
      </c>
      <c r="CN186" s="150"/>
      <c r="CP186" s="150">
        <v>13381</v>
      </c>
      <c r="CQ186" t="s">
        <v>2655</v>
      </c>
      <c r="CR186" s="150">
        <v>-11984</v>
      </c>
      <c r="CS186" s="150">
        <v>1397</v>
      </c>
      <c r="CT186" s="150">
        <v>1397</v>
      </c>
      <c r="CU186" t="s">
        <v>2655</v>
      </c>
      <c r="CV186">
        <v>1</v>
      </c>
      <c r="CW186" s="150"/>
      <c r="CX186" s="150">
        <v>242319</v>
      </c>
      <c r="CY186" t="s">
        <v>2655</v>
      </c>
      <c r="CZ186" t="s">
        <v>2655</v>
      </c>
      <c r="DA186" s="150">
        <v>11984</v>
      </c>
      <c r="DB186" s="150">
        <v>254303</v>
      </c>
      <c r="DC186" t="s">
        <v>2655</v>
      </c>
      <c r="DD186" s="150">
        <v>254303</v>
      </c>
      <c r="DE186" t="s">
        <v>2655</v>
      </c>
      <c r="DF186" s="151"/>
      <c r="DG186" s="150">
        <v>242319</v>
      </c>
      <c r="DH186" s="150">
        <v>13381</v>
      </c>
      <c r="DI186" t="s">
        <v>2655</v>
      </c>
      <c r="DJ186" t="s">
        <v>2655</v>
      </c>
      <c r="DK186" s="150">
        <v>255700</v>
      </c>
      <c r="DL186" s="150">
        <v>1397</v>
      </c>
      <c r="DM186" s="150">
        <v>254303</v>
      </c>
      <c r="DN186">
        <v>0.01</v>
      </c>
      <c r="DO186" s="150"/>
      <c r="DP186" s="150"/>
      <c r="DQ186" s="150"/>
      <c r="DR186" s="150"/>
      <c r="DS186" s="150"/>
      <c r="DW186" t="str">
        <f t="shared" si="8"/>
        <v>נצרת</v>
      </c>
      <c r="DX186" s="150">
        <f t="shared" si="9"/>
        <v>37160</v>
      </c>
      <c r="DY186" s="150">
        <f t="shared" si="10"/>
        <v>40355</v>
      </c>
      <c r="DZ186" s="150"/>
      <c r="EC186" t="s">
        <v>2916</v>
      </c>
      <c r="ED186" s="150" t="str">
        <f t="shared" si="11"/>
        <v>נצרת</v>
      </c>
      <c r="EE186" s="150"/>
      <c r="EL186" s="150"/>
      <c r="EM186" s="152"/>
      <c r="EN186" s="150"/>
      <c r="EO186" s="150"/>
      <c r="EP186" s="150"/>
      <c r="ES186" s="150"/>
      <c r="EV186" s="150"/>
      <c r="EW186" s="150"/>
      <c r="EX186" s="150"/>
      <c r="EY186" s="151"/>
      <c r="EZ186" s="150"/>
      <c r="FA186" s="150"/>
      <c r="FC186" s="150"/>
      <c r="FG186" s="150"/>
      <c r="FH186" s="150"/>
      <c r="FI186" s="150"/>
      <c r="FJ186" s="150"/>
      <c r="FK186" s="151"/>
      <c r="FL186" s="150"/>
      <c r="FM186" s="150"/>
      <c r="FN186" s="150"/>
      <c r="FO186" s="150"/>
      <c r="FP186" s="150"/>
      <c r="FQ186" s="152"/>
      <c r="FR186" s="150"/>
      <c r="FS186" s="150"/>
      <c r="FT186" s="150"/>
      <c r="FU186" s="150"/>
      <c r="FV186" s="150"/>
      <c r="FW186" s="150"/>
      <c r="FX186" s="150"/>
      <c r="FZ186" s="153"/>
      <c r="GA186" s="150"/>
      <c r="GB186" s="150"/>
      <c r="GC186" s="150"/>
      <c r="GD186" s="150"/>
      <c r="GE186" s="150"/>
      <c r="GF186" s="150"/>
      <c r="GG186" s="150"/>
      <c r="GI186" s="154"/>
      <c r="GJ186" s="150"/>
      <c r="GK186" s="150"/>
      <c r="GM186" s="150"/>
      <c r="GN186" s="150"/>
      <c r="GP186" s="150"/>
      <c r="GR186" s="151"/>
      <c r="GS186" s="150"/>
      <c r="GT186" s="150"/>
      <c r="GU186" s="150"/>
      <c r="GW186" s="150"/>
      <c r="GX186" s="150"/>
      <c r="GY186" s="150"/>
      <c r="HA186" s="152"/>
      <c r="HJ186" s="128"/>
      <c r="HL186" s="150"/>
      <c r="HN186" s="150"/>
      <c r="HO186" s="150"/>
      <c r="HP186" s="150"/>
      <c r="HS186" s="151"/>
      <c r="HT186" s="150"/>
      <c r="HW186" s="150"/>
      <c r="HX186" s="150"/>
      <c r="HZ186" s="150"/>
      <c r="IB186" s="151"/>
      <c r="IC186" s="150"/>
      <c r="ID186" s="150"/>
      <c r="IG186" s="150"/>
      <c r="IH186" s="150"/>
      <c r="II186" s="150"/>
    </row>
    <row r="187" spans="1:243">
      <c r="A187" s="149">
        <v>174</v>
      </c>
      <c r="B187" s="238" t="s">
        <v>2658</v>
      </c>
      <c r="C187" t="s">
        <v>2200</v>
      </c>
      <c r="D187" s="238"/>
      <c r="E187" s="238"/>
      <c r="F187" s="238"/>
      <c r="G187" s="150">
        <v>162128</v>
      </c>
      <c r="H187" s="150">
        <v>54227</v>
      </c>
      <c r="I187" s="150">
        <v>33598</v>
      </c>
      <c r="J187">
        <v>763</v>
      </c>
      <c r="K187" s="150">
        <v>11225</v>
      </c>
      <c r="L187" s="150">
        <v>261941</v>
      </c>
      <c r="M187"/>
      <c r="N187" s="150">
        <v>-11904</v>
      </c>
      <c r="O187" s="150"/>
      <c r="P187" s="151"/>
      <c r="Q187" s="150">
        <v>107871</v>
      </c>
      <c r="R187" s="150">
        <v>20395</v>
      </c>
      <c r="S187">
        <v>91</v>
      </c>
      <c r="T187" s="150">
        <v>31886</v>
      </c>
      <c r="U187" s="150">
        <v>54227</v>
      </c>
      <c r="V187" s="150">
        <v>33598</v>
      </c>
      <c r="W187">
        <v>763</v>
      </c>
      <c r="X187" s="150">
        <v>9823</v>
      </c>
      <c r="Y187">
        <v>642</v>
      </c>
      <c r="AA187" t="s">
        <v>2655</v>
      </c>
      <c r="AB187" t="s">
        <v>2655</v>
      </c>
      <c r="AC187" s="150">
        <v>1885</v>
      </c>
      <c r="AD187" s="150">
        <v>261181</v>
      </c>
      <c r="AE187">
        <v>760</v>
      </c>
      <c r="AF187" s="150">
        <v>261941</v>
      </c>
      <c r="AG187" s="151"/>
      <c r="AH187" s="150">
        <v>87873</v>
      </c>
      <c r="AI187" s="150">
        <v>9473</v>
      </c>
      <c r="AJ187" s="150">
        <v>7226</v>
      </c>
      <c r="AL187" s="150">
        <v>5019</v>
      </c>
      <c r="AM187" t="s">
        <v>2655</v>
      </c>
      <c r="AP187" s="150">
        <v>21718</v>
      </c>
      <c r="AQ187" s="150">
        <v>15015</v>
      </c>
      <c r="AR187" s="150">
        <v>94576</v>
      </c>
      <c r="AS187" t="s">
        <v>2655</v>
      </c>
      <c r="AT187"/>
      <c r="AU187" s="150">
        <v>19929</v>
      </c>
      <c r="AV187" s="150">
        <v>57675</v>
      </c>
      <c r="AW187" s="150">
        <v>16202</v>
      </c>
      <c r="AX187" s="150">
        <v>4274</v>
      </c>
      <c r="AY187" s="150">
        <v>65676</v>
      </c>
      <c r="AZ187" s="150">
        <v>40561</v>
      </c>
      <c r="BA187" s="150">
        <v>25115</v>
      </c>
      <c r="BB187">
        <v>0.62</v>
      </c>
      <c r="BC187"/>
      <c r="BD187" s="150"/>
      <c r="BE187" s="150">
        <v>14236</v>
      </c>
      <c r="BF187" s="150">
        <v>99085</v>
      </c>
      <c r="BG187" s="150">
        <v>4193</v>
      </c>
      <c r="BH187">
        <v>177</v>
      </c>
      <c r="BI187" s="150">
        <v>109305</v>
      </c>
      <c r="BJ187" s="150">
        <v>67309</v>
      </c>
      <c r="BK187" s="150">
        <v>41996</v>
      </c>
      <c r="BL187">
        <v>0.62</v>
      </c>
      <c r="BM187"/>
      <c r="BN187" s="150">
        <v>70561</v>
      </c>
      <c r="BO187" t="s">
        <v>2655</v>
      </c>
      <c r="BP187" t="s">
        <v>2655</v>
      </c>
      <c r="BQ187" s="150">
        <v>-4451</v>
      </c>
      <c r="BR187" s="150">
        <v>66110</v>
      </c>
      <c r="BS187" t="s">
        <v>2655</v>
      </c>
      <c r="BT187" s="150">
        <v>66110</v>
      </c>
      <c r="BU187" t="s">
        <v>2655</v>
      </c>
      <c r="BV187" s="150"/>
      <c r="BW187" s="150">
        <v>104726</v>
      </c>
      <c r="BX187" s="150">
        <v>156760</v>
      </c>
      <c r="BY187" s="150">
        <v>20395</v>
      </c>
      <c r="BZ187" t="s">
        <v>2655</v>
      </c>
      <c r="CA187" s="150">
        <v>241091</v>
      </c>
      <c r="CB187" s="150">
        <v>107870</v>
      </c>
      <c r="CC187" s="150">
        <v>133221</v>
      </c>
      <c r="CD187">
        <v>0.45</v>
      </c>
      <c r="CE187" s="150"/>
      <c r="CG187" t="s">
        <v>2655</v>
      </c>
      <c r="CH187" t="s">
        <v>2655</v>
      </c>
      <c r="CJ187" t="s">
        <v>2655</v>
      </c>
      <c r="CK187" t="s">
        <v>2655</v>
      </c>
      <c r="CL187" t="s">
        <v>2655</v>
      </c>
      <c r="CM187" t="s">
        <v>2655</v>
      </c>
      <c r="CN187" s="150"/>
      <c r="CO187" s="150">
        <v>1487</v>
      </c>
      <c r="CP187">
        <v>278</v>
      </c>
      <c r="CQ187" t="s">
        <v>2655</v>
      </c>
      <c r="CR187">
        <v>176</v>
      </c>
      <c r="CS187" s="150">
        <v>1941</v>
      </c>
      <c r="CT187">
        <v>91</v>
      </c>
      <c r="CU187" s="150">
        <v>1850</v>
      </c>
      <c r="CV187">
        <v>0.05</v>
      </c>
      <c r="CW187" s="150"/>
      <c r="CX187" s="150">
        <v>2702</v>
      </c>
      <c r="CY187" t="s">
        <v>2655</v>
      </c>
      <c r="CZ187" t="s">
        <v>2655</v>
      </c>
      <c r="DA187">
        <v>-176</v>
      </c>
      <c r="DB187" s="150">
        <v>2526</v>
      </c>
      <c r="DC187" t="s">
        <v>2655</v>
      </c>
      <c r="DD187" s="150">
        <v>2526</v>
      </c>
      <c r="DE187" t="s">
        <v>2655</v>
      </c>
      <c r="DF187" s="151"/>
      <c r="DG187" s="150">
        <v>4189</v>
      </c>
      <c r="DH187">
        <v>278</v>
      </c>
      <c r="DI187" t="s">
        <v>2655</v>
      </c>
      <c r="DJ187" t="s">
        <v>2655</v>
      </c>
      <c r="DK187" s="150">
        <v>4467</v>
      </c>
      <c r="DL187">
        <v>91</v>
      </c>
      <c r="DM187" s="150">
        <v>4376</v>
      </c>
      <c r="DN187">
        <v>0.02</v>
      </c>
      <c r="DO187" s="150"/>
      <c r="DQ187" s="150"/>
      <c r="DS187" s="150"/>
      <c r="DW187" t="str">
        <f t="shared" si="8"/>
        <v>נצרת עילית</v>
      </c>
      <c r="DX187" s="150">
        <f t="shared" si="9"/>
        <v>40561</v>
      </c>
      <c r="DY187" s="150">
        <f t="shared" si="10"/>
        <v>67309</v>
      </c>
      <c r="DZ187" s="150"/>
      <c r="EB187" s="150"/>
      <c r="EC187" t="s">
        <v>2917</v>
      </c>
      <c r="ED187" s="150" t="str">
        <f t="shared" si="11"/>
        <v>נצרת עילית</v>
      </c>
      <c r="EE187" s="150"/>
      <c r="EL187" s="150"/>
      <c r="EM187" s="152"/>
      <c r="EN187" s="150"/>
      <c r="EO187" s="150"/>
      <c r="EP187" s="150"/>
      <c r="ER187" s="150"/>
      <c r="EV187" s="150"/>
      <c r="EW187" s="150"/>
      <c r="EX187" s="150"/>
      <c r="EY187" s="151"/>
      <c r="EZ187" s="150"/>
      <c r="FA187" s="150"/>
      <c r="FD187" s="150"/>
      <c r="FE187" s="150"/>
      <c r="FG187" s="150"/>
      <c r="FH187" s="150"/>
      <c r="FI187" s="150"/>
      <c r="FJ187" s="150"/>
      <c r="FK187" s="151"/>
      <c r="FL187" s="150"/>
      <c r="FN187" s="150"/>
      <c r="FO187" s="150"/>
      <c r="FQ187" s="152"/>
      <c r="FR187" s="150"/>
      <c r="FS187" s="150"/>
      <c r="FT187" s="150"/>
      <c r="FU187" s="150"/>
      <c r="FV187" s="150"/>
      <c r="FW187" s="150"/>
      <c r="FX187" s="150"/>
      <c r="FZ187" s="153"/>
      <c r="GA187" s="150"/>
      <c r="GB187" s="150"/>
      <c r="GC187" s="150"/>
      <c r="GE187" s="150"/>
      <c r="GF187" s="150"/>
      <c r="GG187" s="150"/>
      <c r="GI187" s="154"/>
      <c r="GJ187" s="150"/>
      <c r="GM187" s="150"/>
      <c r="GN187" s="150"/>
      <c r="GP187" s="150"/>
      <c r="GR187" s="151"/>
      <c r="GS187" s="150"/>
      <c r="GT187" s="150"/>
      <c r="GU187" s="150"/>
      <c r="GW187" s="150"/>
      <c r="GX187" s="150"/>
      <c r="GY187" s="150"/>
      <c r="HA187" s="152"/>
      <c r="HJ187" s="128"/>
      <c r="HK187" s="150"/>
      <c r="HO187" s="150"/>
      <c r="HQ187" s="150"/>
      <c r="HS187" s="151"/>
      <c r="HT187" s="150"/>
      <c r="HX187" s="150"/>
      <c r="HZ187" s="150"/>
      <c r="IB187" s="151"/>
      <c r="IC187" s="150"/>
      <c r="IG187" s="150"/>
      <c r="II187" s="150"/>
    </row>
    <row r="188" spans="1:243">
      <c r="A188" s="149">
        <v>175</v>
      </c>
      <c r="B188" s="238" t="s">
        <v>2657</v>
      </c>
      <c r="C188" t="s">
        <v>723</v>
      </c>
      <c r="D188" s="238"/>
      <c r="E188" s="238"/>
      <c r="F188" s="238"/>
      <c r="G188" s="150">
        <v>148232</v>
      </c>
      <c r="H188" s="150">
        <v>28754</v>
      </c>
      <c r="I188" s="150">
        <v>12308</v>
      </c>
      <c r="J188">
        <v>933</v>
      </c>
      <c r="K188">
        <v>27</v>
      </c>
      <c r="L188" s="150">
        <v>190254</v>
      </c>
      <c r="M188" s="150"/>
      <c r="N188" s="150">
        <v>1522</v>
      </c>
      <c r="O188" s="150"/>
      <c r="P188" s="151"/>
      <c r="Q188" s="150">
        <v>83648</v>
      </c>
      <c r="R188" s="150">
        <v>11706</v>
      </c>
      <c r="S188" s="150">
        <v>12058</v>
      </c>
      <c r="T188" s="150">
        <v>12217</v>
      </c>
      <c r="U188" s="150">
        <v>28754</v>
      </c>
      <c r="V188" s="150">
        <v>12308</v>
      </c>
      <c r="W188">
        <v>933</v>
      </c>
      <c r="X188" t="s">
        <v>2655</v>
      </c>
      <c r="Y188">
        <v>27</v>
      </c>
      <c r="AA188" t="s">
        <v>2655</v>
      </c>
      <c r="AB188" t="s">
        <v>2655</v>
      </c>
      <c r="AC188" s="150">
        <v>28603</v>
      </c>
      <c r="AD188" s="150">
        <v>190254</v>
      </c>
      <c r="AE188" t="s">
        <v>2655</v>
      </c>
      <c r="AF188" s="150">
        <v>190254</v>
      </c>
      <c r="AG188" s="151"/>
      <c r="AH188" s="150">
        <v>64756</v>
      </c>
      <c r="AI188">
        <v>641</v>
      </c>
      <c r="AJ188">
        <v>737</v>
      </c>
      <c r="AK188">
        <v>363</v>
      </c>
      <c r="AL188" s="150">
        <v>36974</v>
      </c>
      <c r="AM188" s="150">
        <v>2591</v>
      </c>
      <c r="AP188" s="150">
        <v>41306</v>
      </c>
      <c r="AQ188" s="150">
        <v>27618</v>
      </c>
      <c r="AR188" s="150">
        <v>78444</v>
      </c>
      <c r="AS188" s="150">
        <v>11600</v>
      </c>
      <c r="AT188"/>
      <c r="AU188" s="150">
        <v>5602</v>
      </c>
      <c r="AV188" s="150">
        <v>29449</v>
      </c>
      <c r="AW188" s="150">
        <v>6673</v>
      </c>
      <c r="AX188">
        <v>-533</v>
      </c>
      <c r="AY188" s="150">
        <v>27845</v>
      </c>
      <c r="AZ188" s="150">
        <v>22238</v>
      </c>
      <c r="BA188" s="150">
        <v>5607</v>
      </c>
      <c r="BB188">
        <v>0.8</v>
      </c>
      <c r="BC188"/>
      <c r="BD188" s="150"/>
      <c r="BE188" s="150">
        <v>10630</v>
      </c>
      <c r="BF188" s="150">
        <v>57871</v>
      </c>
      <c r="BG188" s="150">
        <v>5033</v>
      </c>
      <c r="BH188" s="150">
        <v>-1987</v>
      </c>
      <c r="BI188" s="150">
        <v>61481</v>
      </c>
      <c r="BJ188" s="150">
        <v>50742</v>
      </c>
      <c r="BK188" s="150">
        <v>10739</v>
      </c>
      <c r="BL188">
        <v>0.83</v>
      </c>
      <c r="BM188"/>
      <c r="BN188" s="150">
        <v>8324</v>
      </c>
      <c r="BO188">
        <v>663</v>
      </c>
      <c r="BP188" s="150">
        <v>5785</v>
      </c>
      <c r="BQ188" s="150">
        <v>2520</v>
      </c>
      <c r="BR188" s="150">
        <v>5722</v>
      </c>
      <c r="BS188" t="s">
        <v>2655</v>
      </c>
      <c r="BT188" s="150">
        <v>5722</v>
      </c>
      <c r="BU188" t="s">
        <v>2655</v>
      </c>
      <c r="BV188" s="150"/>
      <c r="BW188" s="150">
        <v>24556</v>
      </c>
      <c r="BX188" s="150">
        <v>87983</v>
      </c>
      <c r="BY188" s="150">
        <v>17491</v>
      </c>
      <c r="BZ188" t="s">
        <v>2655</v>
      </c>
      <c r="CA188" s="150">
        <v>95048</v>
      </c>
      <c r="CB188" s="150">
        <v>72980</v>
      </c>
      <c r="CC188" s="150">
        <v>22068</v>
      </c>
      <c r="CD188">
        <v>0.77</v>
      </c>
      <c r="CE188" s="150"/>
      <c r="CG188" t="s">
        <v>2655</v>
      </c>
      <c r="CH188" t="s">
        <v>2655</v>
      </c>
      <c r="CJ188" t="s">
        <v>2655</v>
      </c>
      <c r="CK188" t="s">
        <v>2655</v>
      </c>
      <c r="CL188" t="s">
        <v>2655</v>
      </c>
      <c r="CM188" t="s">
        <v>2655</v>
      </c>
      <c r="CN188" s="150"/>
      <c r="CO188" s="150">
        <v>4433</v>
      </c>
      <c r="CP188" s="150">
        <v>12717</v>
      </c>
      <c r="CQ188">
        <v>161</v>
      </c>
      <c r="CR188">
        <v>-196</v>
      </c>
      <c r="CS188" s="150">
        <v>16793</v>
      </c>
      <c r="CT188" s="150">
        <v>12175</v>
      </c>
      <c r="CU188" s="150">
        <v>4618</v>
      </c>
      <c r="CV188">
        <v>0.73</v>
      </c>
      <c r="CW188" s="150"/>
      <c r="CX188">
        <v>869</v>
      </c>
      <c r="CY188">
        <v>26</v>
      </c>
      <c r="CZ188">
        <v>612</v>
      </c>
      <c r="DA188">
        <v>196</v>
      </c>
      <c r="DB188">
        <v>479</v>
      </c>
      <c r="DC188" t="s">
        <v>2655</v>
      </c>
      <c r="DD188">
        <v>479</v>
      </c>
      <c r="DE188" t="s">
        <v>2655</v>
      </c>
      <c r="DF188" s="151"/>
      <c r="DG188" s="150">
        <v>5302</v>
      </c>
      <c r="DH188" s="150">
        <v>12743</v>
      </c>
      <c r="DI188">
        <v>773</v>
      </c>
      <c r="DJ188" t="s">
        <v>2655</v>
      </c>
      <c r="DK188" s="150">
        <v>17272</v>
      </c>
      <c r="DL188" s="150">
        <v>12175</v>
      </c>
      <c r="DM188" s="150">
        <v>5097</v>
      </c>
      <c r="DN188">
        <v>0.7</v>
      </c>
      <c r="DO188"/>
      <c r="DW188" t="str">
        <f t="shared" si="8"/>
        <v>נשר</v>
      </c>
      <c r="DX188" s="150">
        <f t="shared" si="9"/>
        <v>22238</v>
      </c>
      <c r="DY188" s="150">
        <f t="shared" si="10"/>
        <v>50742</v>
      </c>
      <c r="DZ188" s="150"/>
      <c r="EB188" s="150"/>
      <c r="EC188" t="s">
        <v>2918</v>
      </c>
      <c r="ED188" s="150" t="str">
        <f t="shared" si="11"/>
        <v>נשר</v>
      </c>
      <c r="EE188" s="150"/>
      <c r="EF188" s="150"/>
      <c r="EG188" s="150"/>
      <c r="EH188" s="150"/>
      <c r="EJ188" s="150"/>
      <c r="EL188" s="150"/>
      <c r="EM188" s="152"/>
      <c r="EN188" s="150"/>
      <c r="ER188" s="150"/>
      <c r="ES188" s="150"/>
      <c r="EV188" s="150"/>
      <c r="EW188" s="150"/>
      <c r="EX188" s="150"/>
      <c r="EY188" s="151"/>
      <c r="EZ188" s="150"/>
      <c r="FA188" s="150"/>
      <c r="FB188" s="150"/>
      <c r="FC188" s="150"/>
      <c r="FD188" s="150"/>
      <c r="FE188" s="150"/>
      <c r="FG188" s="150"/>
      <c r="FH188" s="150"/>
      <c r="FI188" s="150"/>
      <c r="FJ188" s="150"/>
      <c r="FK188" s="151"/>
      <c r="FL188" s="150"/>
      <c r="FM188" s="150"/>
      <c r="FN188" s="150"/>
      <c r="FO188" s="150"/>
      <c r="FP188" s="150"/>
      <c r="FQ188" s="152"/>
      <c r="FR188" s="150"/>
      <c r="FS188" s="150"/>
      <c r="FT188" s="150"/>
      <c r="FV188" s="150"/>
      <c r="FW188" s="150"/>
      <c r="FX188" s="150"/>
      <c r="FZ188" s="153"/>
      <c r="GA188" s="150"/>
      <c r="GB188" s="150"/>
      <c r="GC188" s="150"/>
      <c r="GD188" s="150"/>
      <c r="GE188" s="150"/>
      <c r="GF188" s="150"/>
      <c r="GG188" s="150"/>
      <c r="GI188" s="154"/>
      <c r="GJ188" s="150"/>
      <c r="GL188" s="150"/>
      <c r="GM188" s="150"/>
      <c r="GN188" s="150"/>
      <c r="GP188" s="150"/>
      <c r="GR188" s="151"/>
      <c r="GS188" s="150"/>
      <c r="GT188" s="150"/>
      <c r="GU188" s="150"/>
      <c r="GW188" s="150"/>
      <c r="GX188" s="150"/>
      <c r="GY188" s="150"/>
      <c r="HA188" s="152"/>
      <c r="HJ188" s="128"/>
      <c r="HK188" s="150"/>
      <c r="HL188" s="150"/>
      <c r="HO188" s="150"/>
      <c r="HP188" s="150"/>
      <c r="HQ188" s="150"/>
      <c r="HS188" s="151"/>
      <c r="IB188" s="151"/>
      <c r="IC188" s="150"/>
      <c r="ID188" s="150"/>
      <c r="IG188" s="150"/>
      <c r="IH188" s="150"/>
      <c r="II188" s="150"/>
    </row>
    <row r="189" spans="1:243">
      <c r="A189" s="149">
        <v>176</v>
      </c>
      <c r="B189" s="238" t="s">
        <v>2657</v>
      </c>
      <c r="C189" t="s">
        <v>378</v>
      </c>
      <c r="D189" s="238"/>
      <c r="E189" s="238"/>
      <c r="F189" s="238"/>
      <c r="G189" s="150">
        <v>55933</v>
      </c>
      <c r="H189" s="150">
        <v>43960</v>
      </c>
      <c r="I189" s="150">
        <v>14344</v>
      </c>
      <c r="J189" s="150">
        <v>2636</v>
      </c>
      <c r="K189" s="150">
        <v>37644</v>
      </c>
      <c r="L189" s="150">
        <v>154517</v>
      </c>
      <c r="M189"/>
      <c r="N189" s="150">
        <v>-4866</v>
      </c>
      <c r="O189" s="150"/>
      <c r="P189" s="151"/>
      <c r="Q189" s="150">
        <v>29474</v>
      </c>
      <c r="R189" s="150">
        <v>9353</v>
      </c>
      <c r="S189">
        <v>400</v>
      </c>
      <c r="T189" s="150">
        <v>11937</v>
      </c>
      <c r="U189" s="150">
        <v>43960</v>
      </c>
      <c r="V189" s="150">
        <v>14344</v>
      </c>
      <c r="W189" s="150">
        <v>2636</v>
      </c>
      <c r="X189" s="150">
        <v>30458</v>
      </c>
      <c r="Y189" s="150">
        <v>3897</v>
      </c>
      <c r="AA189" t="s">
        <v>2655</v>
      </c>
      <c r="AB189" s="150">
        <v>2678</v>
      </c>
      <c r="AC189" s="150">
        <v>4769</v>
      </c>
      <c r="AD189" s="150">
        <v>153906</v>
      </c>
      <c r="AE189">
        <v>611</v>
      </c>
      <c r="AF189" s="150">
        <v>154517</v>
      </c>
      <c r="AG189" s="151"/>
      <c r="AH189" s="150">
        <v>267894</v>
      </c>
      <c r="AI189" s="150">
        <v>36031</v>
      </c>
      <c r="AJ189" s="150">
        <v>27956</v>
      </c>
      <c r="AK189" s="150">
        <v>23993</v>
      </c>
      <c r="AL189" s="150">
        <v>4601</v>
      </c>
      <c r="AM189" s="150">
        <v>16000</v>
      </c>
      <c r="AP189" s="150">
        <v>108581</v>
      </c>
      <c r="AQ189" s="150">
        <v>27683</v>
      </c>
      <c r="AR189" s="150">
        <v>348792</v>
      </c>
      <c r="AS189" t="s">
        <v>2655</v>
      </c>
      <c r="AT189"/>
      <c r="AU189" s="150">
        <v>20031</v>
      </c>
      <c r="AV189" s="150">
        <v>25201</v>
      </c>
      <c r="AW189" s="150">
        <v>8872</v>
      </c>
      <c r="AY189" s="150">
        <v>36360</v>
      </c>
      <c r="AZ189" s="150">
        <v>14217</v>
      </c>
      <c r="BA189" s="150">
        <v>22143</v>
      </c>
      <c r="BB189">
        <v>0.39</v>
      </c>
      <c r="BC189"/>
      <c r="BD189" s="150"/>
      <c r="BE189" s="150">
        <v>11294</v>
      </c>
      <c r="BF189" s="150">
        <v>19346</v>
      </c>
      <c r="BG189" s="150">
        <v>1418</v>
      </c>
      <c r="BH189">
        <v>174</v>
      </c>
      <c r="BI189" s="150">
        <v>29396</v>
      </c>
      <c r="BJ189" s="150">
        <v>15257</v>
      </c>
      <c r="BK189" s="150">
        <v>14139</v>
      </c>
      <c r="BL189">
        <v>0.52</v>
      </c>
      <c r="BM189"/>
      <c r="BN189" s="150">
        <v>22441</v>
      </c>
      <c r="BO189">
        <v>-86</v>
      </c>
      <c r="BP189" s="150">
        <v>2470</v>
      </c>
      <c r="BQ189">
        <v>-174</v>
      </c>
      <c r="BR189" s="150">
        <v>19711</v>
      </c>
      <c r="BS189" t="s">
        <v>2655</v>
      </c>
      <c r="BT189" s="150">
        <v>19711</v>
      </c>
      <c r="BU189" t="s">
        <v>2655</v>
      </c>
      <c r="BV189" s="150"/>
      <c r="BW189" s="150">
        <v>53766</v>
      </c>
      <c r="BX189" s="150">
        <v>44461</v>
      </c>
      <c r="BY189" s="150">
        <v>12760</v>
      </c>
      <c r="BZ189" t="s">
        <v>2655</v>
      </c>
      <c r="CA189" s="150">
        <v>85467</v>
      </c>
      <c r="CB189" s="150">
        <v>29474</v>
      </c>
      <c r="CC189" s="150">
        <v>55993</v>
      </c>
      <c r="CD189">
        <v>0.34</v>
      </c>
      <c r="CE189" s="150"/>
      <c r="CG189" t="s">
        <v>2655</v>
      </c>
      <c r="CH189" t="s">
        <v>2655</v>
      </c>
      <c r="CJ189" t="s">
        <v>2655</v>
      </c>
      <c r="CK189" t="s">
        <v>2655</v>
      </c>
      <c r="CL189" t="s">
        <v>2655</v>
      </c>
      <c r="CM189" t="s">
        <v>2655</v>
      </c>
      <c r="CN189" s="150"/>
      <c r="CO189" s="150">
        <v>10373</v>
      </c>
      <c r="CP189" s="150">
        <v>3393</v>
      </c>
      <c r="CQ189">
        <v>210</v>
      </c>
      <c r="CR189">
        <v>6</v>
      </c>
      <c r="CS189" s="150">
        <v>13562</v>
      </c>
      <c r="CT189">
        <v>400</v>
      </c>
      <c r="CU189" s="150">
        <v>13162</v>
      </c>
      <c r="CV189">
        <v>0.03</v>
      </c>
      <c r="CW189" s="150"/>
      <c r="CX189" s="150">
        <v>1325</v>
      </c>
      <c r="CY189">
        <v>84</v>
      </c>
      <c r="CZ189">
        <v>25</v>
      </c>
      <c r="DA189">
        <v>-6</v>
      </c>
      <c r="DB189" s="150">
        <v>1378</v>
      </c>
      <c r="DC189" t="s">
        <v>2655</v>
      </c>
      <c r="DD189" s="150">
        <v>1378</v>
      </c>
      <c r="DE189" t="s">
        <v>2655</v>
      </c>
      <c r="DF189" s="151"/>
      <c r="DG189" s="150">
        <v>11698</v>
      </c>
      <c r="DH189" s="150">
        <v>3477</v>
      </c>
      <c r="DI189">
        <v>235</v>
      </c>
      <c r="DJ189" t="s">
        <v>2655</v>
      </c>
      <c r="DK189" s="150">
        <v>14940</v>
      </c>
      <c r="DL189">
        <v>400</v>
      </c>
      <c r="DM189" s="150">
        <v>14540</v>
      </c>
      <c r="DN189">
        <v>0.03</v>
      </c>
      <c r="DO189" s="150"/>
      <c r="DP189" s="150"/>
      <c r="DQ189" s="150"/>
      <c r="DS189" s="150"/>
      <c r="DW189" t="str">
        <f t="shared" si="8"/>
        <v>נתיבות</v>
      </c>
      <c r="DX189" s="150">
        <f t="shared" si="9"/>
        <v>14217</v>
      </c>
      <c r="DY189" s="150">
        <f t="shared" si="10"/>
        <v>15257</v>
      </c>
      <c r="DZ189" s="150"/>
      <c r="EB189" s="150"/>
      <c r="EC189" t="s">
        <v>2919</v>
      </c>
      <c r="ED189" s="150" t="str">
        <f t="shared" si="11"/>
        <v>נתיבות</v>
      </c>
      <c r="EE189" s="150"/>
      <c r="EL189" s="150"/>
      <c r="EM189" s="152"/>
      <c r="EN189" s="150"/>
      <c r="EO189" s="150"/>
      <c r="EP189" s="150"/>
      <c r="EQ189" s="150"/>
      <c r="ER189" s="150"/>
      <c r="ES189" s="150"/>
      <c r="EV189" s="150"/>
      <c r="EW189" s="150"/>
      <c r="EX189" s="150"/>
      <c r="EY189" s="151"/>
      <c r="EZ189" s="150"/>
      <c r="FA189" s="150"/>
      <c r="FC189" s="150"/>
      <c r="FE189" s="150"/>
      <c r="FG189" s="150"/>
      <c r="FH189" s="150"/>
      <c r="FI189" s="150"/>
      <c r="FJ189" s="150"/>
      <c r="FK189" s="151"/>
      <c r="FL189" s="150"/>
      <c r="FM189" s="150"/>
      <c r="FN189" s="150"/>
      <c r="FO189" s="150"/>
      <c r="FP189" s="150"/>
      <c r="FQ189" s="152"/>
      <c r="FR189" s="150"/>
      <c r="FS189" s="150"/>
      <c r="FT189" s="150"/>
      <c r="FV189" s="150"/>
      <c r="FW189" s="150"/>
      <c r="FX189" s="150"/>
      <c r="FZ189" s="153"/>
      <c r="GA189" s="150"/>
      <c r="GB189" s="150"/>
      <c r="GC189" s="150"/>
      <c r="GE189" s="150"/>
      <c r="GF189" s="150"/>
      <c r="GG189" s="150"/>
      <c r="GI189" s="154"/>
      <c r="GJ189" s="150"/>
      <c r="GL189" s="150"/>
      <c r="GN189" s="150"/>
      <c r="GP189" s="150"/>
      <c r="GR189" s="151"/>
      <c r="GS189" s="150"/>
      <c r="GT189" s="150"/>
      <c r="GU189" s="150"/>
      <c r="GW189" s="150"/>
      <c r="GX189" s="150"/>
      <c r="GY189" s="150"/>
      <c r="HA189" s="152"/>
      <c r="HJ189" s="128"/>
      <c r="HK189" s="150"/>
      <c r="HL189" s="150"/>
      <c r="HO189" s="150"/>
      <c r="HQ189" s="150"/>
      <c r="HS189" s="151"/>
      <c r="HT189" s="150"/>
      <c r="HX189" s="150"/>
      <c r="HZ189" s="150"/>
      <c r="IB189" s="151"/>
      <c r="IC189" s="150"/>
      <c r="ID189" s="150"/>
      <c r="IG189" s="150"/>
      <c r="II189" s="150"/>
    </row>
    <row r="190" spans="1:243">
      <c r="A190" s="149">
        <v>177</v>
      </c>
      <c r="B190" s="238" t="s">
        <v>2654</v>
      </c>
      <c r="C190" t="s">
        <v>1450</v>
      </c>
      <c r="D190" s="238"/>
      <c r="E190" s="238"/>
      <c r="F190" s="238"/>
      <c r="G190" s="150">
        <v>966409</v>
      </c>
      <c r="H190" s="150">
        <v>255858</v>
      </c>
      <c r="I190" s="150">
        <v>117626</v>
      </c>
      <c r="J190" s="150">
        <v>10303</v>
      </c>
      <c r="K190" s="150">
        <v>247346</v>
      </c>
      <c r="L190" s="150">
        <v>1597542</v>
      </c>
      <c r="M190" s="150"/>
      <c r="N190" s="150">
        <v>2400</v>
      </c>
      <c r="O190" s="150"/>
      <c r="P190" s="151"/>
      <c r="Q190" s="150">
        <v>602057</v>
      </c>
      <c r="R190" s="150">
        <v>107867</v>
      </c>
      <c r="S190">
        <v>362</v>
      </c>
      <c r="T190" s="150">
        <v>115289</v>
      </c>
      <c r="U190" s="150">
        <v>255858</v>
      </c>
      <c r="V190" s="150">
        <v>117626</v>
      </c>
      <c r="W190" s="150">
        <v>10303</v>
      </c>
      <c r="X190" t="s">
        <v>2655</v>
      </c>
      <c r="Y190" s="150">
        <v>2343</v>
      </c>
      <c r="AA190" s="150">
        <v>244833</v>
      </c>
      <c r="AB190">
        <v>170</v>
      </c>
      <c r="AC190" s="150">
        <v>140834</v>
      </c>
      <c r="AD190" s="150">
        <v>1597542</v>
      </c>
      <c r="AE190" t="s">
        <v>2655</v>
      </c>
      <c r="AF190" s="150">
        <v>1597542</v>
      </c>
      <c r="AG190" s="151"/>
      <c r="AH190" s="150">
        <v>1076449</v>
      </c>
      <c r="AI190" s="150">
        <v>48475</v>
      </c>
      <c r="AJ190" s="150">
        <v>62372</v>
      </c>
      <c r="AK190" s="150">
        <v>1997</v>
      </c>
      <c r="AL190" s="150">
        <v>91315</v>
      </c>
      <c r="AM190" s="150">
        <v>379779</v>
      </c>
      <c r="AP190" s="150">
        <v>583938</v>
      </c>
      <c r="AQ190" s="150">
        <v>227009</v>
      </c>
      <c r="AR190" s="150">
        <v>1433378</v>
      </c>
      <c r="AS190" t="s">
        <v>2655</v>
      </c>
      <c r="AT190"/>
      <c r="AU190" s="150">
        <v>55818</v>
      </c>
      <c r="AV190" s="150">
        <v>411954</v>
      </c>
      <c r="AW190" s="150">
        <v>82189</v>
      </c>
      <c r="AX190" s="150">
        <v>15722</v>
      </c>
      <c r="AY190" s="150">
        <v>401305</v>
      </c>
      <c r="AZ190" s="150">
        <v>321770</v>
      </c>
      <c r="BA190" s="150">
        <v>79535</v>
      </c>
      <c r="BB190">
        <v>0.8</v>
      </c>
      <c r="BC190"/>
      <c r="BD190" s="150"/>
      <c r="BE190" s="150">
        <v>208449</v>
      </c>
      <c r="BF190" s="150">
        <v>335223</v>
      </c>
      <c r="BG190" s="150">
        <v>25678</v>
      </c>
      <c r="BH190" s="150">
        <v>-55781</v>
      </c>
      <c r="BI190" s="150">
        <v>462213</v>
      </c>
      <c r="BJ190" s="150">
        <v>278391</v>
      </c>
      <c r="BK190" s="150">
        <v>183822</v>
      </c>
      <c r="BL190">
        <v>0.6</v>
      </c>
      <c r="BM190"/>
      <c r="BN190" s="150">
        <v>329513</v>
      </c>
      <c r="BO190" t="s">
        <v>2655</v>
      </c>
      <c r="BP190" t="s">
        <v>2655</v>
      </c>
      <c r="BQ190" s="150">
        <v>40059</v>
      </c>
      <c r="BR190" s="150">
        <v>369572</v>
      </c>
      <c r="BS190" t="s">
        <v>2655</v>
      </c>
      <c r="BT190" s="150">
        <v>369572</v>
      </c>
      <c r="BU190" t="s">
        <v>2655</v>
      </c>
      <c r="BV190" s="150"/>
      <c r="BW190" s="150">
        <v>593780</v>
      </c>
      <c r="BX190" s="150">
        <v>747177</v>
      </c>
      <c r="BY190" s="150">
        <v>107867</v>
      </c>
      <c r="BZ190" t="s">
        <v>2655</v>
      </c>
      <c r="CA190" s="150">
        <v>1233090</v>
      </c>
      <c r="CB190" s="150">
        <v>600161</v>
      </c>
      <c r="CC190" s="150">
        <v>632929</v>
      </c>
      <c r="CD190">
        <v>0.49</v>
      </c>
      <c r="CE190" s="150"/>
      <c r="CG190" t="s">
        <v>2655</v>
      </c>
      <c r="CH190" t="s">
        <v>2655</v>
      </c>
      <c r="CJ190" t="s">
        <v>2655</v>
      </c>
      <c r="CK190" t="s">
        <v>2655</v>
      </c>
      <c r="CL190" t="s">
        <v>2655</v>
      </c>
      <c r="CM190" t="s">
        <v>2655</v>
      </c>
      <c r="CN190" s="150"/>
      <c r="CO190" s="150">
        <v>17033</v>
      </c>
      <c r="CP190" s="150">
        <v>3899</v>
      </c>
      <c r="CQ190" t="s">
        <v>2655</v>
      </c>
      <c r="CR190" s="150">
        <v>-3516</v>
      </c>
      <c r="CS190" s="150">
        <v>17416</v>
      </c>
      <c r="CT190">
        <v>474</v>
      </c>
      <c r="CU190" s="150">
        <v>16942</v>
      </c>
      <c r="CV190">
        <v>0.03</v>
      </c>
      <c r="CW190" s="150"/>
      <c r="CX190" s="150">
        <v>70863</v>
      </c>
      <c r="CY190" t="s">
        <v>2655</v>
      </c>
      <c r="CZ190" t="s">
        <v>2655</v>
      </c>
      <c r="DA190" s="150">
        <v>3516</v>
      </c>
      <c r="DB190" s="150">
        <v>74379</v>
      </c>
      <c r="DC190" t="s">
        <v>2655</v>
      </c>
      <c r="DD190" s="150">
        <v>74379</v>
      </c>
      <c r="DE190" t="s">
        <v>2655</v>
      </c>
      <c r="DF190" s="151"/>
      <c r="DG190" s="150">
        <v>87896</v>
      </c>
      <c r="DH190" s="150">
        <v>3899</v>
      </c>
      <c r="DI190" t="s">
        <v>2655</v>
      </c>
      <c r="DJ190" t="s">
        <v>2655</v>
      </c>
      <c r="DK190" s="150">
        <v>91795</v>
      </c>
      <c r="DL190">
        <v>474</v>
      </c>
      <c r="DM190" s="150">
        <v>91321</v>
      </c>
      <c r="DN190">
        <v>0.01</v>
      </c>
      <c r="DO190" s="150"/>
      <c r="DQ190" s="150"/>
      <c r="DS190" s="150"/>
      <c r="DW190" t="str">
        <f t="shared" si="8"/>
        <v>נתניה</v>
      </c>
      <c r="DX190" s="150">
        <f t="shared" si="9"/>
        <v>321770</v>
      </c>
      <c r="DY190" s="150">
        <f t="shared" si="10"/>
        <v>278391</v>
      </c>
      <c r="DZ190" s="150"/>
      <c r="EA190" s="150"/>
      <c r="EB190" s="150"/>
      <c r="EC190" t="s">
        <v>2920</v>
      </c>
      <c r="ED190" s="150" t="str">
        <f t="shared" si="11"/>
        <v>נתניה</v>
      </c>
      <c r="EE190" s="150"/>
      <c r="EL190" s="150"/>
      <c r="EM190" s="152"/>
      <c r="EN190" s="150"/>
      <c r="EO190" s="150"/>
      <c r="EP190" s="150"/>
      <c r="EQ190" s="150"/>
      <c r="ER190" s="150"/>
      <c r="ES190" s="150"/>
      <c r="EV190" s="150"/>
      <c r="EW190" s="150"/>
      <c r="EX190" s="150"/>
      <c r="EY190" s="151"/>
      <c r="EZ190" s="150"/>
      <c r="FA190" s="150"/>
      <c r="FB190" s="150"/>
      <c r="FC190" s="150"/>
      <c r="FD190" s="150"/>
      <c r="FG190" s="150"/>
      <c r="FH190" s="150"/>
      <c r="FI190" s="150"/>
      <c r="FJ190" s="150"/>
      <c r="FK190" s="151"/>
      <c r="FL190" s="150"/>
      <c r="FM190" s="150"/>
      <c r="FN190" s="150"/>
      <c r="FO190" s="150"/>
      <c r="FP190" s="150"/>
      <c r="FQ190" s="152"/>
      <c r="FR190" s="150"/>
      <c r="FS190" s="150"/>
      <c r="FT190" s="150"/>
      <c r="FU190" s="150"/>
      <c r="FV190" s="150"/>
      <c r="FW190" s="150"/>
      <c r="FX190" s="150"/>
      <c r="FZ190" s="153"/>
      <c r="GA190" s="150"/>
      <c r="GB190" s="150"/>
      <c r="GC190" s="150"/>
      <c r="GD190" s="150"/>
      <c r="GE190" s="150"/>
      <c r="GF190" s="150"/>
      <c r="GG190" s="150"/>
      <c r="GI190" s="154"/>
      <c r="GJ190" s="150"/>
      <c r="GM190" s="150"/>
      <c r="GN190" s="150"/>
      <c r="GP190" s="150"/>
      <c r="GR190" s="151"/>
      <c r="GS190" s="150"/>
      <c r="GT190" s="150"/>
      <c r="GU190" s="150"/>
      <c r="GW190" s="150"/>
      <c r="GX190" s="150"/>
      <c r="GY190" s="150"/>
      <c r="HA190" s="152"/>
      <c r="HJ190" s="128"/>
      <c r="HK190" s="150"/>
      <c r="HL190" s="150"/>
      <c r="HN190" s="150"/>
      <c r="HO190" s="150"/>
      <c r="HQ190" s="150"/>
      <c r="HS190" s="151"/>
      <c r="HT190" s="150"/>
      <c r="HW190" s="150"/>
      <c r="HX190" s="150"/>
      <c r="HZ190" s="150"/>
      <c r="IB190" s="151"/>
      <c r="IC190" s="150"/>
      <c r="ID190" s="150"/>
      <c r="IG190" s="150"/>
      <c r="II190" s="150"/>
    </row>
    <row r="191" spans="1:243">
      <c r="A191" s="149">
        <v>178</v>
      </c>
      <c r="B191" s="238" t="s">
        <v>2657</v>
      </c>
      <c r="C191" t="s">
        <v>1460</v>
      </c>
      <c r="D191" s="238"/>
      <c r="E191" s="238"/>
      <c r="F191" s="238"/>
      <c r="G191" s="150">
        <v>46888</v>
      </c>
      <c r="H191" s="150">
        <v>2444</v>
      </c>
      <c r="I191" s="150">
        <v>1351</v>
      </c>
      <c r="J191">
        <v>260</v>
      </c>
      <c r="K191">
        <v>19</v>
      </c>
      <c r="L191" s="150">
        <v>50962</v>
      </c>
      <c r="M191"/>
      <c r="N191">
        <v>188</v>
      </c>
      <c r="O191" s="150"/>
      <c r="P191" s="151"/>
      <c r="Q191" s="150">
        <v>23031</v>
      </c>
      <c r="R191" s="150">
        <v>1341</v>
      </c>
      <c r="S191" s="150">
        <v>12877</v>
      </c>
      <c r="T191" s="150">
        <v>8949</v>
      </c>
      <c r="U191" s="150">
        <v>2444</v>
      </c>
      <c r="V191" s="150">
        <v>1351</v>
      </c>
      <c r="W191">
        <v>260</v>
      </c>
      <c r="X191" t="s">
        <v>2655</v>
      </c>
      <c r="Y191">
        <v>19</v>
      </c>
      <c r="AA191" t="s">
        <v>2655</v>
      </c>
      <c r="AB191" t="s">
        <v>2655</v>
      </c>
      <c r="AC191">
        <v>690</v>
      </c>
      <c r="AD191" s="150">
        <v>50962</v>
      </c>
      <c r="AE191" t="s">
        <v>2655</v>
      </c>
      <c r="AF191" s="150">
        <v>50962</v>
      </c>
      <c r="AG191" s="151"/>
      <c r="AH191" s="150">
        <v>110000</v>
      </c>
      <c r="AI191">
        <v>263</v>
      </c>
      <c r="AK191" s="150">
        <v>1000</v>
      </c>
      <c r="AL191" s="150">
        <v>26074</v>
      </c>
      <c r="AM191" t="s">
        <v>2655</v>
      </c>
      <c r="AP191" s="150">
        <v>27337</v>
      </c>
      <c r="AQ191" s="150">
        <v>38025</v>
      </c>
      <c r="AR191" s="150">
        <v>99312</v>
      </c>
      <c r="AS191" s="150">
        <v>10300</v>
      </c>
      <c r="AT191"/>
      <c r="AU191" s="150">
        <v>1179</v>
      </c>
      <c r="AV191" s="150">
        <v>24436</v>
      </c>
      <c r="AW191" s="150">
        <v>1299</v>
      </c>
      <c r="AY191" s="150">
        <v>24316</v>
      </c>
      <c r="AZ191" s="150">
        <v>20608</v>
      </c>
      <c r="BA191" s="150">
        <v>3708</v>
      </c>
      <c r="BB191">
        <v>0.85</v>
      </c>
      <c r="BC191"/>
      <c r="BD191" s="150"/>
      <c r="BE191" s="150">
        <v>3234</v>
      </c>
      <c r="BF191" s="150">
        <v>1438.49</v>
      </c>
      <c r="BG191">
        <v>42</v>
      </c>
      <c r="BI191" s="150">
        <v>4630.49</v>
      </c>
      <c r="BJ191" s="150">
        <v>2465</v>
      </c>
      <c r="BK191" s="150">
        <v>2165.4899999999998</v>
      </c>
      <c r="BL191">
        <v>0.53</v>
      </c>
      <c r="BM191"/>
      <c r="BN191" s="150">
        <v>1222</v>
      </c>
      <c r="BO191">
        <v>64</v>
      </c>
      <c r="BP191" t="s">
        <v>2655</v>
      </c>
      <c r="BR191" s="150">
        <v>1286</v>
      </c>
      <c r="BS191" t="s">
        <v>2655</v>
      </c>
      <c r="BT191" s="150">
        <v>1286</v>
      </c>
      <c r="BU191" t="s">
        <v>2655</v>
      </c>
      <c r="BV191" s="150"/>
      <c r="BW191" s="150">
        <v>5635</v>
      </c>
      <c r="BX191" s="150">
        <v>25938.49</v>
      </c>
      <c r="BY191" s="150">
        <v>1341</v>
      </c>
      <c r="BZ191" t="s">
        <v>2655</v>
      </c>
      <c r="CA191" s="150">
        <v>30232.49</v>
      </c>
      <c r="CB191" s="150">
        <v>23073</v>
      </c>
      <c r="CC191" s="150">
        <v>7159.49</v>
      </c>
      <c r="CD191">
        <v>0.76</v>
      </c>
      <c r="CE191" s="150"/>
      <c r="CG191" t="s">
        <v>2655</v>
      </c>
      <c r="CH191" t="s">
        <v>2655</v>
      </c>
      <c r="CJ191" t="s">
        <v>2655</v>
      </c>
      <c r="CK191" t="s">
        <v>2655</v>
      </c>
      <c r="CL191" t="s">
        <v>2655</v>
      </c>
      <c r="CM191" t="s">
        <v>2655</v>
      </c>
      <c r="CN191" s="150"/>
      <c r="CO191">
        <v>937</v>
      </c>
      <c r="CP191" s="150">
        <v>12387</v>
      </c>
      <c r="CQ191" t="s">
        <v>2655</v>
      </c>
      <c r="CS191" s="150">
        <v>13324</v>
      </c>
      <c r="CT191" s="150">
        <v>12862</v>
      </c>
      <c r="CU191">
        <v>462</v>
      </c>
      <c r="CV191">
        <v>0.97</v>
      </c>
      <c r="CW191" s="150"/>
      <c r="CX191">
        <v>109</v>
      </c>
      <c r="CY191" t="s">
        <v>2655</v>
      </c>
      <c r="CZ191" t="s">
        <v>2655</v>
      </c>
      <c r="DB191">
        <v>109</v>
      </c>
      <c r="DC191" t="s">
        <v>2655</v>
      </c>
      <c r="DD191">
        <v>109</v>
      </c>
      <c r="DE191" t="s">
        <v>2655</v>
      </c>
      <c r="DF191" s="151"/>
      <c r="DG191" s="150">
        <v>1046</v>
      </c>
      <c r="DH191" s="150">
        <v>12387</v>
      </c>
      <c r="DI191" t="s">
        <v>2655</v>
      </c>
      <c r="DJ191" t="s">
        <v>2655</v>
      </c>
      <c r="DK191" s="150">
        <v>13433</v>
      </c>
      <c r="DL191" s="150">
        <v>12862</v>
      </c>
      <c r="DM191">
        <v>571</v>
      </c>
      <c r="DN191">
        <v>0.96</v>
      </c>
      <c r="DO191" s="150"/>
      <c r="DS191" s="150"/>
      <c r="DW191" t="str">
        <f t="shared" si="8"/>
        <v>סביון</v>
      </c>
      <c r="DX191" s="150">
        <f t="shared" si="9"/>
        <v>20608</v>
      </c>
      <c r="DY191" s="150">
        <f t="shared" si="10"/>
        <v>2465</v>
      </c>
      <c r="DZ191" s="150"/>
      <c r="EB191" s="150"/>
      <c r="EC191" t="s">
        <v>2921</v>
      </c>
      <c r="ED191" s="150" t="str">
        <f t="shared" si="11"/>
        <v>סביון</v>
      </c>
      <c r="EE191" s="150"/>
      <c r="EL191" s="150"/>
      <c r="EM191" s="152"/>
      <c r="EN191" s="150"/>
      <c r="EQ191" s="150"/>
      <c r="ER191" s="150"/>
      <c r="EV191" s="150"/>
      <c r="EW191" s="150"/>
      <c r="EX191" s="150"/>
      <c r="EY191" s="151"/>
      <c r="EZ191" s="150"/>
      <c r="FA191" s="150"/>
      <c r="FG191" s="150"/>
      <c r="FH191" s="150"/>
      <c r="FI191" s="150"/>
      <c r="FJ191" s="150"/>
      <c r="FK191" s="151"/>
      <c r="FL191" s="150"/>
      <c r="FM191" s="150"/>
      <c r="FN191" s="150"/>
      <c r="FO191" s="150"/>
      <c r="FP191" s="150"/>
      <c r="FQ191" s="152"/>
      <c r="FR191" s="150"/>
      <c r="FS191" s="150"/>
      <c r="FT191" s="150"/>
      <c r="FV191" s="150"/>
      <c r="FW191" s="150"/>
      <c r="FX191" s="150"/>
      <c r="FZ191" s="153"/>
      <c r="GA191" s="150"/>
      <c r="GB191" s="150"/>
      <c r="GE191" s="150"/>
      <c r="GF191" s="150"/>
      <c r="GG191" s="150"/>
      <c r="GI191" s="154"/>
      <c r="GJ191" s="150"/>
      <c r="GN191" s="150"/>
      <c r="GP191" s="150"/>
      <c r="GR191" s="151"/>
      <c r="GS191" s="150"/>
      <c r="GT191" s="150"/>
      <c r="GU191" s="150"/>
      <c r="GW191" s="150"/>
      <c r="GX191" s="150"/>
      <c r="GY191" s="150"/>
      <c r="HA191" s="152"/>
      <c r="HJ191" s="128"/>
      <c r="HL191" s="150"/>
      <c r="HO191" s="150"/>
      <c r="HP191" s="150"/>
      <c r="HS191" s="151"/>
      <c r="IB191" s="151"/>
      <c r="IC191" s="150"/>
      <c r="ID191" s="150"/>
      <c r="IG191" s="150"/>
      <c r="IH191" s="150"/>
    </row>
    <row r="192" spans="1:243">
      <c r="A192" s="149">
        <v>179</v>
      </c>
      <c r="B192" s="238" t="s">
        <v>2657</v>
      </c>
      <c r="C192" t="s">
        <v>2228</v>
      </c>
      <c r="D192" s="238"/>
      <c r="E192" s="238"/>
      <c r="F192" s="238"/>
      <c r="G192" s="150">
        <v>6549</v>
      </c>
      <c r="H192" s="150">
        <v>3047</v>
      </c>
      <c r="I192">
        <v>309</v>
      </c>
      <c r="J192">
        <v>91</v>
      </c>
      <c r="K192" s="150">
        <v>4843</v>
      </c>
      <c r="L192" s="150">
        <v>14839</v>
      </c>
      <c r="M192"/>
      <c r="N192">
        <v>8</v>
      </c>
      <c r="O192" s="150"/>
      <c r="P192" s="151"/>
      <c r="Q192" s="150">
        <v>1620</v>
      </c>
      <c r="R192">
        <v>281</v>
      </c>
      <c r="S192" s="150">
        <v>1221</v>
      </c>
      <c r="T192" s="150">
        <v>3405</v>
      </c>
      <c r="U192" s="150">
        <v>3047</v>
      </c>
      <c r="V192">
        <v>309</v>
      </c>
      <c r="W192">
        <v>91</v>
      </c>
      <c r="X192" s="150">
        <v>4554</v>
      </c>
      <c r="Y192">
        <v>289</v>
      </c>
      <c r="AA192" t="s">
        <v>2655</v>
      </c>
      <c r="AB192" t="s">
        <v>2655</v>
      </c>
      <c r="AC192">
        <v>22</v>
      </c>
      <c r="AD192" s="150">
        <v>14839</v>
      </c>
      <c r="AE192" t="s">
        <v>2655</v>
      </c>
      <c r="AF192" s="150">
        <v>14839</v>
      </c>
      <c r="AG192" s="151"/>
      <c r="AH192" s="150">
        <v>3457</v>
      </c>
      <c r="AI192">
        <v>393</v>
      </c>
      <c r="AJ192">
        <v>641</v>
      </c>
      <c r="AK192">
        <v>111</v>
      </c>
      <c r="AL192" s="150">
        <v>2999</v>
      </c>
      <c r="AM192" t="s">
        <v>2655</v>
      </c>
      <c r="AP192" s="150">
        <v>4144</v>
      </c>
      <c r="AQ192" s="150">
        <v>1321</v>
      </c>
      <c r="AR192" s="150">
        <v>6280</v>
      </c>
      <c r="AS192">
        <v>260</v>
      </c>
      <c r="AT192"/>
      <c r="AU192">
        <v>388</v>
      </c>
      <c r="AV192" s="150">
        <v>1711.1</v>
      </c>
      <c r="AW192">
        <v>281</v>
      </c>
      <c r="AX192">
        <v>-28</v>
      </c>
      <c r="AY192" s="150">
        <v>1790.1</v>
      </c>
      <c r="AZ192" s="150">
        <v>1390</v>
      </c>
      <c r="BA192">
        <v>400.1</v>
      </c>
      <c r="BB192">
        <v>0.78</v>
      </c>
      <c r="BC192"/>
      <c r="BE192">
        <v>-24</v>
      </c>
      <c r="BF192">
        <v>250.96</v>
      </c>
      <c r="BG192" t="s">
        <v>2655</v>
      </c>
      <c r="BI192">
        <v>226.96</v>
      </c>
      <c r="BJ192">
        <v>230</v>
      </c>
      <c r="BK192">
        <v>-3.04</v>
      </c>
      <c r="BL192">
        <v>1.01</v>
      </c>
      <c r="BM192"/>
      <c r="BN192">
        <v>286</v>
      </c>
      <c r="BO192" t="s">
        <v>2655</v>
      </c>
      <c r="BP192" t="s">
        <v>2655</v>
      </c>
      <c r="BQ192">
        <v>28</v>
      </c>
      <c r="BR192">
        <v>314</v>
      </c>
      <c r="BS192" t="s">
        <v>2655</v>
      </c>
      <c r="BT192">
        <v>314</v>
      </c>
      <c r="BU192" t="s">
        <v>2655</v>
      </c>
      <c r="BV192"/>
      <c r="BW192">
        <v>650</v>
      </c>
      <c r="BX192" s="150">
        <v>1962.06</v>
      </c>
      <c r="BY192">
        <v>281</v>
      </c>
      <c r="BZ192" t="s">
        <v>2655</v>
      </c>
      <c r="CA192" s="150">
        <v>2331.06</v>
      </c>
      <c r="CB192" s="150">
        <v>1620</v>
      </c>
      <c r="CC192">
        <v>711.06</v>
      </c>
      <c r="CD192">
        <v>0.69</v>
      </c>
      <c r="CE192" s="150"/>
      <c r="CG192" t="s">
        <v>2655</v>
      </c>
      <c r="CH192" t="s">
        <v>2655</v>
      </c>
      <c r="CJ192" t="s">
        <v>2655</v>
      </c>
      <c r="CK192" t="s">
        <v>2655</v>
      </c>
      <c r="CL192" t="s">
        <v>2655</v>
      </c>
      <c r="CM192" t="s">
        <v>2655</v>
      </c>
      <c r="CN192" s="150"/>
      <c r="CO192">
        <v>12</v>
      </c>
      <c r="CP192" s="150">
        <v>1234</v>
      </c>
      <c r="CQ192" t="s">
        <v>2655</v>
      </c>
      <c r="CS192" s="150">
        <v>1246</v>
      </c>
      <c r="CT192" s="150">
        <v>1233</v>
      </c>
      <c r="CU192">
        <v>13</v>
      </c>
      <c r="CV192">
        <v>0.99</v>
      </c>
      <c r="CW192"/>
      <c r="CY192" t="s">
        <v>2655</v>
      </c>
      <c r="CZ192" t="s">
        <v>2655</v>
      </c>
      <c r="DB192" t="s">
        <v>2655</v>
      </c>
      <c r="DC192" t="s">
        <v>2655</v>
      </c>
      <c r="DD192" t="s">
        <v>2655</v>
      </c>
      <c r="DE192" t="s">
        <v>2655</v>
      </c>
      <c r="DF192" s="151"/>
      <c r="DG192">
        <v>12</v>
      </c>
      <c r="DH192" s="150">
        <v>1234</v>
      </c>
      <c r="DI192" t="s">
        <v>2655</v>
      </c>
      <c r="DJ192" t="s">
        <v>2655</v>
      </c>
      <c r="DK192" s="150">
        <v>1246</v>
      </c>
      <c r="DL192" s="150">
        <v>1233</v>
      </c>
      <c r="DM192">
        <v>13</v>
      </c>
      <c r="DN192">
        <v>0.99</v>
      </c>
      <c r="DO192"/>
      <c r="DW192" t="str">
        <f t="shared" si="8"/>
        <v>ע'ג'ר</v>
      </c>
      <c r="DX192" s="150">
        <f t="shared" si="9"/>
        <v>1390</v>
      </c>
      <c r="DY192" s="150">
        <f t="shared" si="10"/>
        <v>230</v>
      </c>
      <c r="DZ192" s="150"/>
      <c r="EB192" s="150"/>
      <c r="EC192" t="s">
        <v>2922</v>
      </c>
      <c r="ED192" s="150" t="str">
        <f t="shared" si="11"/>
        <v>ע'ג'ר</v>
      </c>
      <c r="EL192" s="150"/>
      <c r="EM192" s="152"/>
      <c r="EN192" s="150"/>
      <c r="ER192" s="150"/>
      <c r="EV192" s="150"/>
      <c r="EW192" s="150"/>
      <c r="EX192" s="150"/>
      <c r="EY192" s="151"/>
      <c r="EZ192" s="150"/>
      <c r="FA192" s="150"/>
      <c r="FG192" s="150"/>
      <c r="FH192" s="150"/>
      <c r="FI192" s="150"/>
      <c r="FK192" s="151"/>
      <c r="FQ192" s="152"/>
      <c r="FS192" s="150"/>
      <c r="FV192" s="150"/>
      <c r="FW192" s="150"/>
      <c r="FZ192" s="153"/>
      <c r="GI192" s="154"/>
      <c r="GR192" s="151"/>
      <c r="GT192" s="150"/>
      <c r="GW192" s="150"/>
      <c r="GX192" s="150"/>
      <c r="HA192" s="152"/>
      <c r="HJ192" s="128"/>
      <c r="HL192" s="150"/>
      <c r="HO192" s="150"/>
      <c r="HP192" s="150"/>
      <c r="HS192" s="151"/>
      <c r="IB192" s="151"/>
      <c r="ID192" s="150"/>
      <c r="IG192" s="150"/>
      <c r="IH192" s="150"/>
    </row>
    <row r="193" spans="1:243">
      <c r="A193" s="149">
        <v>180</v>
      </c>
      <c r="B193" s="238" t="s">
        <v>2657</v>
      </c>
      <c r="C193" t="s">
        <v>387</v>
      </c>
      <c r="D193" s="238"/>
      <c r="E193" s="238"/>
      <c r="F193" s="238"/>
      <c r="G193" s="150">
        <v>50732</v>
      </c>
      <c r="H193" s="150">
        <v>20827</v>
      </c>
      <c r="I193" s="150">
        <v>1961</v>
      </c>
      <c r="J193">
        <v>841</v>
      </c>
      <c r="K193">
        <v>153</v>
      </c>
      <c r="L193" s="150">
        <v>74514</v>
      </c>
      <c r="M193"/>
      <c r="N193">
        <v>625</v>
      </c>
      <c r="O193" s="150"/>
      <c r="P193" s="151"/>
      <c r="Q193" s="150">
        <v>29565</v>
      </c>
      <c r="R193" s="150">
        <v>2780</v>
      </c>
      <c r="S193" s="150">
        <v>7188</v>
      </c>
      <c r="T193" s="150">
        <v>11172</v>
      </c>
      <c r="U193" s="150">
        <v>20827</v>
      </c>
      <c r="V193" s="150">
        <v>1961</v>
      </c>
      <c r="W193">
        <v>841</v>
      </c>
      <c r="X193" t="s">
        <v>2655</v>
      </c>
      <c r="Y193">
        <v>25</v>
      </c>
      <c r="AA193" t="s">
        <v>2655</v>
      </c>
      <c r="AB193">
        <v>128</v>
      </c>
      <c r="AC193">
        <v>27</v>
      </c>
      <c r="AD193" s="150">
        <v>74514</v>
      </c>
      <c r="AE193" t="s">
        <v>2655</v>
      </c>
      <c r="AF193" s="150">
        <v>74514</v>
      </c>
      <c r="AG193" s="151"/>
      <c r="AH193" s="150">
        <v>274839</v>
      </c>
      <c r="AI193" s="150">
        <v>13257</v>
      </c>
      <c r="AJ193" s="150">
        <v>3262</v>
      </c>
      <c r="AL193" s="150">
        <v>15495</v>
      </c>
      <c r="AM193" t="s">
        <v>2655</v>
      </c>
      <c r="AP193" s="150">
        <v>32014</v>
      </c>
      <c r="AQ193" s="150">
        <v>4740</v>
      </c>
      <c r="AR193" s="150">
        <v>302113</v>
      </c>
      <c r="AS193" s="150">
        <v>7500</v>
      </c>
      <c r="AT193"/>
      <c r="AU193" s="150">
        <v>2816</v>
      </c>
      <c r="AV193" s="150">
        <v>24446.77</v>
      </c>
      <c r="AW193" s="150">
        <v>2707</v>
      </c>
      <c r="AX193">
        <v>157</v>
      </c>
      <c r="AY193" s="150">
        <v>24712.77</v>
      </c>
      <c r="AZ193" s="150">
        <v>21687</v>
      </c>
      <c r="BA193" s="150">
        <v>3025.77</v>
      </c>
      <c r="BB193">
        <v>0.88</v>
      </c>
      <c r="BC193"/>
      <c r="BD193" s="150"/>
      <c r="BE193" s="150">
        <v>3365</v>
      </c>
      <c r="BF193" s="150">
        <v>6396.8</v>
      </c>
      <c r="BG193">
        <v>73</v>
      </c>
      <c r="BH193">
        <v>105</v>
      </c>
      <c r="BI193" s="150">
        <v>9793.7999999999993</v>
      </c>
      <c r="BJ193" s="150">
        <v>7742</v>
      </c>
      <c r="BK193" s="150">
        <v>2051.8000000000002</v>
      </c>
      <c r="BL193">
        <v>0.79</v>
      </c>
      <c r="BM193"/>
      <c r="BN193" s="150">
        <v>1473</v>
      </c>
      <c r="BO193" t="s">
        <v>2655</v>
      </c>
      <c r="BP193" t="s">
        <v>2655</v>
      </c>
      <c r="BQ193">
        <v>-262</v>
      </c>
      <c r="BR193" s="150">
        <v>1211</v>
      </c>
      <c r="BS193" t="s">
        <v>2655</v>
      </c>
      <c r="BT193" s="150">
        <v>1211</v>
      </c>
      <c r="BU193" t="s">
        <v>2655</v>
      </c>
      <c r="BV193" s="150"/>
      <c r="BW193" s="150">
        <v>7654</v>
      </c>
      <c r="BX193" s="150">
        <v>30843.57</v>
      </c>
      <c r="BY193" s="150">
        <v>2780</v>
      </c>
      <c r="BZ193" t="s">
        <v>2655</v>
      </c>
      <c r="CA193" s="150">
        <v>35717.57</v>
      </c>
      <c r="CB193" s="150">
        <v>29429</v>
      </c>
      <c r="CC193" s="150">
        <v>6288.57</v>
      </c>
      <c r="CD193">
        <v>0.82</v>
      </c>
      <c r="CE193" s="150"/>
      <c r="CG193" t="s">
        <v>2655</v>
      </c>
      <c r="CH193" t="s">
        <v>2655</v>
      </c>
      <c r="CJ193" t="s">
        <v>2655</v>
      </c>
      <c r="CK193" t="s">
        <v>2655</v>
      </c>
      <c r="CL193" t="s">
        <v>2655</v>
      </c>
      <c r="CM193" t="s">
        <v>2655</v>
      </c>
      <c r="CN193" s="150"/>
      <c r="CO193">
        <v>806</v>
      </c>
      <c r="CP193" s="150">
        <v>7309</v>
      </c>
      <c r="CQ193" t="s">
        <v>2655</v>
      </c>
      <c r="CR193">
        <v>-24</v>
      </c>
      <c r="CS193" s="150">
        <v>8091</v>
      </c>
      <c r="CT193" s="150">
        <v>7190</v>
      </c>
      <c r="CU193">
        <v>901</v>
      </c>
      <c r="CV193">
        <v>0.89</v>
      </c>
      <c r="CW193" s="150"/>
      <c r="CX193">
        <v>110</v>
      </c>
      <c r="CY193" t="s">
        <v>2655</v>
      </c>
      <c r="CZ193" t="s">
        <v>2655</v>
      </c>
      <c r="DA193">
        <v>24</v>
      </c>
      <c r="DB193">
        <v>134</v>
      </c>
      <c r="DC193" t="s">
        <v>2655</v>
      </c>
      <c r="DD193">
        <v>134</v>
      </c>
      <c r="DE193" t="s">
        <v>2655</v>
      </c>
      <c r="DF193" s="151"/>
      <c r="DG193">
        <v>916</v>
      </c>
      <c r="DH193" s="150">
        <v>7309</v>
      </c>
      <c r="DI193" t="s">
        <v>2655</v>
      </c>
      <c r="DJ193" t="s">
        <v>2655</v>
      </c>
      <c r="DK193" s="150">
        <v>8225</v>
      </c>
      <c r="DL193" s="150">
        <v>7190</v>
      </c>
      <c r="DM193" s="150">
        <v>1035</v>
      </c>
      <c r="DN193">
        <v>0.87</v>
      </c>
      <c r="DO193"/>
      <c r="DW193" t="str">
        <f t="shared" si="8"/>
        <v>עומר</v>
      </c>
      <c r="DX193" s="150">
        <f t="shared" si="9"/>
        <v>21687</v>
      </c>
      <c r="DY193" s="150">
        <f t="shared" si="10"/>
        <v>7742</v>
      </c>
      <c r="DZ193" s="150"/>
      <c r="EB193" s="150"/>
      <c r="EC193" t="s">
        <v>2923</v>
      </c>
      <c r="ED193" s="150" t="str">
        <f t="shared" si="11"/>
        <v>עומר</v>
      </c>
      <c r="EF193" s="150"/>
      <c r="EJ193" s="150"/>
      <c r="EL193" s="150"/>
      <c r="EM193" s="152"/>
      <c r="EN193" s="150"/>
      <c r="EO193" s="150"/>
      <c r="EP193" s="150"/>
      <c r="ER193" s="150"/>
      <c r="EV193" s="150"/>
      <c r="EW193" s="150"/>
      <c r="EX193" s="150"/>
      <c r="EY193" s="151"/>
      <c r="EZ193" s="150"/>
      <c r="FA193" s="150"/>
      <c r="FD193" s="150"/>
      <c r="FG193" s="150"/>
      <c r="FH193" s="150"/>
      <c r="FI193" s="150"/>
      <c r="FJ193" s="150"/>
      <c r="FK193" s="151"/>
      <c r="FL193" s="150"/>
      <c r="FM193" s="150"/>
      <c r="FN193" s="150"/>
      <c r="FO193" s="150"/>
      <c r="FP193" s="150"/>
      <c r="FQ193" s="152"/>
      <c r="FR193" s="150"/>
      <c r="FS193" s="150"/>
      <c r="FT193" s="150"/>
      <c r="FV193" s="150"/>
      <c r="FW193" s="150"/>
      <c r="FX193" s="150"/>
      <c r="FZ193" s="153"/>
      <c r="GA193" s="150"/>
      <c r="GB193" s="150"/>
      <c r="GE193" s="150"/>
      <c r="GF193" s="150"/>
      <c r="GG193" s="150"/>
      <c r="GI193" s="154"/>
      <c r="GJ193" s="150"/>
      <c r="GN193" s="150"/>
      <c r="GP193" s="150"/>
      <c r="GR193" s="151"/>
      <c r="GS193" s="150"/>
      <c r="GT193" s="150"/>
      <c r="GU193" s="150"/>
      <c r="GW193" s="150"/>
      <c r="GX193" s="150"/>
      <c r="GY193" s="150"/>
      <c r="HA193" s="152"/>
      <c r="HJ193" s="128"/>
      <c r="HL193" s="150"/>
      <c r="HO193" s="150"/>
      <c r="HP193" s="150"/>
      <c r="HS193" s="151"/>
      <c r="IB193" s="151"/>
      <c r="ID193" s="150"/>
      <c r="IG193" s="150"/>
      <c r="IH193" s="150"/>
      <c r="II193" s="150"/>
    </row>
    <row r="194" spans="1:243">
      <c r="A194" s="149">
        <v>181</v>
      </c>
      <c r="B194" s="238" t="s">
        <v>2659</v>
      </c>
      <c r="C194" s="124" t="s">
        <v>2239</v>
      </c>
      <c r="D194" s="238"/>
      <c r="E194" s="238"/>
      <c r="F194" s="238"/>
      <c r="G194" s="150">
        <v>8507</v>
      </c>
      <c r="H194" s="150">
        <v>4677</v>
      </c>
      <c r="I194" s="150">
        <v>3676</v>
      </c>
      <c r="J194">
        <v>370</v>
      </c>
      <c r="K194" s="150">
        <v>8281</v>
      </c>
      <c r="L194" s="150">
        <v>25511</v>
      </c>
      <c r="M194"/>
      <c r="N194" s="150">
        <v>-1359</v>
      </c>
      <c r="O194" s="150"/>
      <c r="P194" s="151"/>
      <c r="Q194" s="150">
        <v>4989</v>
      </c>
      <c r="R194" s="150">
        <v>2097</v>
      </c>
      <c r="S194">
        <v>141</v>
      </c>
      <c r="T194" s="150">
        <v>1063</v>
      </c>
      <c r="U194" s="150">
        <v>4677</v>
      </c>
      <c r="V194" s="150">
        <v>3676</v>
      </c>
      <c r="W194">
        <v>370</v>
      </c>
      <c r="X194" s="150">
        <v>6428</v>
      </c>
      <c r="Y194" s="150">
        <v>1317</v>
      </c>
      <c r="AA194" t="s">
        <v>2655</v>
      </c>
      <c r="AB194">
        <v>18</v>
      </c>
      <c r="AC194">
        <v>217</v>
      </c>
      <c r="AD194" s="150">
        <v>24993</v>
      </c>
      <c r="AE194">
        <v>518</v>
      </c>
      <c r="AF194" s="150">
        <v>25511</v>
      </c>
      <c r="AG194" s="151"/>
      <c r="AH194" s="150">
        <v>38185</v>
      </c>
      <c r="AI194" s="150">
        <v>3386</v>
      </c>
      <c r="AJ194">
        <v>313</v>
      </c>
      <c r="AL194">
        <v>259</v>
      </c>
      <c r="AM194" s="150">
        <v>2000</v>
      </c>
      <c r="AN194">
        <v>146</v>
      </c>
      <c r="AP194" s="150">
        <v>6154</v>
      </c>
      <c r="AQ194" s="150">
        <v>12727</v>
      </c>
      <c r="AR194" s="150">
        <v>31612</v>
      </c>
      <c r="AS194" t="s">
        <v>2655</v>
      </c>
      <c r="AT194"/>
      <c r="AU194" s="150">
        <v>4853</v>
      </c>
      <c r="AV194" s="150">
        <v>6077.64</v>
      </c>
      <c r="AW194" s="150">
        <v>1762</v>
      </c>
      <c r="AX194" s="150">
        <v>2075</v>
      </c>
      <c r="AY194" s="150">
        <v>11243.64</v>
      </c>
      <c r="AZ194" s="150">
        <v>4208</v>
      </c>
      <c r="BA194" s="150">
        <v>7035.64</v>
      </c>
      <c r="BB194">
        <v>0.37</v>
      </c>
      <c r="BC194"/>
      <c r="BD194" s="150"/>
      <c r="BE194" s="150">
        <v>1096</v>
      </c>
      <c r="BF194" s="150">
        <v>1354.6</v>
      </c>
      <c r="BG194">
        <v>335</v>
      </c>
      <c r="BH194">
        <v>456</v>
      </c>
      <c r="BI194" s="150">
        <v>2571.6</v>
      </c>
      <c r="BJ194">
        <v>781</v>
      </c>
      <c r="BK194" s="150">
        <v>1790.6</v>
      </c>
      <c r="BL194">
        <v>0.3</v>
      </c>
      <c r="BM194"/>
      <c r="BN194" s="150">
        <v>27288</v>
      </c>
      <c r="BO194" s="150">
        <v>1723</v>
      </c>
      <c r="BP194" t="s">
        <v>2655</v>
      </c>
      <c r="BQ194" s="150">
        <v>-2531</v>
      </c>
      <c r="BR194" s="150">
        <v>26480</v>
      </c>
      <c r="BS194" t="s">
        <v>2655</v>
      </c>
      <c r="BT194" s="150">
        <v>26480</v>
      </c>
      <c r="BU194" t="s">
        <v>2655</v>
      </c>
      <c r="BV194" s="150"/>
      <c r="BW194" s="150">
        <v>33237</v>
      </c>
      <c r="BX194" s="150">
        <v>9155.23</v>
      </c>
      <c r="BY194" s="150">
        <v>2097</v>
      </c>
      <c r="BZ194" t="s">
        <v>2655</v>
      </c>
      <c r="CA194" s="150">
        <v>40295.230000000003</v>
      </c>
      <c r="CB194" s="150">
        <v>4989</v>
      </c>
      <c r="CC194" s="150">
        <v>35306.230000000003</v>
      </c>
      <c r="CD194">
        <v>0.12</v>
      </c>
      <c r="CE194" s="150"/>
      <c r="CG194" t="s">
        <v>2655</v>
      </c>
      <c r="CH194" t="s">
        <v>2655</v>
      </c>
      <c r="CJ194" t="s">
        <v>2655</v>
      </c>
      <c r="CK194" t="s">
        <v>2655</v>
      </c>
      <c r="CL194" t="s">
        <v>2655</v>
      </c>
      <c r="CM194" t="s">
        <v>2655</v>
      </c>
      <c r="CN194" s="150"/>
      <c r="CO194" s="150">
        <v>1756</v>
      </c>
      <c r="CP194">
        <v>476</v>
      </c>
      <c r="CQ194" t="s">
        <v>2655</v>
      </c>
      <c r="CR194">
        <v>-251</v>
      </c>
      <c r="CS194" s="150">
        <v>1981</v>
      </c>
      <c r="CT194">
        <v>141</v>
      </c>
      <c r="CU194" s="150">
        <v>1840</v>
      </c>
      <c r="CV194">
        <v>7.0000000000000007E-2</v>
      </c>
      <c r="CW194" s="150"/>
      <c r="CX194" s="150">
        <v>5270</v>
      </c>
      <c r="CY194" t="s">
        <v>2655</v>
      </c>
      <c r="CZ194" t="s">
        <v>2655</v>
      </c>
      <c r="DA194">
        <v>251</v>
      </c>
      <c r="DB194" s="150">
        <v>5521</v>
      </c>
      <c r="DC194" t="s">
        <v>2655</v>
      </c>
      <c r="DD194" s="150">
        <v>5521</v>
      </c>
      <c r="DE194" t="s">
        <v>2655</v>
      </c>
      <c r="DF194" s="151"/>
      <c r="DG194" s="150">
        <v>7026</v>
      </c>
      <c r="DH194">
        <v>476</v>
      </c>
      <c r="DI194" t="s">
        <v>2655</v>
      </c>
      <c r="DJ194" t="s">
        <v>2655</v>
      </c>
      <c r="DK194" s="150">
        <v>7502</v>
      </c>
      <c r="DL194">
        <v>141</v>
      </c>
      <c r="DM194" s="150">
        <v>7361</v>
      </c>
      <c r="DN194">
        <v>0.02</v>
      </c>
      <c r="DO194" s="150"/>
      <c r="DQ194" s="150"/>
      <c r="DS194" s="150"/>
      <c r="DV194" s="150"/>
      <c r="DW194" t="str">
        <f t="shared" si="8"/>
        <v>עילבון</v>
      </c>
      <c r="DX194" s="150">
        <f t="shared" si="9"/>
        <v>4208</v>
      </c>
      <c r="DY194" s="150">
        <f t="shared" si="10"/>
        <v>781</v>
      </c>
      <c r="DZ194" s="150"/>
      <c r="EC194" t="s">
        <v>2924</v>
      </c>
      <c r="ED194" s="150" t="str">
        <f t="shared" si="11"/>
        <v>עיילבון</v>
      </c>
      <c r="EL194" s="150"/>
      <c r="EM194" s="152"/>
      <c r="EN194" s="150"/>
      <c r="EO194" s="150"/>
      <c r="ES194" s="150"/>
      <c r="EV194" s="150"/>
      <c r="EW194" s="150"/>
      <c r="EX194" s="150"/>
      <c r="EY194" s="151"/>
      <c r="EZ194" s="150"/>
      <c r="FA194" s="150"/>
      <c r="FG194" s="150"/>
      <c r="FH194" s="150"/>
      <c r="FI194" s="150"/>
      <c r="FJ194" s="150"/>
      <c r="FK194" s="151"/>
      <c r="FL194" s="150"/>
      <c r="FM194" s="150"/>
      <c r="FO194" s="150"/>
      <c r="FP194" s="150"/>
      <c r="FQ194" s="152"/>
      <c r="FR194" s="150"/>
      <c r="FS194" s="150"/>
      <c r="FT194" s="150"/>
      <c r="FU194" s="150"/>
      <c r="FV194" s="150"/>
      <c r="FW194" s="150"/>
      <c r="FX194" s="150"/>
      <c r="FZ194" s="153"/>
      <c r="GA194" s="150"/>
      <c r="GB194" s="150"/>
      <c r="GE194" s="150"/>
      <c r="GG194" s="150"/>
      <c r="GI194" s="154"/>
      <c r="GJ194" s="150"/>
      <c r="GK194" s="150"/>
      <c r="GM194" s="150"/>
      <c r="GN194" s="150"/>
      <c r="GP194" s="150"/>
      <c r="GR194" s="151"/>
      <c r="GS194" s="150"/>
      <c r="GT194" s="150"/>
      <c r="GU194" s="150"/>
      <c r="GW194" s="150"/>
      <c r="GX194" s="150"/>
      <c r="GY194" s="150"/>
      <c r="HA194" s="152"/>
      <c r="HJ194" s="128"/>
      <c r="HK194" s="150"/>
      <c r="HO194" s="150"/>
      <c r="HQ194" s="150"/>
      <c r="HS194" s="151"/>
      <c r="HT194" s="150"/>
      <c r="HX194" s="150"/>
      <c r="HZ194" s="150"/>
      <c r="IB194" s="151"/>
      <c r="IC194" s="150"/>
      <c r="IG194" s="150"/>
      <c r="II194" s="150"/>
    </row>
    <row r="195" spans="1:243">
      <c r="A195" s="149">
        <v>182</v>
      </c>
      <c r="B195" s="238" t="s">
        <v>2657</v>
      </c>
      <c r="C195" t="s">
        <v>2245</v>
      </c>
      <c r="D195" s="238"/>
      <c r="E195" s="238"/>
      <c r="F195" s="238"/>
      <c r="G195" s="150">
        <v>9019</v>
      </c>
      <c r="H195" s="150">
        <v>12105</v>
      </c>
      <c r="I195" s="150">
        <v>6305</v>
      </c>
      <c r="J195">
        <v>505</v>
      </c>
      <c r="K195" s="150">
        <v>13468</v>
      </c>
      <c r="L195" s="150">
        <v>41402</v>
      </c>
      <c r="M195"/>
      <c r="N195" s="150">
        <v>-2575</v>
      </c>
      <c r="O195" s="150"/>
      <c r="P195" s="151"/>
      <c r="Q195" s="150">
        <v>3324</v>
      </c>
      <c r="R195" s="150">
        <v>4494</v>
      </c>
      <c r="S195">
        <v>3</v>
      </c>
      <c r="T195" s="150">
        <v>1198</v>
      </c>
      <c r="U195" s="150">
        <v>12105</v>
      </c>
      <c r="V195" s="150">
        <v>6305</v>
      </c>
      <c r="W195">
        <v>505</v>
      </c>
      <c r="X195" s="150">
        <v>8864</v>
      </c>
      <c r="Y195">
        <v>99</v>
      </c>
      <c r="AA195" t="s">
        <v>2655</v>
      </c>
      <c r="AB195" t="s">
        <v>2655</v>
      </c>
      <c r="AC195" t="s">
        <v>2655</v>
      </c>
      <c r="AD195" s="150">
        <v>36897</v>
      </c>
      <c r="AE195" s="150">
        <v>4505</v>
      </c>
      <c r="AF195" s="150">
        <v>41402</v>
      </c>
      <c r="AG195" s="151"/>
      <c r="AH195" s="150">
        <v>9785</v>
      </c>
      <c r="AI195" s="150">
        <v>2870</v>
      </c>
      <c r="AL195">
        <v>700</v>
      </c>
      <c r="AM195" s="150">
        <v>3888</v>
      </c>
      <c r="AP195" s="150">
        <v>7458</v>
      </c>
      <c r="AQ195" s="150">
        <v>4966</v>
      </c>
      <c r="AR195" s="150">
        <v>12277</v>
      </c>
      <c r="AS195" t="s">
        <v>2655</v>
      </c>
      <c r="AT195"/>
      <c r="AU195" s="150">
        <v>1360</v>
      </c>
      <c r="AV195" s="150">
        <v>7447</v>
      </c>
      <c r="AW195" s="150">
        <v>4133</v>
      </c>
      <c r="AX195" s="150">
        <v>-1489</v>
      </c>
      <c r="AY195" s="150">
        <v>3185</v>
      </c>
      <c r="AZ195" s="150">
        <v>2362</v>
      </c>
      <c r="BA195">
        <v>823</v>
      </c>
      <c r="BB195">
        <v>0.74</v>
      </c>
      <c r="BC195"/>
      <c r="BD195" s="150"/>
      <c r="BE195">
        <v>546</v>
      </c>
      <c r="BF195" s="150">
        <v>1594</v>
      </c>
      <c r="BG195">
        <v>361</v>
      </c>
      <c r="BI195" s="150">
        <v>1779</v>
      </c>
      <c r="BJ195">
        <v>962</v>
      </c>
      <c r="BK195">
        <v>817</v>
      </c>
      <c r="BL195">
        <v>0.54</v>
      </c>
      <c r="BM195"/>
      <c r="BN195" s="150">
        <v>5531</v>
      </c>
      <c r="BO195" t="s">
        <v>2655</v>
      </c>
      <c r="BP195" t="s">
        <v>2655</v>
      </c>
      <c r="BQ195" s="150">
        <v>1489</v>
      </c>
      <c r="BR195" s="150">
        <v>7020</v>
      </c>
      <c r="BS195" t="s">
        <v>2655</v>
      </c>
      <c r="BT195" s="150">
        <v>7020</v>
      </c>
      <c r="BU195" t="s">
        <v>2655</v>
      </c>
      <c r="BV195" s="150"/>
      <c r="BW195" s="150">
        <v>7437</v>
      </c>
      <c r="BX195" s="150">
        <v>9041</v>
      </c>
      <c r="BY195" s="150">
        <v>4494</v>
      </c>
      <c r="BZ195" t="s">
        <v>2655</v>
      </c>
      <c r="CA195" s="150">
        <v>11984</v>
      </c>
      <c r="CB195" s="150">
        <v>3324</v>
      </c>
      <c r="CC195" s="150">
        <v>8660</v>
      </c>
      <c r="CD195">
        <v>0.28000000000000003</v>
      </c>
      <c r="CE195" s="150"/>
      <c r="CG195" t="s">
        <v>2655</v>
      </c>
      <c r="CH195" t="s">
        <v>2655</v>
      </c>
      <c r="CJ195" t="s">
        <v>2655</v>
      </c>
      <c r="CK195" t="s">
        <v>2655</v>
      </c>
      <c r="CL195" t="s">
        <v>2655</v>
      </c>
      <c r="CM195" t="s">
        <v>2655</v>
      </c>
      <c r="CN195" s="150"/>
      <c r="CO195">
        <v>372</v>
      </c>
      <c r="CP195">
        <v>105</v>
      </c>
      <c r="CQ195" t="s">
        <v>2655</v>
      </c>
      <c r="CR195">
        <v>-315</v>
      </c>
      <c r="CS195">
        <v>162</v>
      </c>
      <c r="CT195">
        <v>3</v>
      </c>
      <c r="CU195">
        <v>159</v>
      </c>
      <c r="CV195">
        <v>0.02</v>
      </c>
      <c r="CW195" s="150"/>
      <c r="CX195" s="150">
        <v>1925</v>
      </c>
      <c r="CY195" t="s">
        <v>2655</v>
      </c>
      <c r="CZ195" t="s">
        <v>2655</v>
      </c>
      <c r="DA195">
        <v>315</v>
      </c>
      <c r="DB195" s="150">
        <v>2240</v>
      </c>
      <c r="DC195" t="s">
        <v>2655</v>
      </c>
      <c r="DD195" s="150">
        <v>2240</v>
      </c>
      <c r="DE195" t="s">
        <v>2655</v>
      </c>
      <c r="DF195" s="151"/>
      <c r="DG195" s="150">
        <v>2297</v>
      </c>
      <c r="DH195">
        <v>105</v>
      </c>
      <c r="DI195" t="s">
        <v>2655</v>
      </c>
      <c r="DJ195" t="s">
        <v>2655</v>
      </c>
      <c r="DK195" s="150">
        <v>2402</v>
      </c>
      <c r="DL195">
        <v>3</v>
      </c>
      <c r="DM195" s="150">
        <v>2399</v>
      </c>
      <c r="DN195" t="s">
        <v>2655</v>
      </c>
      <c r="DO195" s="150"/>
      <c r="DP195" s="150"/>
      <c r="DQ195" s="150"/>
      <c r="DS195" s="150"/>
      <c r="DV195" s="150"/>
      <c r="DW195" t="str">
        <f t="shared" si="8"/>
        <v>עילוט</v>
      </c>
      <c r="DX195" s="150">
        <f t="shared" si="9"/>
        <v>2362</v>
      </c>
      <c r="DY195" s="150">
        <f t="shared" si="10"/>
        <v>962</v>
      </c>
      <c r="DZ195" s="150"/>
      <c r="EC195" t="s">
        <v>2925</v>
      </c>
      <c r="ED195" s="150" t="str">
        <f t="shared" si="11"/>
        <v>עילוט</v>
      </c>
      <c r="EL195" s="150"/>
      <c r="EM195" s="152"/>
      <c r="EN195" s="150"/>
      <c r="EO195" s="150"/>
      <c r="ES195" s="150"/>
      <c r="EV195" s="150"/>
      <c r="EW195" s="150"/>
      <c r="EX195" s="150"/>
      <c r="EY195" s="151"/>
      <c r="EZ195" s="150"/>
      <c r="FA195" s="150"/>
      <c r="FC195" s="150"/>
      <c r="FG195" s="150"/>
      <c r="FH195" s="150"/>
      <c r="FI195" s="150"/>
      <c r="FK195" s="151"/>
      <c r="FO195" s="150"/>
      <c r="FQ195" s="152"/>
      <c r="FR195" s="150"/>
      <c r="FS195" s="150"/>
      <c r="FT195" s="150"/>
      <c r="FU195" s="150"/>
      <c r="FV195" s="150"/>
      <c r="FW195" s="150"/>
      <c r="FZ195" s="153"/>
      <c r="GB195" s="150"/>
      <c r="GE195" s="150"/>
      <c r="GI195" s="154"/>
      <c r="GJ195" s="150"/>
      <c r="GM195" s="150"/>
      <c r="GN195" s="150"/>
      <c r="GP195" s="150"/>
      <c r="GR195" s="151"/>
      <c r="GS195" s="150"/>
      <c r="GT195" s="150"/>
      <c r="GU195" s="150"/>
      <c r="GW195" s="150"/>
      <c r="GX195" s="150"/>
      <c r="GY195" s="150"/>
      <c r="HA195" s="152"/>
      <c r="HJ195" s="128"/>
      <c r="HS195" s="151"/>
      <c r="HT195" s="150"/>
      <c r="HX195" s="150"/>
      <c r="HZ195" s="150"/>
      <c r="IB195" s="151"/>
      <c r="IC195" s="150"/>
      <c r="IG195" s="150"/>
      <c r="II195" s="150"/>
    </row>
    <row r="196" spans="1:243">
      <c r="A196" s="149">
        <v>183</v>
      </c>
      <c r="B196" s="238" t="s">
        <v>2661</v>
      </c>
      <c r="C196" t="s">
        <v>2265</v>
      </c>
      <c r="D196" s="238"/>
      <c r="E196" s="238"/>
      <c r="F196" s="238"/>
      <c r="G196" s="150">
        <v>8165</v>
      </c>
      <c r="H196" s="150">
        <v>2516</v>
      </c>
      <c r="I196">
        <v>785</v>
      </c>
      <c r="J196">
        <v>63</v>
      </c>
      <c r="K196" s="150">
        <v>4775</v>
      </c>
      <c r="L196" s="150">
        <v>16304</v>
      </c>
      <c r="M196"/>
      <c r="N196">
        <v>-3</v>
      </c>
      <c r="O196" s="150"/>
      <c r="P196" s="151"/>
      <c r="Q196" s="150">
        <v>1621</v>
      </c>
      <c r="R196" s="150">
        <v>1019</v>
      </c>
      <c r="S196" s="150">
        <v>1150</v>
      </c>
      <c r="T196" s="150">
        <v>3361</v>
      </c>
      <c r="U196" s="150">
        <v>2516</v>
      </c>
      <c r="V196">
        <v>785</v>
      </c>
      <c r="W196">
        <v>63</v>
      </c>
      <c r="X196" s="150">
        <v>4386</v>
      </c>
      <c r="Y196">
        <v>389</v>
      </c>
      <c r="AA196" t="s">
        <v>2655</v>
      </c>
      <c r="AB196" t="s">
        <v>2655</v>
      </c>
      <c r="AC196" s="150">
        <v>1014</v>
      </c>
      <c r="AD196" s="150">
        <v>16304</v>
      </c>
      <c r="AE196" t="s">
        <v>2655</v>
      </c>
      <c r="AF196" s="150">
        <v>16304</v>
      </c>
      <c r="AG196" s="151"/>
      <c r="AH196">
        <v>477</v>
      </c>
      <c r="AI196" s="150">
        <v>3528</v>
      </c>
      <c r="AK196">
        <v>50</v>
      </c>
      <c r="AL196">
        <v>870</v>
      </c>
      <c r="AM196" t="s">
        <v>2655</v>
      </c>
      <c r="AP196" s="150">
        <v>5105</v>
      </c>
      <c r="AQ196" s="150">
        <v>1098</v>
      </c>
      <c r="AR196" s="150">
        <v>4484</v>
      </c>
      <c r="AS196">
        <v>730</v>
      </c>
      <c r="AT196"/>
      <c r="AU196" s="150">
        <v>3133</v>
      </c>
      <c r="AV196" s="150">
        <v>2249.6799999999998</v>
      </c>
      <c r="AW196">
        <v>934</v>
      </c>
      <c r="AX196">
        <v>-150</v>
      </c>
      <c r="AY196" s="150">
        <v>4298.68</v>
      </c>
      <c r="AZ196" s="150">
        <v>1351</v>
      </c>
      <c r="BA196" s="150">
        <v>2947.68</v>
      </c>
      <c r="BB196">
        <v>0.31</v>
      </c>
      <c r="BC196"/>
      <c r="BD196" s="150"/>
      <c r="BE196">
        <v>520</v>
      </c>
      <c r="BF196">
        <v>378.93</v>
      </c>
      <c r="BG196">
        <v>85</v>
      </c>
      <c r="BI196">
        <v>813.92</v>
      </c>
      <c r="BJ196">
        <v>269</v>
      </c>
      <c r="BK196">
        <v>544.91999999999996</v>
      </c>
      <c r="BL196">
        <v>0.33</v>
      </c>
      <c r="BM196"/>
      <c r="BN196" s="150">
        <v>1845</v>
      </c>
      <c r="BO196">
        <v>44</v>
      </c>
      <c r="BP196">
        <v>103</v>
      </c>
      <c r="BQ196">
        <v>150</v>
      </c>
      <c r="BR196" s="150">
        <v>1936</v>
      </c>
      <c r="BS196" t="s">
        <v>2655</v>
      </c>
      <c r="BT196" s="150">
        <v>1936</v>
      </c>
      <c r="BU196" t="s">
        <v>2655</v>
      </c>
      <c r="BV196" s="150"/>
      <c r="BW196" s="150">
        <v>5498</v>
      </c>
      <c r="BX196" s="150">
        <v>2672.61</v>
      </c>
      <c r="BY196" s="150">
        <v>1122</v>
      </c>
      <c r="BZ196" t="s">
        <v>2655</v>
      </c>
      <c r="CA196" s="150">
        <v>7048.6</v>
      </c>
      <c r="CB196" s="150">
        <v>1620</v>
      </c>
      <c r="CC196" s="150">
        <v>5428.6</v>
      </c>
      <c r="CD196">
        <v>0.23</v>
      </c>
      <c r="CE196" s="150"/>
      <c r="CG196" t="s">
        <v>2655</v>
      </c>
      <c r="CH196" t="s">
        <v>2655</v>
      </c>
      <c r="CJ196" t="s">
        <v>2655</v>
      </c>
      <c r="CK196" t="s">
        <v>2655</v>
      </c>
      <c r="CL196" t="s">
        <v>2655</v>
      </c>
      <c r="CM196" t="s">
        <v>2655</v>
      </c>
      <c r="CN196" s="150"/>
      <c r="CO196">
        <v>440</v>
      </c>
      <c r="CP196" s="150">
        <v>1202</v>
      </c>
      <c r="CQ196" t="s">
        <v>2655</v>
      </c>
      <c r="CS196" s="150">
        <v>1642</v>
      </c>
      <c r="CT196" s="150">
        <v>1150</v>
      </c>
      <c r="CU196">
        <v>492</v>
      </c>
      <c r="CV196">
        <v>0.7</v>
      </c>
      <c r="CW196"/>
      <c r="CY196" t="s">
        <v>2655</v>
      </c>
      <c r="CZ196" t="s">
        <v>2655</v>
      </c>
      <c r="DB196" t="s">
        <v>2655</v>
      </c>
      <c r="DC196" t="s">
        <v>2655</v>
      </c>
      <c r="DD196" t="s">
        <v>2655</v>
      </c>
      <c r="DE196" t="s">
        <v>2655</v>
      </c>
      <c r="DF196" s="151"/>
      <c r="DG196">
        <v>440</v>
      </c>
      <c r="DH196" s="150">
        <v>1202</v>
      </c>
      <c r="DI196" t="s">
        <v>2655</v>
      </c>
      <c r="DJ196" t="s">
        <v>2655</v>
      </c>
      <c r="DK196" s="150">
        <v>1642</v>
      </c>
      <c r="DL196" s="150">
        <v>1150</v>
      </c>
      <c r="DM196">
        <v>492</v>
      </c>
      <c r="DN196">
        <v>0.7</v>
      </c>
      <c r="DO196"/>
      <c r="DW196" t="str">
        <f t="shared" si="8"/>
        <v>עין קנייא</v>
      </c>
      <c r="DX196" s="150">
        <f t="shared" si="9"/>
        <v>1351</v>
      </c>
      <c r="DY196" s="150">
        <f t="shared" si="10"/>
        <v>269</v>
      </c>
      <c r="DZ196" s="150"/>
      <c r="EC196" t="s">
        <v>2926</v>
      </c>
      <c r="ED196" s="150" t="str">
        <f t="shared" si="11"/>
        <v>עין קנייא</v>
      </c>
      <c r="EL196" s="150"/>
      <c r="EM196" s="152"/>
      <c r="EO196" s="150"/>
      <c r="EV196" s="150"/>
      <c r="EW196" s="150"/>
      <c r="EX196" s="150"/>
      <c r="EY196" s="151"/>
      <c r="EZ196" s="150"/>
      <c r="FA196" s="150"/>
      <c r="FG196" s="150"/>
      <c r="FH196" s="150"/>
      <c r="FI196" s="150"/>
      <c r="FK196" s="151"/>
      <c r="FM196" s="150"/>
      <c r="FO196" s="150"/>
      <c r="FP196" s="150"/>
      <c r="FQ196" s="152"/>
      <c r="FR196" s="150"/>
      <c r="FS196" s="150"/>
      <c r="FV196" s="150"/>
      <c r="FW196" s="150"/>
      <c r="FX196" s="150"/>
      <c r="FZ196" s="153"/>
      <c r="GI196" s="154"/>
      <c r="GJ196" s="150"/>
      <c r="GN196" s="150"/>
      <c r="GP196" s="150"/>
      <c r="GR196" s="151"/>
      <c r="GS196" s="150"/>
      <c r="GT196" s="150"/>
      <c r="GU196" s="150"/>
      <c r="GW196" s="150"/>
      <c r="GX196" s="150"/>
      <c r="GY196" s="150"/>
      <c r="HA196" s="152"/>
      <c r="HJ196" s="128"/>
      <c r="HL196" s="150"/>
      <c r="HO196" s="150"/>
      <c r="HP196" s="150"/>
      <c r="HS196" s="151"/>
      <c r="IB196" s="151"/>
      <c r="ID196" s="150"/>
      <c r="IG196" s="150"/>
      <c r="IH196" s="150"/>
    </row>
    <row r="197" spans="1:243">
      <c r="A197" s="149">
        <v>184</v>
      </c>
      <c r="B197" s="238" t="s">
        <v>2657</v>
      </c>
      <c r="C197" t="s">
        <v>2271</v>
      </c>
      <c r="D197" s="238"/>
      <c r="E197" s="238"/>
      <c r="F197" s="238"/>
      <c r="G197" s="150">
        <v>208849</v>
      </c>
      <c r="H197" s="150">
        <v>44888</v>
      </c>
      <c r="I197" s="150">
        <v>36157</v>
      </c>
      <c r="J197" s="150">
        <v>3183</v>
      </c>
      <c r="K197" s="150">
        <v>48324</v>
      </c>
      <c r="L197" s="150">
        <v>341401</v>
      </c>
      <c r="M197" s="150"/>
      <c r="N197" s="150">
        <v>-17774</v>
      </c>
      <c r="O197" s="150"/>
      <c r="P197" s="151"/>
      <c r="Q197" s="150">
        <v>119291</v>
      </c>
      <c r="R197" s="150">
        <v>20561</v>
      </c>
      <c r="S197">
        <v>739</v>
      </c>
      <c r="T197" s="150">
        <v>68048</v>
      </c>
      <c r="U197" s="150">
        <v>44888</v>
      </c>
      <c r="V197" s="150">
        <v>36157</v>
      </c>
      <c r="W197" s="150">
        <v>3183</v>
      </c>
      <c r="X197" s="150">
        <v>41072</v>
      </c>
      <c r="Y197" s="150">
        <v>3347</v>
      </c>
      <c r="AA197" s="150">
        <v>3895</v>
      </c>
      <c r="AB197">
        <v>10</v>
      </c>
      <c r="AC197">
        <v>210</v>
      </c>
      <c r="AD197" s="150">
        <v>341401</v>
      </c>
      <c r="AE197" t="s">
        <v>2655</v>
      </c>
      <c r="AF197" s="150">
        <v>341401</v>
      </c>
      <c r="AG197" s="151"/>
      <c r="AH197" s="150">
        <v>196673</v>
      </c>
      <c r="AI197" s="150">
        <v>33346</v>
      </c>
      <c r="AJ197" s="150">
        <v>6898</v>
      </c>
      <c r="AK197" s="150">
        <v>1731</v>
      </c>
      <c r="AL197" s="150">
        <v>2830</v>
      </c>
      <c r="AM197" s="150">
        <v>7000</v>
      </c>
      <c r="AN197" s="150">
        <v>2760</v>
      </c>
      <c r="AP197" s="150">
        <v>55057</v>
      </c>
      <c r="AQ197" s="150">
        <v>55604</v>
      </c>
      <c r="AR197" s="150">
        <v>196126</v>
      </c>
      <c r="AS197" t="s">
        <v>2655</v>
      </c>
      <c r="AT197"/>
      <c r="AU197" s="150">
        <v>48110</v>
      </c>
      <c r="AV197" s="150">
        <v>59296</v>
      </c>
      <c r="AW197" s="150">
        <v>15944</v>
      </c>
      <c r="AY197" s="150">
        <v>91462</v>
      </c>
      <c r="AZ197" s="150">
        <v>41204</v>
      </c>
      <c r="BA197" s="150">
        <v>50258</v>
      </c>
      <c r="BB197">
        <v>0.45</v>
      </c>
      <c r="BC197"/>
      <c r="BD197" s="150"/>
      <c r="BE197" s="150">
        <v>38893</v>
      </c>
      <c r="BF197" s="150">
        <v>72858</v>
      </c>
      <c r="BG197" s="150">
        <v>12545</v>
      </c>
      <c r="BH197" s="150">
        <v>16005</v>
      </c>
      <c r="BI197" s="150">
        <v>115211</v>
      </c>
      <c r="BJ197" s="150">
        <v>72850</v>
      </c>
      <c r="BK197" s="150">
        <v>42361</v>
      </c>
      <c r="BL197">
        <v>0.63</v>
      </c>
      <c r="BM197"/>
      <c r="BN197" s="150">
        <v>108918</v>
      </c>
      <c r="BO197" t="s">
        <v>2655</v>
      </c>
      <c r="BP197" t="s">
        <v>2655</v>
      </c>
      <c r="BQ197" s="150">
        <v>-16005</v>
      </c>
      <c r="BR197" s="150">
        <v>92913</v>
      </c>
      <c r="BS197" t="s">
        <v>2655</v>
      </c>
      <c r="BT197" s="150">
        <v>92913</v>
      </c>
      <c r="BU197" t="s">
        <v>2655</v>
      </c>
      <c r="BV197" s="150"/>
      <c r="BW197" s="150">
        <v>195921</v>
      </c>
      <c r="BX197" s="150">
        <v>132154</v>
      </c>
      <c r="BY197" s="150">
        <v>28489</v>
      </c>
      <c r="BZ197" t="s">
        <v>2655</v>
      </c>
      <c r="CA197" s="150">
        <v>299586</v>
      </c>
      <c r="CB197" s="150">
        <v>114054</v>
      </c>
      <c r="CC197" s="150">
        <v>185532</v>
      </c>
      <c r="CD197">
        <v>0.38</v>
      </c>
      <c r="CE197" s="150"/>
      <c r="CG197" t="s">
        <v>2655</v>
      </c>
      <c r="CH197" t="s">
        <v>2655</v>
      </c>
      <c r="CJ197" t="s">
        <v>2655</v>
      </c>
      <c r="CK197" t="s">
        <v>2655</v>
      </c>
      <c r="CL197" t="s">
        <v>2655</v>
      </c>
      <c r="CM197" t="s">
        <v>2655</v>
      </c>
      <c r="CN197" s="150"/>
      <c r="CO197" s="150">
        <v>7767</v>
      </c>
      <c r="CP197" s="150">
        <v>3370</v>
      </c>
      <c r="CQ197">
        <v>386</v>
      </c>
      <c r="CR197" s="150">
        <v>-1426</v>
      </c>
      <c r="CS197" s="150">
        <v>9325</v>
      </c>
      <c r="CT197">
        <v>739</v>
      </c>
      <c r="CU197" s="150">
        <v>8586</v>
      </c>
      <c r="CV197">
        <v>0.08</v>
      </c>
      <c r="CW197" s="150"/>
      <c r="CX197" s="150">
        <v>52131</v>
      </c>
      <c r="CY197" t="s">
        <v>2655</v>
      </c>
      <c r="CZ197" t="s">
        <v>2655</v>
      </c>
      <c r="DA197" s="150">
        <v>1426</v>
      </c>
      <c r="DB197" s="150">
        <v>53557</v>
      </c>
      <c r="DC197" t="s">
        <v>2655</v>
      </c>
      <c r="DD197" s="150">
        <v>53557</v>
      </c>
      <c r="DE197" t="s">
        <v>2655</v>
      </c>
      <c r="DF197" s="151"/>
      <c r="DG197" s="150">
        <v>59898</v>
      </c>
      <c r="DH197" s="150">
        <v>3370</v>
      </c>
      <c r="DI197">
        <v>386</v>
      </c>
      <c r="DJ197" t="s">
        <v>2655</v>
      </c>
      <c r="DK197" s="150">
        <v>62882</v>
      </c>
      <c r="DL197">
        <v>739</v>
      </c>
      <c r="DM197" s="150">
        <v>62143</v>
      </c>
      <c r="DN197">
        <v>0.01</v>
      </c>
      <c r="DO197" s="150"/>
      <c r="DQ197" s="150"/>
      <c r="DS197" s="150"/>
      <c r="DV197" s="150"/>
      <c r="DW197" t="str">
        <f t="shared" si="8"/>
        <v>עכו</v>
      </c>
      <c r="DX197" s="150">
        <f t="shared" si="9"/>
        <v>41204</v>
      </c>
      <c r="DY197" s="150">
        <f t="shared" si="10"/>
        <v>72850</v>
      </c>
      <c r="DZ197" s="150"/>
      <c r="EB197" s="150"/>
      <c r="EC197" t="s">
        <v>2927</v>
      </c>
      <c r="ED197" s="150" t="str">
        <f t="shared" si="11"/>
        <v>עכו</v>
      </c>
      <c r="EE197" s="150"/>
      <c r="EL197" s="150"/>
      <c r="EM197" s="152"/>
      <c r="EN197" s="150"/>
      <c r="EO197" s="150"/>
      <c r="EP197" s="150"/>
      <c r="EQ197" s="150"/>
      <c r="ER197" s="150"/>
      <c r="ES197" s="150"/>
      <c r="ET197" s="150"/>
      <c r="EV197" s="150"/>
      <c r="EW197" s="150"/>
      <c r="EX197" s="150"/>
      <c r="EY197" s="151"/>
      <c r="EZ197" s="150"/>
      <c r="FA197" s="150"/>
      <c r="FG197" s="150"/>
      <c r="FH197" s="150"/>
      <c r="FI197" s="150"/>
      <c r="FJ197" s="150"/>
      <c r="FK197" s="151"/>
      <c r="FL197" s="150"/>
      <c r="FM197" s="150"/>
      <c r="FN197" s="150"/>
      <c r="FO197" s="150"/>
      <c r="FP197" s="150"/>
      <c r="FQ197" s="152"/>
      <c r="FR197" s="150"/>
      <c r="FS197" s="150"/>
      <c r="FT197" s="150"/>
      <c r="FV197" s="150"/>
      <c r="FW197" s="150"/>
      <c r="FX197" s="150"/>
      <c r="FZ197" s="153"/>
      <c r="GA197" s="150"/>
      <c r="GB197" s="150"/>
      <c r="GC197" s="150"/>
      <c r="GD197" s="150"/>
      <c r="GE197" s="150"/>
      <c r="GF197" s="150"/>
      <c r="GG197" s="150"/>
      <c r="GI197" s="154"/>
      <c r="GJ197" s="150"/>
      <c r="GM197" s="150"/>
      <c r="GN197" s="150"/>
      <c r="GP197" s="150"/>
      <c r="GR197" s="151"/>
      <c r="GS197" s="150"/>
      <c r="GT197" s="150"/>
      <c r="GU197" s="150"/>
      <c r="GW197" s="150"/>
      <c r="GX197" s="150"/>
      <c r="GY197" s="150"/>
      <c r="HA197" s="152"/>
      <c r="HJ197" s="128"/>
      <c r="HK197" s="150"/>
      <c r="HL197" s="150"/>
      <c r="HN197" s="150"/>
      <c r="HO197" s="150"/>
      <c r="HQ197" s="150"/>
      <c r="HS197" s="151"/>
      <c r="HT197" s="150"/>
      <c r="HW197" s="150"/>
      <c r="HX197" s="150"/>
      <c r="HZ197" s="150"/>
      <c r="IB197" s="151"/>
      <c r="IC197" s="150"/>
      <c r="ID197" s="150"/>
      <c r="IG197" s="150"/>
      <c r="II197" s="150"/>
    </row>
    <row r="198" spans="1:243">
      <c r="A198" s="149">
        <v>185</v>
      </c>
      <c r="B198" s="238" t="s">
        <v>2658</v>
      </c>
      <c r="C198" t="s">
        <v>1000</v>
      </c>
      <c r="D198" s="238"/>
      <c r="E198" s="238"/>
      <c r="F198" s="238"/>
      <c r="G198" s="150">
        <v>10038</v>
      </c>
      <c r="H198" s="150">
        <v>6645</v>
      </c>
      <c r="I198" s="150">
        <v>4314</v>
      </c>
      <c r="J198" s="150">
        <v>1660</v>
      </c>
      <c r="K198" s="150">
        <v>9641</v>
      </c>
      <c r="L198" s="150">
        <v>32298</v>
      </c>
      <c r="M198"/>
      <c r="N198" s="150">
        <v>-4109</v>
      </c>
      <c r="O198" s="150"/>
      <c r="P198" s="151"/>
      <c r="Q198" s="150">
        <v>4163</v>
      </c>
      <c r="R198" s="150">
        <v>1631</v>
      </c>
      <c r="S198" s="150">
        <v>1700</v>
      </c>
      <c r="T198" s="150">
        <v>2544</v>
      </c>
      <c r="U198" s="150">
        <v>6645</v>
      </c>
      <c r="V198" s="150">
        <v>4314</v>
      </c>
      <c r="W198" s="150">
        <v>1660</v>
      </c>
      <c r="X198" s="150">
        <v>7782</v>
      </c>
      <c r="Y198" t="s">
        <v>2655</v>
      </c>
      <c r="AA198" t="s">
        <v>2655</v>
      </c>
      <c r="AB198" s="150">
        <v>1059</v>
      </c>
      <c r="AC198" t="s">
        <v>2655</v>
      </c>
      <c r="AD198" s="150">
        <v>31498</v>
      </c>
      <c r="AE198">
        <v>800</v>
      </c>
      <c r="AF198" s="150">
        <v>32298</v>
      </c>
      <c r="AG198" s="151"/>
      <c r="AH198" s="150">
        <v>3516</v>
      </c>
      <c r="AI198">
        <v>881</v>
      </c>
      <c r="AL198">
        <v>873</v>
      </c>
      <c r="AM198" t="s">
        <v>2655</v>
      </c>
      <c r="AP198" s="150">
        <v>1754</v>
      </c>
      <c r="AQ198">
        <v>867</v>
      </c>
      <c r="AR198" s="150">
        <v>4403</v>
      </c>
      <c r="AS198" s="150">
        <v>1853</v>
      </c>
      <c r="AT198"/>
      <c r="AU198" s="150">
        <v>2861</v>
      </c>
      <c r="AV198" s="150">
        <v>3417</v>
      </c>
      <c r="AW198" s="150">
        <v>1880</v>
      </c>
      <c r="AX198">
        <v>-47</v>
      </c>
      <c r="AY198" s="150">
        <v>4351</v>
      </c>
      <c r="AZ198" s="150">
        <v>1688</v>
      </c>
      <c r="BA198" s="150">
        <v>2663</v>
      </c>
      <c r="BB198">
        <v>0.39</v>
      </c>
      <c r="BC198"/>
      <c r="BD198" s="150"/>
      <c r="BE198" s="150">
        <v>1379</v>
      </c>
      <c r="BF198" s="150">
        <v>2789</v>
      </c>
      <c r="BG198">
        <v>28</v>
      </c>
      <c r="BI198" s="150">
        <v>4140</v>
      </c>
      <c r="BJ198" s="150">
        <v>2476</v>
      </c>
      <c r="BK198" s="150">
        <v>1664</v>
      </c>
      <c r="BL198">
        <v>0.6</v>
      </c>
      <c r="BM198"/>
      <c r="BN198" s="150">
        <v>9720</v>
      </c>
      <c r="BO198">
        <v>309</v>
      </c>
      <c r="BP198" s="150">
        <v>3099</v>
      </c>
      <c r="BQ198">
        <v>47</v>
      </c>
      <c r="BR198" s="150">
        <v>6977</v>
      </c>
      <c r="BS198" t="s">
        <v>2655</v>
      </c>
      <c r="BT198" s="150">
        <v>6977</v>
      </c>
      <c r="BU198" t="s">
        <v>2655</v>
      </c>
      <c r="BV198" s="150"/>
      <c r="BW198" s="150">
        <v>13960</v>
      </c>
      <c r="BX198" s="150">
        <v>6515</v>
      </c>
      <c r="BY198" s="150">
        <v>5007</v>
      </c>
      <c r="BZ198" t="s">
        <v>2655</v>
      </c>
      <c r="CA198" s="150">
        <v>15468</v>
      </c>
      <c r="CB198" s="150">
        <v>4164</v>
      </c>
      <c r="CC198" s="150">
        <v>11304</v>
      </c>
      <c r="CD198">
        <v>0.27</v>
      </c>
      <c r="CE198" s="150"/>
      <c r="CG198" t="s">
        <v>2655</v>
      </c>
      <c r="CH198" t="s">
        <v>2655</v>
      </c>
      <c r="CJ198" t="s">
        <v>2655</v>
      </c>
      <c r="CK198" t="s">
        <v>2655</v>
      </c>
      <c r="CL198" t="s">
        <v>2655</v>
      </c>
      <c r="CM198" t="s">
        <v>2655</v>
      </c>
      <c r="CN198" s="150"/>
      <c r="CO198" s="150">
        <v>1055</v>
      </c>
      <c r="CP198" s="150">
        <v>1856</v>
      </c>
      <c r="CQ198">
        <v>5</v>
      </c>
      <c r="CR198">
        <v>-46</v>
      </c>
      <c r="CS198" s="150">
        <v>2860</v>
      </c>
      <c r="CT198" s="150">
        <v>1700</v>
      </c>
      <c r="CU198" s="150">
        <v>1160</v>
      </c>
      <c r="CV198">
        <v>0.59</v>
      </c>
      <c r="CW198" s="150"/>
      <c r="CX198">
        <v>511</v>
      </c>
      <c r="CY198">
        <v>30</v>
      </c>
      <c r="CZ198">
        <v>94</v>
      </c>
      <c r="DA198">
        <v>46</v>
      </c>
      <c r="DB198">
        <v>493</v>
      </c>
      <c r="DC198" t="s">
        <v>2655</v>
      </c>
      <c r="DD198">
        <v>493</v>
      </c>
      <c r="DE198" t="s">
        <v>2655</v>
      </c>
      <c r="DF198" s="151"/>
      <c r="DG198" s="150">
        <v>1566</v>
      </c>
      <c r="DH198" s="150">
        <v>1886</v>
      </c>
      <c r="DI198">
        <v>99</v>
      </c>
      <c r="DJ198" t="s">
        <v>2655</v>
      </c>
      <c r="DK198" s="150">
        <v>3353</v>
      </c>
      <c r="DL198" s="150">
        <v>1700</v>
      </c>
      <c r="DM198" s="150">
        <v>1653</v>
      </c>
      <c r="DN198">
        <v>0.51</v>
      </c>
      <c r="DO198" s="150"/>
      <c r="DQ198" s="150"/>
      <c r="DS198" s="150"/>
      <c r="DV198" s="150"/>
      <c r="DW198" t="str">
        <f t="shared" si="8"/>
        <v>עמנואל</v>
      </c>
      <c r="DX198" s="150">
        <f t="shared" si="9"/>
        <v>1688</v>
      </c>
      <c r="DY198" s="150">
        <f t="shared" si="10"/>
        <v>2476</v>
      </c>
      <c r="DZ198" s="150"/>
      <c r="EB198" s="150"/>
      <c r="EC198" t="s">
        <v>2928</v>
      </c>
      <c r="ED198" s="150" t="str">
        <f t="shared" si="11"/>
        <v>עמנואל</v>
      </c>
      <c r="EL198" s="150"/>
      <c r="EM198" s="152"/>
      <c r="EN198" s="150"/>
      <c r="EV198" s="150"/>
      <c r="EX198" s="150"/>
      <c r="EY198" s="151"/>
      <c r="EZ198" s="150"/>
      <c r="FA198" s="150"/>
      <c r="FG198" s="150"/>
      <c r="FI198" s="150"/>
      <c r="FK198" s="151"/>
      <c r="FQ198" s="152"/>
      <c r="FR198" s="150"/>
      <c r="FS198" s="150"/>
      <c r="FT198" s="150"/>
      <c r="FV198" s="150"/>
      <c r="FW198" s="150"/>
      <c r="FX198" s="150"/>
      <c r="FZ198" s="153"/>
      <c r="GA198" s="150"/>
      <c r="GB198" s="150"/>
      <c r="GE198" s="150"/>
      <c r="GF198" s="150"/>
      <c r="GG198" s="150"/>
      <c r="GI198" s="154"/>
      <c r="GJ198" s="150"/>
      <c r="GL198" s="150"/>
      <c r="GN198" s="150"/>
      <c r="GP198" s="150"/>
      <c r="GR198" s="151"/>
      <c r="GS198" s="150"/>
      <c r="GT198" s="150"/>
      <c r="GU198" s="150"/>
      <c r="GW198" s="150"/>
      <c r="GX198" s="150"/>
      <c r="GY198" s="150"/>
      <c r="HA198" s="152"/>
      <c r="HJ198" s="128"/>
      <c r="HK198" s="150"/>
      <c r="HL198" s="150"/>
      <c r="HO198" s="150"/>
      <c r="HP198" s="150"/>
      <c r="HQ198" s="150"/>
      <c r="HS198" s="151"/>
      <c r="IB198" s="151"/>
      <c r="IC198" s="150"/>
      <c r="ID198" s="150"/>
      <c r="IG198" s="150"/>
      <c r="IH198" s="150"/>
      <c r="II198" s="150"/>
    </row>
    <row r="199" spans="1:243">
      <c r="A199" s="149">
        <v>186</v>
      </c>
      <c r="B199" s="238" t="s">
        <v>2657</v>
      </c>
      <c r="C199" t="s">
        <v>2280</v>
      </c>
      <c r="D199" s="238"/>
      <c r="E199" s="238"/>
      <c r="F199" s="238"/>
      <c r="G199" s="150">
        <v>77910</v>
      </c>
      <c r="H199" s="150">
        <v>44570</v>
      </c>
      <c r="I199" s="150">
        <v>8523</v>
      </c>
      <c r="J199" s="150">
        <v>6845</v>
      </c>
      <c r="K199" s="150">
        <v>12896</v>
      </c>
      <c r="L199" s="150">
        <v>150744</v>
      </c>
      <c r="M199"/>
      <c r="N199">
        <v>3</v>
      </c>
      <c r="O199" s="150"/>
      <c r="P199" s="151"/>
      <c r="Q199" s="150">
        <v>45155</v>
      </c>
      <c r="R199" s="150">
        <v>4098</v>
      </c>
      <c r="S199" s="150">
        <v>1057</v>
      </c>
      <c r="T199" s="150">
        <v>26257</v>
      </c>
      <c r="U199" s="150">
        <v>44570</v>
      </c>
      <c r="V199" s="150">
        <v>8523</v>
      </c>
      <c r="W199" s="150">
        <v>6845</v>
      </c>
      <c r="X199" s="150">
        <v>5233</v>
      </c>
      <c r="Y199">
        <v>463</v>
      </c>
      <c r="AA199" s="150">
        <v>7200</v>
      </c>
      <c r="AB199" t="s">
        <v>2655</v>
      </c>
      <c r="AC199" s="150">
        <v>1343</v>
      </c>
      <c r="AD199" s="150">
        <v>150744</v>
      </c>
      <c r="AE199" t="s">
        <v>2655</v>
      </c>
      <c r="AF199" s="150">
        <v>150744</v>
      </c>
      <c r="AG199" s="151"/>
      <c r="AH199" s="150">
        <v>99049</v>
      </c>
      <c r="AI199" s="150">
        <v>11853</v>
      </c>
      <c r="AK199" s="150">
        <v>2276</v>
      </c>
      <c r="AL199" s="150">
        <v>4003</v>
      </c>
      <c r="AM199" s="150">
        <v>11578</v>
      </c>
      <c r="AP199" s="150">
        <v>29710</v>
      </c>
      <c r="AQ199" s="150">
        <v>40093</v>
      </c>
      <c r="AR199" s="150">
        <v>88666</v>
      </c>
      <c r="AS199">
        <v>900</v>
      </c>
      <c r="AT199"/>
      <c r="AU199" s="150">
        <v>1385</v>
      </c>
      <c r="AV199" s="150">
        <v>20376</v>
      </c>
      <c r="AW199" s="150">
        <v>3241</v>
      </c>
      <c r="AX199">
        <v>-28</v>
      </c>
      <c r="AY199" s="150">
        <v>18492</v>
      </c>
      <c r="AZ199" s="150">
        <v>17063</v>
      </c>
      <c r="BA199" s="150">
        <v>1429</v>
      </c>
      <c r="BB199">
        <v>0.92</v>
      </c>
      <c r="BC199"/>
      <c r="BD199" s="150"/>
      <c r="BE199" s="150">
        <v>1653</v>
      </c>
      <c r="BF199" s="150">
        <v>29804</v>
      </c>
      <c r="BG199">
        <v>857</v>
      </c>
      <c r="BH199">
        <v>-290</v>
      </c>
      <c r="BI199" s="150">
        <v>30310</v>
      </c>
      <c r="BJ199" s="150">
        <v>28324</v>
      </c>
      <c r="BK199" s="150">
        <v>1986</v>
      </c>
      <c r="BL199">
        <v>0.93</v>
      </c>
      <c r="BM199"/>
      <c r="BN199" s="150">
        <v>4571</v>
      </c>
      <c r="BO199">
        <v>310</v>
      </c>
      <c r="BP199" t="s">
        <v>2655</v>
      </c>
      <c r="BQ199">
        <v>318</v>
      </c>
      <c r="BR199" s="150">
        <v>5199</v>
      </c>
      <c r="BS199" t="s">
        <v>2655</v>
      </c>
      <c r="BT199" s="150">
        <v>5199</v>
      </c>
      <c r="BU199" t="s">
        <v>2655</v>
      </c>
      <c r="BV199" s="150"/>
      <c r="BW199" s="150">
        <v>7609</v>
      </c>
      <c r="BX199" s="150">
        <v>50490</v>
      </c>
      <c r="BY199" s="150">
        <v>4098</v>
      </c>
      <c r="BZ199" t="s">
        <v>2655</v>
      </c>
      <c r="CA199" s="150">
        <v>54001</v>
      </c>
      <c r="CB199" s="150">
        <v>45387</v>
      </c>
      <c r="CC199" s="150">
        <v>8614</v>
      </c>
      <c r="CD199">
        <v>0.84</v>
      </c>
      <c r="CE199" s="150"/>
      <c r="CG199" t="s">
        <v>2655</v>
      </c>
      <c r="CH199" t="s">
        <v>2655</v>
      </c>
      <c r="CJ199" t="s">
        <v>2655</v>
      </c>
      <c r="CK199" t="s">
        <v>2655</v>
      </c>
      <c r="CL199" t="s">
        <v>2655</v>
      </c>
      <c r="CM199" t="s">
        <v>2655</v>
      </c>
      <c r="CN199" s="150"/>
      <c r="CO199">
        <v>419</v>
      </c>
      <c r="CP199" s="150">
        <v>1086</v>
      </c>
      <c r="CQ199" t="s">
        <v>2655</v>
      </c>
      <c r="CR199">
        <v>-27</v>
      </c>
      <c r="CS199" s="150">
        <v>1478</v>
      </c>
      <c r="CT199" s="150">
        <v>1057</v>
      </c>
      <c r="CU199">
        <v>421</v>
      </c>
      <c r="CV199">
        <v>0.72</v>
      </c>
      <c r="CW199" s="150"/>
      <c r="CY199" t="s">
        <v>2655</v>
      </c>
      <c r="CZ199" t="s">
        <v>2655</v>
      </c>
      <c r="DA199">
        <v>27</v>
      </c>
      <c r="DB199">
        <v>27</v>
      </c>
      <c r="DC199" t="s">
        <v>2655</v>
      </c>
      <c r="DD199">
        <v>27</v>
      </c>
      <c r="DE199" t="s">
        <v>2655</v>
      </c>
      <c r="DF199" s="151"/>
      <c r="DG199">
        <v>419</v>
      </c>
      <c r="DH199" s="150">
        <v>1086</v>
      </c>
      <c r="DI199" t="s">
        <v>2655</v>
      </c>
      <c r="DJ199" t="s">
        <v>2655</v>
      </c>
      <c r="DK199" s="150">
        <v>1505</v>
      </c>
      <c r="DL199" s="150">
        <v>1057</v>
      </c>
      <c r="DM199">
        <v>448</v>
      </c>
      <c r="DN199">
        <v>0.7</v>
      </c>
      <c r="DO199" s="150"/>
      <c r="DS199" s="150"/>
      <c r="DW199" t="str">
        <f t="shared" si="8"/>
        <v>עמק הירדן</v>
      </c>
      <c r="DX199" s="150">
        <f t="shared" si="9"/>
        <v>17063</v>
      </c>
      <c r="DY199" s="150">
        <f t="shared" si="10"/>
        <v>28324</v>
      </c>
      <c r="DZ199" s="150"/>
      <c r="EB199" s="150"/>
      <c r="EC199" t="s">
        <v>2929</v>
      </c>
      <c r="ED199" s="150" t="str">
        <f t="shared" si="11"/>
        <v>עמק הירדן</v>
      </c>
      <c r="EE199" s="150"/>
      <c r="EL199" s="150"/>
      <c r="EM199" s="152"/>
      <c r="EN199" s="150"/>
      <c r="EO199" s="150"/>
      <c r="EQ199" s="150"/>
      <c r="ER199" s="150"/>
      <c r="ES199" s="150"/>
      <c r="EV199" s="150"/>
      <c r="EW199" s="150"/>
      <c r="EX199" s="150"/>
      <c r="EY199" s="151"/>
      <c r="EZ199" s="150"/>
      <c r="FA199" s="150"/>
      <c r="FD199" s="150"/>
      <c r="FF199" s="150"/>
      <c r="FG199" s="150"/>
      <c r="FH199" s="150"/>
      <c r="FI199" s="150"/>
      <c r="FK199" s="151"/>
      <c r="FL199" s="150"/>
      <c r="FM199" s="150"/>
      <c r="FN199" s="150"/>
      <c r="FO199" s="150"/>
      <c r="FP199" s="150"/>
      <c r="FQ199" s="152"/>
      <c r="FR199" s="150"/>
      <c r="FS199" s="150"/>
      <c r="FT199" s="150"/>
      <c r="FV199" s="150"/>
      <c r="FW199" s="150"/>
      <c r="FX199" s="150"/>
      <c r="FZ199" s="153"/>
      <c r="GA199" s="150"/>
      <c r="GB199" s="150"/>
      <c r="GE199" s="150"/>
      <c r="GF199" s="150"/>
      <c r="GG199" s="150"/>
      <c r="GI199" s="154"/>
      <c r="GJ199" s="150"/>
      <c r="GN199" s="150"/>
      <c r="GP199" s="150"/>
      <c r="GR199" s="151"/>
      <c r="GS199" s="150"/>
      <c r="GT199" s="150"/>
      <c r="GU199" s="150"/>
      <c r="GW199" s="150"/>
      <c r="GX199" s="150"/>
      <c r="GY199" s="150"/>
      <c r="HA199" s="152"/>
      <c r="HJ199" s="128"/>
      <c r="HL199" s="150"/>
      <c r="HO199" s="150"/>
      <c r="HP199" s="150"/>
      <c r="HS199" s="151"/>
      <c r="IB199" s="151"/>
      <c r="ID199" s="150"/>
      <c r="IG199" s="150"/>
      <c r="IH199" s="150"/>
    </row>
    <row r="200" spans="1:243">
      <c r="A200" s="149">
        <v>187</v>
      </c>
      <c r="B200" s="238" t="s">
        <v>2658</v>
      </c>
      <c r="C200" t="s">
        <v>2288</v>
      </c>
      <c r="D200" s="238"/>
      <c r="E200" s="238"/>
      <c r="F200" s="238"/>
      <c r="G200" s="150">
        <v>80124</v>
      </c>
      <c r="H200" s="150">
        <v>26249</v>
      </c>
      <c r="I200" s="150">
        <v>6389</v>
      </c>
      <c r="J200" s="150">
        <v>9930</v>
      </c>
      <c r="K200" s="150">
        <v>13186</v>
      </c>
      <c r="L200" s="150">
        <v>135878</v>
      </c>
      <c r="M200"/>
      <c r="N200">
        <v>107</v>
      </c>
      <c r="O200" s="150"/>
      <c r="P200" s="151"/>
      <c r="Q200" s="150">
        <v>35885</v>
      </c>
      <c r="R200" s="150">
        <v>3930</v>
      </c>
      <c r="S200">
        <v>706</v>
      </c>
      <c r="T200" s="150">
        <v>39153</v>
      </c>
      <c r="U200" s="150">
        <v>26249</v>
      </c>
      <c r="V200" s="150">
        <v>6389</v>
      </c>
      <c r="W200" s="150">
        <v>9930</v>
      </c>
      <c r="X200" s="150">
        <v>10505</v>
      </c>
      <c r="Y200" s="150">
        <v>1895</v>
      </c>
      <c r="AA200" t="s">
        <v>2655</v>
      </c>
      <c r="AB200">
        <v>786</v>
      </c>
      <c r="AC200">
        <v>450</v>
      </c>
      <c r="AD200" s="150">
        <v>135878</v>
      </c>
      <c r="AE200" t="s">
        <v>2655</v>
      </c>
      <c r="AF200" s="150">
        <v>135878</v>
      </c>
      <c r="AG200" s="151"/>
      <c r="AH200" s="150">
        <v>156984</v>
      </c>
      <c r="AI200" s="150">
        <v>29777</v>
      </c>
      <c r="AJ200" s="150">
        <v>10886</v>
      </c>
      <c r="AK200" s="150">
        <v>5476</v>
      </c>
      <c r="AL200" s="150">
        <v>4036</v>
      </c>
      <c r="AM200" t="s">
        <v>2655</v>
      </c>
      <c r="AP200" s="150">
        <v>50175</v>
      </c>
      <c r="AQ200" s="150">
        <v>15235</v>
      </c>
      <c r="AR200" s="150">
        <v>191924</v>
      </c>
      <c r="AS200">
        <v>792</v>
      </c>
      <c r="AT200"/>
      <c r="AU200" s="150">
        <v>4361</v>
      </c>
      <c r="AV200" s="150">
        <v>15780</v>
      </c>
      <c r="AW200" s="150">
        <v>3044</v>
      </c>
      <c r="AY200" s="150">
        <v>17097</v>
      </c>
      <c r="AZ200" s="150">
        <v>13504</v>
      </c>
      <c r="BA200" s="150">
        <v>3593</v>
      </c>
      <c r="BB200">
        <v>0.79</v>
      </c>
      <c r="BC200"/>
      <c r="BD200" s="150"/>
      <c r="BE200" s="150">
        <v>5956</v>
      </c>
      <c r="BF200" s="150">
        <v>23159</v>
      </c>
      <c r="BG200" s="150">
        <v>2287</v>
      </c>
      <c r="BI200" s="150">
        <v>26828</v>
      </c>
      <c r="BJ200" s="150">
        <v>21794</v>
      </c>
      <c r="BK200" s="150">
        <v>5034</v>
      </c>
      <c r="BL200">
        <v>0.81</v>
      </c>
      <c r="BM200"/>
      <c r="BN200" s="150">
        <v>6636</v>
      </c>
      <c r="BO200">
        <v>-157</v>
      </c>
      <c r="BP200" t="s">
        <v>2655</v>
      </c>
      <c r="BR200" s="150">
        <v>6479</v>
      </c>
      <c r="BS200" t="s">
        <v>2655</v>
      </c>
      <c r="BT200" s="150">
        <v>6479</v>
      </c>
      <c r="BU200" t="s">
        <v>2655</v>
      </c>
      <c r="BV200" s="150"/>
      <c r="BW200" s="150">
        <v>16953</v>
      </c>
      <c r="BX200" s="150">
        <v>38782</v>
      </c>
      <c r="BY200" s="150">
        <v>5331</v>
      </c>
      <c r="BZ200" t="s">
        <v>2655</v>
      </c>
      <c r="CA200" s="150">
        <v>50404</v>
      </c>
      <c r="CB200" s="150">
        <v>35298</v>
      </c>
      <c r="CC200" s="150">
        <v>15106</v>
      </c>
      <c r="CD200">
        <v>0.7</v>
      </c>
      <c r="CE200" s="150"/>
      <c r="CG200" t="s">
        <v>2655</v>
      </c>
      <c r="CH200" t="s">
        <v>2655</v>
      </c>
      <c r="CJ200" t="s">
        <v>2655</v>
      </c>
      <c r="CK200" t="s">
        <v>2655</v>
      </c>
      <c r="CL200" t="s">
        <v>2655</v>
      </c>
      <c r="CM200" t="s">
        <v>2655</v>
      </c>
      <c r="CN200" s="150"/>
      <c r="CO200">
        <v>322</v>
      </c>
      <c r="CP200">
        <v>697</v>
      </c>
      <c r="CQ200" t="s">
        <v>2655</v>
      </c>
      <c r="CS200" s="150">
        <v>1019</v>
      </c>
      <c r="CT200">
        <v>701</v>
      </c>
      <c r="CU200">
        <v>318</v>
      </c>
      <c r="CV200">
        <v>0.69</v>
      </c>
      <c r="CW200" s="150"/>
      <c r="CX200">
        <v>296</v>
      </c>
      <c r="CY200" t="s">
        <v>2655</v>
      </c>
      <c r="CZ200" t="s">
        <v>2655</v>
      </c>
      <c r="DB200">
        <v>296</v>
      </c>
      <c r="DC200" t="s">
        <v>2655</v>
      </c>
      <c r="DD200">
        <v>296</v>
      </c>
      <c r="DE200" t="s">
        <v>2655</v>
      </c>
      <c r="DF200" s="151"/>
      <c r="DG200">
        <v>618</v>
      </c>
      <c r="DH200">
        <v>697</v>
      </c>
      <c r="DI200" t="s">
        <v>2655</v>
      </c>
      <c r="DJ200" t="s">
        <v>2655</v>
      </c>
      <c r="DK200" s="150">
        <v>1315</v>
      </c>
      <c r="DL200">
        <v>701</v>
      </c>
      <c r="DM200">
        <v>614</v>
      </c>
      <c r="DN200">
        <v>0.53</v>
      </c>
      <c r="DO200" s="150"/>
      <c r="DS200" s="150"/>
      <c r="DW200" t="str">
        <f t="shared" si="8"/>
        <v>עמק המעיינות</v>
      </c>
      <c r="DX200" s="150">
        <f t="shared" si="9"/>
        <v>13504</v>
      </c>
      <c r="DY200" s="150">
        <f t="shared" si="10"/>
        <v>21794</v>
      </c>
      <c r="DZ200" s="150"/>
      <c r="EB200" s="150"/>
      <c r="EC200" t="s">
        <v>2930</v>
      </c>
      <c r="ED200" s="150" t="str">
        <f t="shared" si="11"/>
        <v>עמק המעיינות</v>
      </c>
      <c r="EL200" s="150"/>
      <c r="EM200" s="152"/>
      <c r="EN200" s="150"/>
      <c r="EO200" s="150"/>
      <c r="EP200" s="150"/>
      <c r="EQ200" s="150"/>
      <c r="ER200" s="150"/>
      <c r="EV200" s="150"/>
      <c r="EW200" s="150"/>
      <c r="EX200" s="150"/>
      <c r="EY200" s="151"/>
      <c r="EZ200" s="150"/>
      <c r="FA200" s="150"/>
      <c r="FB200" s="150"/>
      <c r="FD200" s="150"/>
      <c r="FG200" s="150"/>
      <c r="FH200" s="150"/>
      <c r="FI200" s="150"/>
      <c r="FJ200" s="150"/>
      <c r="FK200" s="151"/>
      <c r="FL200" s="150"/>
      <c r="FM200" s="150"/>
      <c r="FN200" s="150"/>
      <c r="FO200" s="150"/>
      <c r="FP200" s="150"/>
      <c r="FQ200" s="152"/>
      <c r="FR200" s="150"/>
      <c r="FS200" s="150"/>
      <c r="FT200" s="150"/>
      <c r="FV200" s="150"/>
      <c r="FW200" s="150"/>
      <c r="FX200" s="150"/>
      <c r="FZ200" s="153"/>
      <c r="GA200" s="150"/>
      <c r="GB200" s="150"/>
      <c r="GC200" s="150"/>
      <c r="GE200" s="150"/>
      <c r="GF200" s="150"/>
      <c r="GG200" s="150"/>
      <c r="GI200" s="154"/>
      <c r="GJ200" s="150"/>
      <c r="GN200" s="150"/>
      <c r="GP200" s="150"/>
      <c r="GR200" s="151"/>
      <c r="GS200" s="150"/>
      <c r="GT200" s="150"/>
      <c r="GU200" s="150"/>
      <c r="GW200" s="150"/>
      <c r="GX200" s="150"/>
      <c r="GY200" s="150"/>
      <c r="HA200" s="152"/>
      <c r="HJ200" s="128"/>
      <c r="HO200" s="150"/>
      <c r="HS200" s="151"/>
      <c r="IB200" s="151"/>
      <c r="IG200" s="150"/>
    </row>
    <row r="201" spans="1:243">
      <c r="A201" s="149">
        <v>188</v>
      </c>
      <c r="B201" s="238" t="s">
        <v>2657</v>
      </c>
      <c r="C201" t="s">
        <v>1470</v>
      </c>
      <c r="D201" s="238"/>
      <c r="E201" s="238"/>
      <c r="F201" s="238"/>
      <c r="G201" s="150">
        <v>214148</v>
      </c>
      <c r="H201" s="150">
        <v>87037</v>
      </c>
      <c r="I201" s="150">
        <v>13632</v>
      </c>
      <c r="J201" s="150">
        <v>7024</v>
      </c>
      <c r="K201" s="150">
        <v>14117</v>
      </c>
      <c r="L201" s="150">
        <v>335958</v>
      </c>
      <c r="M201" s="150"/>
      <c r="N201" s="150">
        <v>-4546</v>
      </c>
      <c r="O201" s="150"/>
      <c r="P201" s="151"/>
      <c r="Q201" s="150">
        <v>112514</v>
      </c>
      <c r="R201" s="150">
        <v>11991</v>
      </c>
      <c r="S201" s="150">
        <v>5695</v>
      </c>
      <c r="T201" s="150">
        <v>78493</v>
      </c>
      <c r="U201" s="150">
        <v>87037</v>
      </c>
      <c r="V201" s="150">
        <v>13632</v>
      </c>
      <c r="W201" s="150">
        <v>7024</v>
      </c>
      <c r="X201" s="150">
        <v>2880</v>
      </c>
      <c r="Y201">
        <v>131</v>
      </c>
      <c r="AA201" s="150">
        <v>11036</v>
      </c>
      <c r="AB201">
        <v>70</v>
      </c>
      <c r="AC201" s="150">
        <v>5455</v>
      </c>
      <c r="AD201" s="150">
        <v>335958</v>
      </c>
      <c r="AE201" t="s">
        <v>2655</v>
      </c>
      <c r="AF201" s="150">
        <v>335958</v>
      </c>
      <c r="AG201" s="151"/>
      <c r="AH201" s="150">
        <v>588327</v>
      </c>
      <c r="AI201" s="150">
        <v>15725</v>
      </c>
      <c r="AJ201" s="150">
        <v>3936</v>
      </c>
      <c r="AL201" s="150">
        <v>32898</v>
      </c>
      <c r="AM201" s="150">
        <v>33441</v>
      </c>
      <c r="AP201" s="150">
        <v>86000</v>
      </c>
      <c r="AQ201" s="150">
        <v>45964</v>
      </c>
      <c r="AR201" s="150">
        <v>628363</v>
      </c>
      <c r="AS201" s="150">
        <v>4800</v>
      </c>
      <c r="AT201"/>
      <c r="AU201" s="150">
        <v>2547</v>
      </c>
      <c r="AV201" s="150">
        <v>72570</v>
      </c>
      <c r="AW201" s="150">
        <v>7195</v>
      </c>
      <c r="AX201" s="150">
        <v>1553</v>
      </c>
      <c r="AY201" s="150">
        <v>69475</v>
      </c>
      <c r="AZ201" s="150">
        <v>67507</v>
      </c>
      <c r="BA201" s="150">
        <v>1968</v>
      </c>
      <c r="BB201">
        <v>0.97</v>
      </c>
      <c r="BC201"/>
      <c r="BD201" s="150"/>
      <c r="BE201" s="150">
        <v>17029</v>
      </c>
      <c r="BF201" s="150">
        <v>50607</v>
      </c>
      <c r="BG201" s="150">
        <v>4796</v>
      </c>
      <c r="BH201" s="150">
        <v>1036</v>
      </c>
      <c r="BI201" s="150">
        <v>63876</v>
      </c>
      <c r="BJ201" s="150">
        <v>45004</v>
      </c>
      <c r="BK201" s="150">
        <v>18872</v>
      </c>
      <c r="BL201">
        <v>0.7</v>
      </c>
      <c r="BM201"/>
      <c r="BN201" s="150">
        <v>14764</v>
      </c>
      <c r="BO201" t="s">
        <v>2655</v>
      </c>
      <c r="BP201" t="s">
        <v>2655</v>
      </c>
      <c r="BQ201" s="150">
        <v>-2589</v>
      </c>
      <c r="BR201" s="150">
        <v>12175</v>
      </c>
      <c r="BS201" t="s">
        <v>2655</v>
      </c>
      <c r="BT201" s="150">
        <v>12175</v>
      </c>
      <c r="BU201" t="s">
        <v>2655</v>
      </c>
      <c r="BV201" s="150"/>
      <c r="BW201" s="150">
        <v>34340</v>
      </c>
      <c r="BX201" s="150">
        <v>123177</v>
      </c>
      <c r="BY201" s="150">
        <v>11991</v>
      </c>
      <c r="BZ201" t="s">
        <v>2655</v>
      </c>
      <c r="CA201" s="150">
        <v>145526</v>
      </c>
      <c r="CB201" s="150">
        <v>112511</v>
      </c>
      <c r="CC201" s="150">
        <v>33015</v>
      </c>
      <c r="CD201">
        <v>0.77</v>
      </c>
      <c r="CE201" s="150"/>
      <c r="CG201" t="s">
        <v>2655</v>
      </c>
      <c r="CH201" t="s">
        <v>2655</v>
      </c>
      <c r="CJ201" t="s">
        <v>2655</v>
      </c>
      <c r="CK201" t="s">
        <v>2655</v>
      </c>
      <c r="CL201" t="s">
        <v>2655</v>
      </c>
      <c r="CM201" t="s">
        <v>2655</v>
      </c>
      <c r="CN201" s="150"/>
      <c r="CO201" s="150">
        <v>1036</v>
      </c>
      <c r="CP201" s="150">
        <v>4755</v>
      </c>
      <c r="CQ201" t="s">
        <v>2655</v>
      </c>
      <c r="CR201">
        <v>53</v>
      </c>
      <c r="CS201" s="150">
        <v>5844</v>
      </c>
      <c r="CT201" s="150">
        <v>4692</v>
      </c>
      <c r="CU201" s="150">
        <v>1152</v>
      </c>
      <c r="CV201">
        <v>0.8</v>
      </c>
      <c r="CW201" s="150"/>
      <c r="CX201">
        <v>259</v>
      </c>
      <c r="CY201" t="s">
        <v>2655</v>
      </c>
      <c r="CZ201" t="s">
        <v>2655</v>
      </c>
      <c r="DA201">
        <v>-53</v>
      </c>
      <c r="DB201">
        <v>206</v>
      </c>
      <c r="DC201" t="s">
        <v>2655</v>
      </c>
      <c r="DD201">
        <v>206</v>
      </c>
      <c r="DE201" t="s">
        <v>2655</v>
      </c>
      <c r="DF201" s="151"/>
      <c r="DG201" s="150">
        <v>1295</v>
      </c>
      <c r="DH201" s="150">
        <v>4755</v>
      </c>
      <c r="DI201" t="s">
        <v>2655</v>
      </c>
      <c r="DJ201" t="s">
        <v>2655</v>
      </c>
      <c r="DK201" s="150">
        <v>6050</v>
      </c>
      <c r="DL201" s="150">
        <v>4692</v>
      </c>
      <c r="DM201" s="150">
        <v>1358</v>
      </c>
      <c r="DN201">
        <v>0.78</v>
      </c>
      <c r="DO201" s="150"/>
      <c r="DQ201" s="150"/>
      <c r="DS201" s="150"/>
      <c r="DW201" t="str">
        <f t="shared" si="8"/>
        <v>עמק חפר</v>
      </c>
      <c r="DX201" s="150">
        <f t="shared" si="9"/>
        <v>67507</v>
      </c>
      <c r="DY201" s="150">
        <f t="shared" si="10"/>
        <v>45004</v>
      </c>
      <c r="DZ201" s="150"/>
      <c r="EB201" s="150"/>
      <c r="EC201" t="s">
        <v>2931</v>
      </c>
      <c r="ED201" s="150" t="str">
        <f t="shared" si="11"/>
        <v>עמק חפר</v>
      </c>
      <c r="EE201" s="150"/>
      <c r="EL201" s="150"/>
      <c r="EM201" s="152"/>
      <c r="EN201" s="150"/>
      <c r="EO201" s="150"/>
      <c r="EP201" s="150"/>
      <c r="ER201" s="150"/>
      <c r="ES201" s="150"/>
      <c r="EV201" s="150"/>
      <c r="EW201" s="150"/>
      <c r="EX201" s="150"/>
      <c r="EY201" s="151"/>
      <c r="EZ201" s="150"/>
      <c r="FA201" s="150"/>
      <c r="FB201" s="150"/>
      <c r="FC201" s="150"/>
      <c r="FD201" s="150"/>
      <c r="FG201" s="150"/>
      <c r="FH201" s="150"/>
      <c r="FI201" s="150"/>
      <c r="FJ201" s="150"/>
      <c r="FK201" s="151"/>
      <c r="FL201" s="150"/>
      <c r="FM201" s="150"/>
      <c r="FN201" s="150"/>
      <c r="FO201" s="150"/>
      <c r="FP201" s="150"/>
      <c r="FQ201" s="152"/>
      <c r="FR201" s="150"/>
      <c r="FS201" s="150"/>
      <c r="FT201" s="150"/>
      <c r="FU201" s="150"/>
      <c r="FV201" s="150"/>
      <c r="FW201" s="150"/>
      <c r="FX201" s="150"/>
      <c r="FZ201" s="153"/>
      <c r="GA201" s="150"/>
      <c r="GB201" s="150"/>
      <c r="GC201" s="150"/>
      <c r="GD201" s="150"/>
      <c r="GE201" s="150"/>
      <c r="GF201" s="150"/>
      <c r="GG201" s="150"/>
      <c r="GI201" s="154"/>
      <c r="GJ201" s="150"/>
      <c r="GM201" s="150"/>
      <c r="GN201" s="150"/>
      <c r="GP201" s="150"/>
      <c r="GR201" s="151"/>
      <c r="GS201" s="150"/>
      <c r="GT201" s="150"/>
      <c r="GU201" s="150"/>
      <c r="GW201" s="150"/>
      <c r="GX201" s="150"/>
      <c r="GY201" s="150"/>
      <c r="HA201" s="152"/>
      <c r="HJ201" s="128"/>
      <c r="HK201" s="150"/>
      <c r="HL201" s="150"/>
      <c r="HO201" s="150"/>
      <c r="HP201" s="150"/>
      <c r="HQ201" s="150"/>
      <c r="HS201" s="151"/>
      <c r="IB201" s="151"/>
      <c r="IC201" s="150"/>
      <c r="ID201" s="150"/>
      <c r="IG201" s="150"/>
      <c r="IH201" s="150"/>
      <c r="II201" s="150"/>
    </row>
    <row r="202" spans="1:243">
      <c r="A202" s="149">
        <v>189</v>
      </c>
      <c r="B202" s="238" t="s">
        <v>2657</v>
      </c>
      <c r="C202" t="s">
        <v>2296</v>
      </c>
      <c r="D202" s="238"/>
      <c r="E202" s="238"/>
      <c r="F202" s="238"/>
      <c r="G202" s="150">
        <v>184435</v>
      </c>
      <c r="H202" s="150">
        <v>82102</v>
      </c>
      <c r="I202" s="150">
        <v>12510</v>
      </c>
      <c r="J202" s="150">
        <v>6213</v>
      </c>
      <c r="K202">
        <v>261</v>
      </c>
      <c r="L202" s="150">
        <v>285521</v>
      </c>
      <c r="M202" s="150"/>
      <c r="N202">
        <v>354</v>
      </c>
      <c r="O202" s="150"/>
      <c r="P202" s="151"/>
      <c r="Q202" s="150">
        <v>117042</v>
      </c>
      <c r="R202" s="150">
        <v>12322</v>
      </c>
      <c r="S202" s="150">
        <v>3483</v>
      </c>
      <c r="T202" s="150">
        <v>42968</v>
      </c>
      <c r="U202" s="150">
        <v>82102</v>
      </c>
      <c r="V202" s="150">
        <v>12510</v>
      </c>
      <c r="W202" s="150">
        <v>6213</v>
      </c>
      <c r="X202" t="s">
        <v>2655</v>
      </c>
      <c r="Y202">
        <v>261</v>
      </c>
      <c r="AA202" t="s">
        <v>2655</v>
      </c>
      <c r="AB202" t="s">
        <v>2655</v>
      </c>
      <c r="AC202" s="150">
        <v>8620</v>
      </c>
      <c r="AD202" s="150">
        <v>285521</v>
      </c>
      <c r="AE202" t="s">
        <v>2655</v>
      </c>
      <c r="AF202" s="150">
        <v>285521</v>
      </c>
      <c r="AG202" s="151"/>
      <c r="AH202" s="150">
        <v>186985</v>
      </c>
      <c r="AI202" s="150">
        <v>31791</v>
      </c>
      <c r="AJ202" s="150">
        <v>1200</v>
      </c>
      <c r="AK202" s="150">
        <v>4466</v>
      </c>
      <c r="AL202" s="150">
        <v>3515</v>
      </c>
      <c r="AM202" s="150">
        <v>13942</v>
      </c>
      <c r="AP202" s="150">
        <v>54914</v>
      </c>
      <c r="AQ202" s="150">
        <v>52907</v>
      </c>
      <c r="AR202" s="150">
        <v>188992</v>
      </c>
      <c r="AS202" s="150">
        <v>2800</v>
      </c>
      <c r="AT202"/>
      <c r="AU202" s="150">
        <v>4573</v>
      </c>
      <c r="AV202" s="150">
        <v>49999</v>
      </c>
      <c r="AW202" s="150">
        <v>6601</v>
      </c>
      <c r="AY202" s="150">
        <v>47971</v>
      </c>
      <c r="AZ202" s="150">
        <v>42508</v>
      </c>
      <c r="BA202" s="150">
        <v>5463</v>
      </c>
      <c r="BB202">
        <v>0.89</v>
      </c>
      <c r="BC202"/>
      <c r="BD202" s="150"/>
      <c r="BE202" s="150">
        <v>9504</v>
      </c>
      <c r="BF202" s="150">
        <v>77768</v>
      </c>
      <c r="BG202" s="150">
        <v>5721</v>
      </c>
      <c r="BI202" s="150">
        <v>81551</v>
      </c>
      <c r="BJ202" s="150">
        <v>74534</v>
      </c>
      <c r="BK202" s="150">
        <v>7017</v>
      </c>
      <c r="BL202">
        <v>0.91</v>
      </c>
      <c r="BM202"/>
      <c r="BN202">
        <v>274</v>
      </c>
      <c r="BO202" t="s">
        <v>2655</v>
      </c>
      <c r="BP202" t="s">
        <v>2655</v>
      </c>
      <c r="BR202">
        <v>274</v>
      </c>
      <c r="BS202" t="s">
        <v>2655</v>
      </c>
      <c r="BT202">
        <v>274</v>
      </c>
      <c r="BU202" t="s">
        <v>2655</v>
      </c>
      <c r="BV202" s="150"/>
      <c r="BW202" s="150">
        <v>14351</v>
      </c>
      <c r="BX202" s="150">
        <v>127767</v>
      </c>
      <c r="BY202" s="150">
        <v>12322</v>
      </c>
      <c r="BZ202" t="s">
        <v>2655</v>
      </c>
      <c r="CA202" s="150">
        <v>129796</v>
      </c>
      <c r="CB202" s="150">
        <v>117042</v>
      </c>
      <c r="CC202" s="150">
        <v>12754</v>
      </c>
      <c r="CD202">
        <v>0.9</v>
      </c>
      <c r="CE202" s="150"/>
      <c r="CG202" t="s">
        <v>2655</v>
      </c>
      <c r="CH202" t="s">
        <v>2655</v>
      </c>
      <c r="CJ202" t="s">
        <v>2655</v>
      </c>
      <c r="CK202" t="s">
        <v>2655</v>
      </c>
      <c r="CL202" t="s">
        <v>2655</v>
      </c>
      <c r="CM202" t="s">
        <v>2655</v>
      </c>
      <c r="CN202" s="150"/>
      <c r="CO202">
        <v>870</v>
      </c>
      <c r="CP202" s="150">
        <v>3501</v>
      </c>
      <c r="CQ202" t="s">
        <v>2655</v>
      </c>
      <c r="CS202" s="150">
        <v>4371</v>
      </c>
      <c r="CT202" s="150">
        <v>3483</v>
      </c>
      <c r="CU202">
        <v>888</v>
      </c>
      <c r="CV202">
        <v>0.8</v>
      </c>
      <c r="CW202" s="150"/>
      <c r="CY202" t="s">
        <v>2655</v>
      </c>
      <c r="CZ202" t="s">
        <v>2655</v>
      </c>
      <c r="DB202" t="s">
        <v>2655</v>
      </c>
      <c r="DC202" t="s">
        <v>2655</v>
      </c>
      <c r="DD202" t="s">
        <v>2655</v>
      </c>
      <c r="DE202" t="s">
        <v>2655</v>
      </c>
      <c r="DF202" s="151"/>
      <c r="DG202">
        <v>870</v>
      </c>
      <c r="DH202" s="150">
        <v>3501</v>
      </c>
      <c r="DI202" t="s">
        <v>2655</v>
      </c>
      <c r="DJ202" t="s">
        <v>2655</v>
      </c>
      <c r="DK202" s="150">
        <v>4371</v>
      </c>
      <c r="DL202" s="150">
        <v>3483</v>
      </c>
      <c r="DM202">
        <v>888</v>
      </c>
      <c r="DN202">
        <v>0.8</v>
      </c>
      <c r="DO202" s="150"/>
      <c r="DS202" s="150"/>
      <c r="DV202" s="150"/>
      <c r="DW202" t="str">
        <f t="shared" si="8"/>
        <v>עמק יזרעאל</v>
      </c>
      <c r="DX202" s="150">
        <f t="shared" si="9"/>
        <v>42508</v>
      </c>
      <c r="DY202" s="150">
        <f t="shared" si="10"/>
        <v>74534</v>
      </c>
      <c r="DZ202" s="150"/>
      <c r="EB202" s="150"/>
      <c r="EC202" t="s">
        <v>2932</v>
      </c>
      <c r="ED202" s="150" t="str">
        <f t="shared" si="11"/>
        <v>עמק יזרעאל</v>
      </c>
      <c r="EL202" s="150"/>
      <c r="EM202" s="152"/>
      <c r="EN202" s="150"/>
      <c r="EO202" s="150"/>
      <c r="EP202" s="150"/>
      <c r="EQ202" s="150"/>
      <c r="ER202" s="150"/>
      <c r="ES202" s="150"/>
      <c r="EV202" s="150"/>
      <c r="EW202" s="150"/>
      <c r="EX202" s="150"/>
      <c r="EY202" s="151"/>
      <c r="EZ202" s="150"/>
      <c r="FA202" s="150"/>
      <c r="FB202" s="150"/>
      <c r="FD202" s="150"/>
      <c r="FG202" s="150"/>
      <c r="FH202" s="150"/>
      <c r="FI202" s="150"/>
      <c r="FJ202" s="150"/>
      <c r="FK202" s="151"/>
      <c r="FL202" s="150"/>
      <c r="FM202" s="150"/>
      <c r="FN202" s="150"/>
      <c r="FO202" s="150"/>
      <c r="FP202" s="150"/>
      <c r="FQ202" s="152"/>
      <c r="FR202" s="150"/>
      <c r="FS202" s="150"/>
      <c r="FT202" s="150"/>
      <c r="FV202" s="150"/>
      <c r="FW202" s="150"/>
      <c r="FX202" s="150"/>
      <c r="FZ202" s="153"/>
      <c r="GA202" s="150"/>
      <c r="GB202" s="150"/>
      <c r="GC202" s="150"/>
      <c r="GE202" s="150"/>
      <c r="GF202" s="150"/>
      <c r="GG202" s="150"/>
      <c r="GI202" s="154"/>
      <c r="GR202" s="151"/>
      <c r="GS202" s="150"/>
      <c r="GT202" s="150"/>
      <c r="GU202" s="150"/>
      <c r="GW202" s="150"/>
      <c r="GX202" s="150"/>
      <c r="GY202" s="150"/>
      <c r="HA202" s="152"/>
      <c r="HJ202" s="128"/>
      <c r="HL202" s="150"/>
      <c r="HO202" s="150"/>
      <c r="HP202" s="150"/>
      <c r="HS202" s="151"/>
      <c r="IB202" s="151"/>
      <c r="ID202" s="150"/>
      <c r="IG202" s="150"/>
      <c r="IH202" s="150"/>
    </row>
    <row r="203" spans="1:243">
      <c r="A203" s="149">
        <v>190</v>
      </c>
      <c r="B203" s="238" t="s">
        <v>2654</v>
      </c>
      <c r="C203" t="s">
        <v>1478</v>
      </c>
      <c r="D203" s="238"/>
      <c r="E203" s="238"/>
      <c r="F203" s="238"/>
      <c r="G203" s="150">
        <v>64031</v>
      </c>
      <c r="H203" s="150">
        <v>20403</v>
      </c>
      <c r="I203" s="150">
        <v>9962</v>
      </c>
      <c r="J203">
        <v>657</v>
      </c>
      <c r="K203" s="150">
        <v>3436</v>
      </c>
      <c r="L203" s="150">
        <v>98489</v>
      </c>
      <c r="M203"/>
      <c r="N203" s="150">
        <v>3155</v>
      </c>
      <c r="O203" s="150"/>
      <c r="P203" s="151"/>
      <c r="Q203" s="150">
        <v>49278</v>
      </c>
      <c r="R203" s="150">
        <v>3488</v>
      </c>
      <c r="S203" t="s">
        <v>2655</v>
      </c>
      <c r="T203" s="150">
        <v>10487</v>
      </c>
      <c r="U203" s="150">
        <v>20403</v>
      </c>
      <c r="V203" s="150">
        <v>9962</v>
      </c>
      <c r="W203">
        <v>657</v>
      </c>
      <c r="X203" s="150">
        <v>1324</v>
      </c>
      <c r="Y203" s="150">
        <v>2108</v>
      </c>
      <c r="AA203" t="s">
        <v>2655</v>
      </c>
      <c r="AB203">
        <v>4</v>
      </c>
      <c r="AC203">
        <v>778</v>
      </c>
      <c r="AD203" s="150">
        <v>98489</v>
      </c>
      <c r="AE203" t="s">
        <v>2655</v>
      </c>
      <c r="AF203" s="150">
        <v>98489</v>
      </c>
      <c r="AG203" s="151"/>
      <c r="AH203" s="150">
        <v>57236</v>
      </c>
      <c r="AI203" s="150">
        <v>6162</v>
      </c>
      <c r="AJ203">
        <v>304</v>
      </c>
      <c r="AK203">
        <v>30</v>
      </c>
      <c r="AL203" s="150">
        <v>3852</v>
      </c>
      <c r="AM203" s="150">
        <v>11307</v>
      </c>
      <c r="AP203" s="150">
        <v>21655</v>
      </c>
      <c r="AQ203" s="150">
        <v>14142</v>
      </c>
      <c r="AR203" s="150">
        <v>64749</v>
      </c>
      <c r="AS203" t="s">
        <v>2655</v>
      </c>
      <c r="AT203"/>
      <c r="AU203" s="150">
        <v>5392</v>
      </c>
      <c r="AV203" s="150">
        <v>18337</v>
      </c>
      <c r="AW203" s="150">
        <v>3141</v>
      </c>
      <c r="AX203">
        <v>64</v>
      </c>
      <c r="AY203" s="150">
        <v>20652</v>
      </c>
      <c r="AZ203" s="150">
        <v>14625</v>
      </c>
      <c r="BA203" s="150">
        <v>6027</v>
      </c>
      <c r="BB203">
        <v>0.71</v>
      </c>
      <c r="BC203"/>
      <c r="BD203" s="150"/>
      <c r="BE203" s="150">
        <v>11794</v>
      </c>
      <c r="BF203" s="150">
        <v>31396</v>
      </c>
      <c r="BG203">
        <v>347</v>
      </c>
      <c r="BI203" s="150">
        <v>42843</v>
      </c>
      <c r="BJ203" s="150">
        <v>34653</v>
      </c>
      <c r="BK203" s="150">
        <v>8190</v>
      </c>
      <c r="BL203">
        <v>0.81</v>
      </c>
      <c r="BM203"/>
      <c r="BN203" s="150">
        <v>6595</v>
      </c>
      <c r="BO203">
        <v>-130</v>
      </c>
      <c r="BP203" t="s">
        <v>2655</v>
      </c>
      <c r="BQ203">
        <v>-64</v>
      </c>
      <c r="BR203" s="150">
        <v>6401</v>
      </c>
      <c r="BS203" t="s">
        <v>2655</v>
      </c>
      <c r="BT203" s="150">
        <v>6401</v>
      </c>
      <c r="BU203" t="s">
        <v>2655</v>
      </c>
      <c r="BV203" s="150"/>
      <c r="BW203" s="150">
        <v>23781</v>
      </c>
      <c r="BX203" s="150">
        <v>49603</v>
      </c>
      <c r="BY203" s="150">
        <v>3488</v>
      </c>
      <c r="BZ203" t="s">
        <v>2655</v>
      </c>
      <c r="CA203" s="150">
        <v>69896</v>
      </c>
      <c r="CB203" s="150">
        <v>49278</v>
      </c>
      <c r="CC203" s="150">
        <v>20618</v>
      </c>
      <c r="CD203">
        <v>0.71</v>
      </c>
      <c r="CE203" s="150"/>
      <c r="CG203" t="s">
        <v>2655</v>
      </c>
      <c r="CH203" t="s">
        <v>2655</v>
      </c>
      <c r="CJ203" t="s">
        <v>2655</v>
      </c>
      <c r="CK203" t="s">
        <v>2655</v>
      </c>
      <c r="CL203" t="s">
        <v>2655</v>
      </c>
      <c r="CM203" t="s">
        <v>2655</v>
      </c>
      <c r="CN203" s="150"/>
      <c r="CP203" t="s">
        <v>2655</v>
      </c>
      <c r="CQ203" t="s">
        <v>2655</v>
      </c>
      <c r="CS203" t="s">
        <v>2655</v>
      </c>
      <c r="CT203" t="s">
        <v>2655</v>
      </c>
      <c r="CU203" t="s">
        <v>2655</v>
      </c>
      <c r="CV203" t="s">
        <v>2655</v>
      </c>
      <c r="CW203" s="150"/>
      <c r="CY203" t="s">
        <v>2655</v>
      </c>
      <c r="CZ203" t="s">
        <v>2655</v>
      </c>
      <c r="DB203" t="s">
        <v>2655</v>
      </c>
      <c r="DC203" t="s">
        <v>2655</v>
      </c>
      <c r="DD203" t="s">
        <v>2655</v>
      </c>
      <c r="DE203" t="s">
        <v>2655</v>
      </c>
      <c r="DF203" s="151"/>
      <c r="DG203" t="s">
        <v>2655</v>
      </c>
      <c r="DH203" t="s">
        <v>2655</v>
      </c>
      <c r="DI203" t="s">
        <v>2655</v>
      </c>
      <c r="DJ203" t="s">
        <v>2655</v>
      </c>
      <c r="DK203" t="s">
        <v>2655</v>
      </c>
      <c r="DL203" t="s">
        <v>2655</v>
      </c>
      <c r="DM203" t="s">
        <v>2655</v>
      </c>
      <c r="DN203" t="s">
        <v>2655</v>
      </c>
      <c r="DO203" s="150"/>
      <c r="DQ203" s="150"/>
      <c r="DS203" s="150"/>
      <c r="DW203" t="str">
        <f t="shared" si="8"/>
        <v>עמק לוד</v>
      </c>
      <c r="DX203" s="150">
        <f t="shared" si="9"/>
        <v>14625</v>
      </c>
      <c r="DY203" s="150">
        <f t="shared" si="10"/>
        <v>34653</v>
      </c>
      <c r="DZ203" s="150"/>
      <c r="EB203" s="150"/>
      <c r="EC203" t="s">
        <v>2933</v>
      </c>
      <c r="ED203" s="150" t="str">
        <f t="shared" si="11"/>
        <v>עמק לוד</v>
      </c>
      <c r="EL203" s="150"/>
      <c r="EM203" s="152"/>
      <c r="EN203" s="150"/>
      <c r="EO203" s="150"/>
      <c r="ER203" s="150"/>
      <c r="ES203" s="150"/>
      <c r="EV203" s="150"/>
      <c r="EW203" s="150"/>
      <c r="EX203" s="150"/>
      <c r="EY203" s="151"/>
      <c r="EZ203" s="150"/>
      <c r="FA203" s="150"/>
      <c r="FC203" s="150"/>
      <c r="FG203" s="150"/>
      <c r="FH203" s="150"/>
      <c r="FI203" s="150"/>
      <c r="FJ203" s="150"/>
      <c r="FK203" s="151"/>
      <c r="FL203" s="150"/>
      <c r="FM203" s="150"/>
      <c r="FN203" s="150"/>
      <c r="FO203" s="150"/>
      <c r="FP203" s="150"/>
      <c r="FQ203" s="152"/>
      <c r="FR203" s="150"/>
      <c r="FS203" s="150"/>
      <c r="FT203" s="150"/>
      <c r="FV203" s="150"/>
      <c r="FW203" s="150"/>
      <c r="FX203" s="150"/>
      <c r="FZ203" s="153"/>
      <c r="GA203" s="150"/>
      <c r="GB203" s="150"/>
      <c r="GE203" s="150"/>
      <c r="GF203" s="150"/>
      <c r="GG203" s="150"/>
      <c r="GI203" s="154"/>
      <c r="GJ203" s="150"/>
      <c r="GN203" s="150"/>
      <c r="GP203" s="150"/>
      <c r="GR203" s="151"/>
      <c r="GS203" s="150"/>
      <c r="GT203" s="150"/>
      <c r="GU203" s="150"/>
      <c r="GW203" s="150"/>
      <c r="GX203" s="150"/>
      <c r="GY203" s="150"/>
      <c r="HA203" s="152"/>
      <c r="HJ203" s="128"/>
      <c r="HS203" s="151"/>
      <c r="IB203" s="151"/>
    </row>
    <row r="204" spans="1:243">
      <c r="A204" s="149">
        <v>191</v>
      </c>
      <c r="B204" s="238" t="s">
        <v>2659</v>
      </c>
      <c r="C204" t="s">
        <v>734</v>
      </c>
      <c r="D204" s="238"/>
      <c r="E204" s="238"/>
      <c r="F204" s="238"/>
      <c r="G204" s="150">
        <v>26397</v>
      </c>
      <c r="H204" s="150">
        <v>14026</v>
      </c>
      <c r="I204" s="150">
        <v>4532</v>
      </c>
      <c r="J204" s="150">
        <v>1125</v>
      </c>
      <c r="K204" s="150">
        <v>12957</v>
      </c>
      <c r="L204" s="150">
        <v>59037</v>
      </c>
      <c r="M204" s="150"/>
      <c r="N204" s="150">
        <v>-7780</v>
      </c>
      <c r="O204" s="150"/>
      <c r="P204" s="151"/>
      <c r="Q204" s="150">
        <v>12626</v>
      </c>
      <c r="R204" s="150">
        <v>3577</v>
      </c>
      <c r="S204" s="150">
        <v>5721</v>
      </c>
      <c r="T204" s="150">
        <v>2647</v>
      </c>
      <c r="U204" s="150">
        <v>14026</v>
      </c>
      <c r="V204" s="150">
        <v>4532</v>
      </c>
      <c r="W204" s="150">
        <v>1125</v>
      </c>
      <c r="X204" s="150">
        <v>8697</v>
      </c>
      <c r="Y204">
        <v>59</v>
      </c>
      <c r="AA204" t="s">
        <v>2655</v>
      </c>
      <c r="AB204" t="s">
        <v>2655</v>
      </c>
      <c r="AC204" s="150">
        <v>1826</v>
      </c>
      <c r="AD204" s="150">
        <v>54836</v>
      </c>
      <c r="AE204" s="150">
        <v>4201</v>
      </c>
      <c r="AF204" s="150">
        <v>59037</v>
      </c>
      <c r="AG204" s="151"/>
      <c r="AH204" s="150">
        <v>27942</v>
      </c>
      <c r="AI204" s="150">
        <v>6060</v>
      </c>
      <c r="AJ204">
        <v>601</v>
      </c>
      <c r="AL204" t="s">
        <v>2655</v>
      </c>
      <c r="AM204" s="150">
        <v>2200</v>
      </c>
      <c r="AN204">
        <v>397</v>
      </c>
      <c r="AP204" s="150">
        <v>9258</v>
      </c>
      <c r="AQ204" s="150">
        <v>8075</v>
      </c>
      <c r="AR204" s="150">
        <v>29125</v>
      </c>
      <c r="AS204" s="150">
        <v>7700</v>
      </c>
      <c r="AT204"/>
      <c r="AU204" s="150">
        <v>17444</v>
      </c>
      <c r="AV204" s="150">
        <v>13344.15</v>
      </c>
      <c r="AW204" s="150">
        <v>4154</v>
      </c>
      <c r="AX204" s="150">
        <v>-9685</v>
      </c>
      <c r="AY204" s="150">
        <v>16949.150000000001</v>
      </c>
      <c r="AZ204" s="150">
        <v>9470</v>
      </c>
      <c r="BA204" s="150">
        <v>7479.15</v>
      </c>
      <c r="BB204">
        <v>0.56000000000000005</v>
      </c>
      <c r="BC204"/>
      <c r="BD204" s="150"/>
      <c r="BE204" s="150">
        <v>9874</v>
      </c>
      <c r="BF204" s="150">
        <v>5189.09</v>
      </c>
      <c r="BG204" t="s">
        <v>2655</v>
      </c>
      <c r="BH204" s="150">
        <v>-8698</v>
      </c>
      <c r="BI204" s="150">
        <v>6365.09</v>
      </c>
      <c r="BJ204" s="150">
        <v>3156</v>
      </c>
      <c r="BK204" s="150">
        <v>3209.09</v>
      </c>
      <c r="BL204">
        <v>0.5</v>
      </c>
      <c r="BM204"/>
      <c r="BN204" s="150">
        <v>22670</v>
      </c>
      <c r="BO204" s="150">
        <v>1078</v>
      </c>
      <c r="BP204" t="s">
        <v>2655</v>
      </c>
      <c r="BQ204" s="150">
        <v>18383</v>
      </c>
      <c r="BR204" s="150">
        <v>42131</v>
      </c>
      <c r="BS204" t="s">
        <v>2655</v>
      </c>
      <c r="BT204" s="150">
        <v>42131</v>
      </c>
      <c r="BU204" t="s">
        <v>2655</v>
      </c>
      <c r="BV204" s="150"/>
      <c r="BW204" s="150">
        <v>49988</v>
      </c>
      <c r="BX204" s="150">
        <v>19611.25</v>
      </c>
      <c r="BY204" s="150">
        <v>4154</v>
      </c>
      <c r="BZ204" t="s">
        <v>2655</v>
      </c>
      <c r="CA204" s="150">
        <v>65445.25</v>
      </c>
      <c r="CB204" s="150">
        <v>12626</v>
      </c>
      <c r="CC204" s="150">
        <v>52819.25</v>
      </c>
      <c r="CD204">
        <v>0.19</v>
      </c>
      <c r="CE204" s="150"/>
      <c r="CG204" t="s">
        <v>2655</v>
      </c>
      <c r="CH204" t="s">
        <v>2655</v>
      </c>
      <c r="CJ204" t="s">
        <v>2655</v>
      </c>
      <c r="CK204" t="s">
        <v>2655</v>
      </c>
      <c r="CL204" t="s">
        <v>2655</v>
      </c>
      <c r="CM204" t="s">
        <v>2655</v>
      </c>
      <c r="CN204" s="150"/>
      <c r="CO204" s="150">
        <v>8145</v>
      </c>
      <c r="CP204" s="150">
        <v>6079</v>
      </c>
      <c r="CQ204" t="s">
        <v>2655</v>
      </c>
      <c r="CR204" s="150">
        <v>-4597</v>
      </c>
      <c r="CS204" s="150">
        <v>9627</v>
      </c>
      <c r="CT204" s="150">
        <v>5698</v>
      </c>
      <c r="CU204" s="150">
        <v>3929</v>
      </c>
      <c r="CV204">
        <v>0.59</v>
      </c>
      <c r="CW204" s="150"/>
      <c r="CX204" s="150">
        <v>5533</v>
      </c>
      <c r="CY204" t="s">
        <v>2655</v>
      </c>
      <c r="CZ204" t="s">
        <v>2655</v>
      </c>
      <c r="DA204" s="150">
        <v>4597</v>
      </c>
      <c r="DB204" s="150">
        <v>10130</v>
      </c>
      <c r="DC204" t="s">
        <v>2655</v>
      </c>
      <c r="DD204" s="150">
        <v>10130</v>
      </c>
      <c r="DE204" t="s">
        <v>2655</v>
      </c>
      <c r="DF204" s="151"/>
      <c r="DG204" s="150">
        <v>13678</v>
      </c>
      <c r="DH204" s="150">
        <v>6079</v>
      </c>
      <c r="DI204" t="s">
        <v>2655</v>
      </c>
      <c r="DJ204" t="s">
        <v>2655</v>
      </c>
      <c r="DK204" s="150">
        <v>19757</v>
      </c>
      <c r="DL204" s="150">
        <v>5698</v>
      </c>
      <c r="DM204" s="150">
        <v>14059</v>
      </c>
      <c r="DN204">
        <v>0.28999999999999998</v>
      </c>
      <c r="DO204" s="150"/>
      <c r="DP204" s="150"/>
      <c r="DQ204" s="150"/>
      <c r="DS204" s="150"/>
      <c r="DV204" s="150"/>
      <c r="DW204" t="str">
        <f t="shared" si="8"/>
        <v>עספיא</v>
      </c>
      <c r="DX204" s="150">
        <f t="shared" si="9"/>
        <v>9470</v>
      </c>
      <c r="DY204" s="150">
        <f t="shared" si="10"/>
        <v>3156</v>
      </c>
      <c r="DZ204" s="150"/>
      <c r="EA204" s="150"/>
      <c r="EB204" s="150"/>
      <c r="EC204" t="s">
        <v>2934</v>
      </c>
      <c r="ED204" s="150" t="str">
        <f t="shared" si="11"/>
        <v>עספיא</v>
      </c>
      <c r="EL204" s="150"/>
      <c r="EM204" s="152"/>
      <c r="EN204" s="150"/>
      <c r="EO204" s="150"/>
      <c r="ES204" s="150"/>
      <c r="EV204" s="150"/>
      <c r="EW204" s="150"/>
      <c r="EX204" s="150"/>
      <c r="EY204" s="151"/>
      <c r="EZ204" s="150"/>
      <c r="FA204" s="150"/>
      <c r="FC204" s="150"/>
      <c r="FG204" s="150"/>
      <c r="FH204" s="150"/>
      <c r="FI204" s="150"/>
      <c r="FJ204" s="150"/>
      <c r="FK204" s="151"/>
      <c r="FL204" s="150"/>
      <c r="FM204" s="150"/>
      <c r="FO204" s="150"/>
      <c r="FP204" s="150"/>
      <c r="FQ204" s="152"/>
      <c r="FR204" s="150"/>
      <c r="FS204" s="150"/>
      <c r="FT204" s="150"/>
      <c r="FU204" s="150"/>
      <c r="FV204" s="150"/>
      <c r="FW204" s="150"/>
      <c r="FX204" s="150"/>
      <c r="FZ204" s="153"/>
      <c r="GA204" s="150"/>
      <c r="GB204" s="150"/>
      <c r="GD204" s="150"/>
      <c r="GE204" s="150"/>
      <c r="GF204" s="150"/>
      <c r="GG204" s="150"/>
      <c r="GI204" s="154"/>
      <c r="GJ204" s="150"/>
      <c r="GK204" s="150"/>
      <c r="GM204" s="150"/>
      <c r="GN204" s="150"/>
      <c r="GP204" s="150"/>
      <c r="GR204" s="151"/>
      <c r="GS204" s="150"/>
      <c r="GT204" s="150"/>
      <c r="GU204" s="150"/>
      <c r="GW204" s="150"/>
      <c r="GX204" s="150"/>
      <c r="GY204" s="150"/>
      <c r="HA204" s="152"/>
      <c r="HJ204" s="128"/>
      <c r="HK204" s="150"/>
      <c r="HL204" s="150"/>
      <c r="HN204" s="150"/>
      <c r="HO204" s="150"/>
      <c r="HP204" s="150"/>
      <c r="HQ204" s="150"/>
      <c r="HS204" s="151"/>
      <c r="HT204" s="150"/>
      <c r="HW204" s="150"/>
      <c r="HX204" s="150"/>
      <c r="HZ204" s="150"/>
      <c r="IB204" s="151"/>
      <c r="IC204" s="150"/>
      <c r="ID204" s="150"/>
      <c r="IG204" s="150"/>
      <c r="IH204" s="150"/>
      <c r="II204" s="150"/>
    </row>
    <row r="205" spans="1:243">
      <c r="A205" s="149">
        <v>192</v>
      </c>
      <c r="B205" s="238" t="s">
        <v>2654</v>
      </c>
      <c r="C205" t="s">
        <v>2304</v>
      </c>
      <c r="D205" s="238"/>
      <c r="E205" s="238"/>
      <c r="F205" s="238"/>
      <c r="G205" s="150">
        <v>178053</v>
      </c>
      <c r="H205" s="150">
        <v>63011</v>
      </c>
      <c r="I205" s="150">
        <v>32322</v>
      </c>
      <c r="J205">
        <v>103</v>
      </c>
      <c r="K205" s="150">
        <v>4251</v>
      </c>
      <c r="L205" s="150">
        <v>277740</v>
      </c>
      <c r="M205" s="150"/>
      <c r="N205">
        <v>390</v>
      </c>
      <c r="O205" s="150"/>
      <c r="P205" s="151"/>
      <c r="Q205" s="150">
        <v>121031</v>
      </c>
      <c r="R205" s="150">
        <v>22664</v>
      </c>
      <c r="S205" s="150">
        <v>1207</v>
      </c>
      <c r="T205" s="150">
        <v>33151</v>
      </c>
      <c r="U205" s="150">
        <v>63011</v>
      </c>
      <c r="V205" s="150">
        <v>32322</v>
      </c>
      <c r="W205">
        <v>103</v>
      </c>
      <c r="X205" s="150">
        <v>3138</v>
      </c>
      <c r="Y205" s="150">
        <v>1000</v>
      </c>
      <c r="AA205" t="s">
        <v>2655</v>
      </c>
      <c r="AB205">
        <v>113</v>
      </c>
      <c r="AC205" t="s">
        <v>2655</v>
      </c>
      <c r="AD205" s="150">
        <v>277740</v>
      </c>
      <c r="AE205" t="s">
        <v>2655</v>
      </c>
      <c r="AF205" s="150">
        <v>277740</v>
      </c>
      <c r="AG205" s="151"/>
      <c r="AH205" s="150">
        <v>447641</v>
      </c>
      <c r="AI205" s="150">
        <v>24201</v>
      </c>
      <c r="AJ205" s="150">
        <v>29234</v>
      </c>
      <c r="AK205" s="150">
        <v>32008</v>
      </c>
      <c r="AL205" s="150">
        <v>26761</v>
      </c>
      <c r="AM205" s="150">
        <v>34041</v>
      </c>
      <c r="AP205" s="150">
        <v>146245</v>
      </c>
      <c r="AQ205" s="150">
        <v>62715</v>
      </c>
      <c r="AR205" s="150">
        <v>531171</v>
      </c>
      <c r="AS205" t="s">
        <v>2655</v>
      </c>
      <c r="AT205"/>
      <c r="AU205" s="150">
        <v>15972</v>
      </c>
      <c r="AV205" s="150">
        <v>60666</v>
      </c>
      <c r="AW205" s="150">
        <v>18456</v>
      </c>
      <c r="AX205" s="150">
        <v>1831</v>
      </c>
      <c r="AY205" s="150">
        <v>60013</v>
      </c>
      <c r="AZ205" s="150">
        <v>42664</v>
      </c>
      <c r="BA205" s="150">
        <v>17349</v>
      </c>
      <c r="BB205">
        <v>0.71</v>
      </c>
      <c r="BC205"/>
      <c r="BD205" s="150"/>
      <c r="BE205" s="150">
        <v>30104</v>
      </c>
      <c r="BF205" s="150">
        <v>92598</v>
      </c>
      <c r="BG205" s="150">
        <v>4208</v>
      </c>
      <c r="BI205" s="150">
        <v>118494</v>
      </c>
      <c r="BJ205" s="150">
        <v>78367</v>
      </c>
      <c r="BK205" s="150">
        <v>40127</v>
      </c>
      <c r="BL205">
        <v>0.66</v>
      </c>
      <c r="BM205"/>
      <c r="BN205" s="150">
        <v>196004</v>
      </c>
      <c r="BO205" s="150">
        <v>8301</v>
      </c>
      <c r="BP205" t="s">
        <v>2655</v>
      </c>
      <c r="BQ205" s="150">
        <v>-1831</v>
      </c>
      <c r="BR205" s="150">
        <v>202474</v>
      </c>
      <c r="BS205" t="s">
        <v>2655</v>
      </c>
      <c r="BT205" s="150">
        <v>202474</v>
      </c>
      <c r="BU205" t="s">
        <v>2655</v>
      </c>
      <c r="BV205" s="150"/>
      <c r="BW205" s="150">
        <v>242080</v>
      </c>
      <c r="BX205" s="150">
        <v>161565</v>
      </c>
      <c r="BY205" s="150">
        <v>22664</v>
      </c>
      <c r="BZ205" t="s">
        <v>2655</v>
      </c>
      <c r="CA205" s="150">
        <v>380981</v>
      </c>
      <c r="CB205" s="150">
        <v>121031</v>
      </c>
      <c r="CC205" s="150">
        <v>259950</v>
      </c>
      <c r="CD205">
        <v>0.32</v>
      </c>
      <c r="CE205" s="150"/>
      <c r="CG205" t="s">
        <v>2655</v>
      </c>
      <c r="CH205" t="s">
        <v>2655</v>
      </c>
      <c r="CJ205" t="s">
        <v>2655</v>
      </c>
      <c r="CK205" t="s">
        <v>2655</v>
      </c>
      <c r="CL205" t="s">
        <v>2655</v>
      </c>
      <c r="CM205" t="s">
        <v>2655</v>
      </c>
      <c r="CN205" s="150"/>
      <c r="CO205" s="150">
        <v>9409</v>
      </c>
      <c r="CP205">
        <v>608</v>
      </c>
      <c r="CQ205" t="s">
        <v>2655</v>
      </c>
      <c r="CR205">
        <v>413</v>
      </c>
      <c r="CS205" s="150">
        <v>10430</v>
      </c>
      <c r="CT205" s="150">
        <v>1207</v>
      </c>
      <c r="CU205" s="150">
        <v>9223</v>
      </c>
      <c r="CV205">
        <v>0.12</v>
      </c>
      <c r="CW205" s="150"/>
      <c r="CX205" s="150">
        <v>35704</v>
      </c>
      <c r="CY205" s="150">
        <v>1553</v>
      </c>
      <c r="CZ205" t="s">
        <v>2655</v>
      </c>
      <c r="DA205">
        <v>-413</v>
      </c>
      <c r="DB205" s="150">
        <v>36844</v>
      </c>
      <c r="DC205" t="s">
        <v>2655</v>
      </c>
      <c r="DD205" s="150">
        <v>36844</v>
      </c>
      <c r="DE205" t="s">
        <v>2655</v>
      </c>
      <c r="DF205" s="151"/>
      <c r="DG205" s="150">
        <v>45113</v>
      </c>
      <c r="DH205" s="150">
        <v>2161</v>
      </c>
      <c r="DI205" t="s">
        <v>2655</v>
      </c>
      <c r="DJ205" t="s">
        <v>2655</v>
      </c>
      <c r="DK205" s="150">
        <v>47274</v>
      </c>
      <c r="DL205" s="150">
        <v>1207</v>
      </c>
      <c r="DM205" s="150">
        <v>46067</v>
      </c>
      <c r="DN205">
        <v>0.03</v>
      </c>
      <c r="DO205" s="150"/>
      <c r="DS205" s="150"/>
      <c r="DW205" t="str">
        <f t="shared" si="8"/>
        <v>עפולה</v>
      </c>
      <c r="DX205" s="150">
        <f t="shared" si="9"/>
        <v>42664</v>
      </c>
      <c r="DY205" s="150">
        <f t="shared" si="10"/>
        <v>78367</v>
      </c>
      <c r="DZ205" s="150"/>
      <c r="EB205" s="150"/>
      <c r="EC205" t="s">
        <v>2935</v>
      </c>
      <c r="ED205" s="150" t="str">
        <f t="shared" si="11"/>
        <v>עפולה</v>
      </c>
      <c r="EE205" s="150"/>
      <c r="EL205" s="150"/>
      <c r="EM205" s="152"/>
      <c r="EN205" s="150"/>
      <c r="EO205" s="150"/>
      <c r="EP205" s="150"/>
      <c r="EQ205" s="150"/>
      <c r="ER205" s="150"/>
      <c r="ES205" s="150"/>
      <c r="EV205" s="150"/>
      <c r="EW205" s="150"/>
      <c r="EX205" s="150"/>
      <c r="EY205" s="151"/>
      <c r="EZ205" s="150"/>
      <c r="FA205" s="150"/>
      <c r="FE205" s="150"/>
      <c r="FG205" s="150"/>
      <c r="FH205" s="150"/>
      <c r="FI205" s="150"/>
      <c r="FJ205" s="150"/>
      <c r="FK205" s="151"/>
      <c r="FL205" s="150"/>
      <c r="FM205" s="150"/>
      <c r="FN205" s="150"/>
      <c r="FO205" s="150"/>
      <c r="FP205" s="150"/>
      <c r="FQ205" s="152"/>
      <c r="FR205" s="150"/>
      <c r="FS205" s="150"/>
      <c r="FT205" s="150"/>
      <c r="FU205" s="150"/>
      <c r="FV205" s="150"/>
      <c r="FW205" s="150"/>
      <c r="FX205" s="150"/>
      <c r="FZ205" s="153"/>
      <c r="GA205" s="150"/>
      <c r="GB205" s="150"/>
      <c r="GC205" s="150"/>
      <c r="GE205" s="150"/>
      <c r="GF205" s="150"/>
      <c r="GG205" s="150"/>
      <c r="GI205" s="154"/>
      <c r="GJ205" s="150"/>
      <c r="GK205" s="150"/>
      <c r="GM205" s="150"/>
      <c r="GN205" s="150"/>
      <c r="GP205" s="150"/>
      <c r="GR205" s="151"/>
      <c r="GS205" s="150"/>
      <c r="GT205" s="150"/>
      <c r="GU205" s="150"/>
      <c r="GW205" s="150"/>
      <c r="GX205" s="150"/>
      <c r="GY205" s="150"/>
      <c r="HA205" s="152"/>
      <c r="HJ205" s="128"/>
      <c r="HK205" s="150"/>
      <c r="HO205" s="150"/>
      <c r="HP205" s="150"/>
      <c r="HQ205" s="150"/>
      <c r="HS205" s="151"/>
      <c r="HT205" s="150"/>
      <c r="HU205" s="150"/>
      <c r="HX205" s="150"/>
      <c r="HZ205" s="150"/>
      <c r="IB205" s="151"/>
      <c r="IC205" s="150"/>
      <c r="ID205" s="150"/>
      <c r="IG205" s="150"/>
      <c r="IH205" s="150"/>
      <c r="II205" s="150"/>
    </row>
    <row r="206" spans="1:243">
      <c r="A206" s="149">
        <v>193</v>
      </c>
      <c r="B206" s="238" t="s">
        <v>2659</v>
      </c>
      <c r="C206" t="s">
        <v>2313</v>
      </c>
      <c r="D206" s="238"/>
      <c r="E206" s="238"/>
      <c r="F206" s="238"/>
      <c r="G206" s="150">
        <v>30526</v>
      </c>
      <c r="H206" s="150">
        <v>56622</v>
      </c>
      <c r="I206" s="150">
        <v>9731</v>
      </c>
      <c r="J206" s="150">
        <v>2471</v>
      </c>
      <c r="K206" s="150">
        <v>19950</v>
      </c>
      <c r="L206" s="150">
        <v>119300</v>
      </c>
      <c r="M206"/>
      <c r="N206">
        <v>77</v>
      </c>
      <c r="O206" s="150"/>
      <c r="P206" s="151"/>
      <c r="Q206" s="150">
        <v>13899</v>
      </c>
      <c r="R206" s="150">
        <v>11142</v>
      </c>
      <c r="S206">
        <v>162</v>
      </c>
      <c r="T206" s="150">
        <v>2844</v>
      </c>
      <c r="U206" s="150">
        <v>56622</v>
      </c>
      <c r="V206" s="150">
        <v>9731</v>
      </c>
      <c r="W206" s="150">
        <v>2471</v>
      </c>
      <c r="X206" s="150">
        <v>19950</v>
      </c>
      <c r="Y206" t="s">
        <v>2655</v>
      </c>
      <c r="AA206" t="s">
        <v>2655</v>
      </c>
      <c r="AB206" t="s">
        <v>2655</v>
      </c>
      <c r="AC206" s="150">
        <v>2479</v>
      </c>
      <c r="AD206" s="150">
        <v>119300</v>
      </c>
      <c r="AE206" t="s">
        <v>2655</v>
      </c>
      <c r="AF206" s="150">
        <v>119300</v>
      </c>
      <c r="AG206" s="151"/>
      <c r="AH206" s="150">
        <v>38584</v>
      </c>
      <c r="AI206" s="150">
        <v>8062</v>
      </c>
      <c r="AJ206" s="150">
        <v>6434</v>
      </c>
      <c r="AL206">
        <v>200</v>
      </c>
      <c r="AM206" s="150">
        <v>7000</v>
      </c>
      <c r="AN206">
        <v>64</v>
      </c>
      <c r="AP206" s="150">
        <v>21760</v>
      </c>
      <c r="AQ206" s="150">
        <v>21460</v>
      </c>
      <c r="AR206" s="150">
        <v>38884</v>
      </c>
      <c r="AS206" t="s">
        <v>2655</v>
      </c>
      <c r="AT206"/>
      <c r="AU206" s="150">
        <v>7909</v>
      </c>
      <c r="AV206" s="150">
        <v>21057.67</v>
      </c>
      <c r="AW206" s="150">
        <v>11681</v>
      </c>
      <c r="AX206">
        <v>-67</v>
      </c>
      <c r="AY206" s="150">
        <v>17218.669999999998</v>
      </c>
      <c r="AZ206" s="150">
        <v>13899</v>
      </c>
      <c r="BA206" s="150">
        <v>3319.67</v>
      </c>
      <c r="BB206">
        <v>0.81</v>
      </c>
      <c r="BC206"/>
      <c r="BD206" s="150"/>
      <c r="BE206" s="150">
        <v>2508</v>
      </c>
      <c r="BF206" s="150">
        <v>5731.29</v>
      </c>
      <c r="BG206" t="s">
        <v>2655</v>
      </c>
      <c r="BI206" s="150">
        <v>8239.2900000000009</v>
      </c>
      <c r="BJ206" t="s">
        <v>2655</v>
      </c>
      <c r="BK206" s="150">
        <v>8239.2900000000009</v>
      </c>
      <c r="BL206" t="s">
        <v>2655</v>
      </c>
      <c r="BM206"/>
      <c r="BN206" s="150">
        <v>53499</v>
      </c>
      <c r="BO206" s="150">
        <v>4791</v>
      </c>
      <c r="BP206" t="s">
        <v>2655</v>
      </c>
      <c r="BQ206">
        <v>67</v>
      </c>
      <c r="BR206" s="150">
        <v>58357</v>
      </c>
      <c r="BS206" t="s">
        <v>2655</v>
      </c>
      <c r="BT206" s="150">
        <v>58357</v>
      </c>
      <c r="BU206" t="s">
        <v>2655</v>
      </c>
      <c r="BV206" s="150"/>
      <c r="BW206" s="150">
        <v>63916</v>
      </c>
      <c r="BX206" s="150">
        <v>31579.96</v>
      </c>
      <c r="BY206" s="150">
        <v>11681</v>
      </c>
      <c r="BZ206" t="s">
        <v>2655</v>
      </c>
      <c r="CA206" s="150">
        <v>83814.960000000006</v>
      </c>
      <c r="CB206" s="150">
        <v>13899</v>
      </c>
      <c r="CC206" s="150">
        <v>69915.960000000006</v>
      </c>
      <c r="CD206">
        <v>0.17</v>
      </c>
      <c r="CE206" s="150"/>
      <c r="CG206" t="s">
        <v>2655</v>
      </c>
      <c r="CH206" t="s">
        <v>2655</v>
      </c>
      <c r="CJ206" t="s">
        <v>2655</v>
      </c>
      <c r="CK206" t="s">
        <v>2655</v>
      </c>
      <c r="CL206" t="s">
        <v>2655</v>
      </c>
      <c r="CM206" t="s">
        <v>2655</v>
      </c>
      <c r="CN206" s="150"/>
      <c r="CO206">
        <v>750</v>
      </c>
      <c r="CP206">
        <v>124</v>
      </c>
      <c r="CQ206" t="s">
        <v>2655</v>
      </c>
      <c r="CR206">
        <v>81</v>
      </c>
      <c r="CS206">
        <v>955</v>
      </c>
      <c r="CT206">
        <v>162</v>
      </c>
      <c r="CU206">
        <v>793</v>
      </c>
      <c r="CV206">
        <v>0.17</v>
      </c>
      <c r="CW206" s="150"/>
      <c r="CX206" s="150">
        <v>14254</v>
      </c>
      <c r="CY206">
        <v>900</v>
      </c>
      <c r="CZ206" t="s">
        <v>2655</v>
      </c>
      <c r="DA206">
        <v>-81</v>
      </c>
      <c r="DB206" s="150">
        <v>15073</v>
      </c>
      <c r="DC206" t="s">
        <v>2655</v>
      </c>
      <c r="DD206" s="150">
        <v>15073</v>
      </c>
      <c r="DE206" t="s">
        <v>2655</v>
      </c>
      <c r="DF206" s="151"/>
      <c r="DG206" s="150">
        <v>15004</v>
      </c>
      <c r="DH206" s="150">
        <v>1024</v>
      </c>
      <c r="DI206" t="s">
        <v>2655</v>
      </c>
      <c r="DJ206" t="s">
        <v>2655</v>
      </c>
      <c r="DK206" s="150">
        <v>16028</v>
      </c>
      <c r="DL206">
        <v>162</v>
      </c>
      <c r="DM206" s="150">
        <v>15866</v>
      </c>
      <c r="DN206">
        <v>0.01</v>
      </c>
      <c r="DO206" s="150"/>
      <c r="DS206" s="150"/>
      <c r="DV206" s="150"/>
      <c r="DW206" t="str">
        <f t="shared" si="8"/>
        <v>עראבה</v>
      </c>
      <c r="DX206" s="150">
        <f t="shared" si="9"/>
        <v>13899</v>
      </c>
      <c r="DY206" s="150" t="str">
        <f t="shared" si="10"/>
        <v xml:space="preserve">              </v>
      </c>
      <c r="DZ206" s="150"/>
      <c r="EB206" s="150"/>
      <c r="EC206" t="s">
        <v>2936</v>
      </c>
      <c r="ED206" s="150" t="str">
        <f t="shared" si="11"/>
        <v>עראבה</v>
      </c>
      <c r="EE206" s="150"/>
      <c r="EL206" s="150"/>
      <c r="EM206" s="152"/>
      <c r="EN206" s="150"/>
      <c r="EO206" s="150"/>
      <c r="EP206" s="150"/>
      <c r="ES206" s="150"/>
      <c r="EV206" s="150"/>
      <c r="EW206" s="150"/>
      <c r="EX206" s="150"/>
      <c r="EY206" s="151"/>
      <c r="EZ206" s="150"/>
      <c r="FA206" s="150"/>
      <c r="FG206" s="150"/>
      <c r="FH206" s="150"/>
      <c r="FI206" s="150"/>
      <c r="FK206" s="151"/>
      <c r="FL206" s="150"/>
      <c r="FM206" s="150"/>
      <c r="FN206" s="150"/>
      <c r="FO206" s="150"/>
      <c r="FP206" s="150"/>
      <c r="FQ206" s="152"/>
      <c r="FR206" s="150"/>
      <c r="FS206" s="150"/>
      <c r="FT206" s="150"/>
      <c r="FV206" s="150"/>
      <c r="FW206" s="150"/>
      <c r="FX206" s="150"/>
      <c r="FZ206" s="153"/>
      <c r="GA206" s="150"/>
      <c r="GB206" s="150"/>
      <c r="GE206" s="150"/>
      <c r="GG206" s="150"/>
      <c r="GI206" s="154"/>
      <c r="GJ206" s="150"/>
      <c r="GK206" s="150"/>
      <c r="GN206" s="150"/>
      <c r="GP206" s="150"/>
      <c r="GR206" s="151"/>
      <c r="GS206" s="150"/>
      <c r="GT206" s="150"/>
      <c r="GU206" s="150"/>
      <c r="GW206" s="150"/>
      <c r="GX206" s="150"/>
      <c r="GY206" s="150"/>
      <c r="HA206" s="152"/>
      <c r="HJ206" s="128"/>
      <c r="HS206" s="151"/>
      <c r="HT206" s="150"/>
      <c r="HX206" s="150"/>
      <c r="HZ206" s="150"/>
      <c r="IB206" s="151"/>
      <c r="IC206" s="150"/>
      <c r="ID206" s="150"/>
      <c r="IG206" s="150"/>
      <c r="II206" s="150"/>
    </row>
    <row r="207" spans="1:243">
      <c r="A207" s="149">
        <v>194</v>
      </c>
      <c r="B207" s="238" t="s">
        <v>2657</v>
      </c>
      <c r="C207" t="s">
        <v>397</v>
      </c>
      <c r="D207" s="238"/>
      <c r="E207" s="238"/>
      <c r="F207" s="238"/>
      <c r="G207" s="150">
        <v>84064</v>
      </c>
      <c r="H207" s="150">
        <v>13951</v>
      </c>
      <c r="I207" s="150">
        <v>16821</v>
      </c>
      <c r="J207" s="150">
        <v>2148</v>
      </c>
      <c r="K207" s="150">
        <v>30035</v>
      </c>
      <c r="L207" s="150">
        <v>147019</v>
      </c>
      <c r="M207"/>
      <c r="N207">
        <v>-844</v>
      </c>
      <c r="O207" s="150"/>
      <c r="P207" s="151"/>
      <c r="Q207" s="150">
        <v>50154</v>
      </c>
      <c r="R207" s="150">
        <v>9483</v>
      </c>
      <c r="S207">
        <v>328</v>
      </c>
      <c r="T207" s="150">
        <v>21332</v>
      </c>
      <c r="U207" s="150">
        <v>13951</v>
      </c>
      <c r="V207" s="150">
        <v>16821</v>
      </c>
      <c r="W207" s="150">
        <v>2148</v>
      </c>
      <c r="X207" s="150">
        <v>24658</v>
      </c>
      <c r="Y207" s="150">
        <v>1000</v>
      </c>
      <c r="AA207" s="150">
        <v>3500</v>
      </c>
      <c r="AB207">
        <v>877</v>
      </c>
      <c r="AC207" s="150">
        <v>2767</v>
      </c>
      <c r="AD207" s="150">
        <v>147019</v>
      </c>
      <c r="AE207" t="s">
        <v>2655</v>
      </c>
      <c r="AF207" s="150">
        <v>147019</v>
      </c>
      <c r="AG207" s="151"/>
      <c r="AH207" s="150">
        <v>66978</v>
      </c>
      <c r="AI207" s="150">
        <v>9235</v>
      </c>
      <c r="AJ207" s="150">
        <v>2203</v>
      </c>
      <c r="AL207" s="150">
        <v>3398</v>
      </c>
      <c r="AM207" s="150">
        <v>6500</v>
      </c>
      <c r="AO207">
        <v>328</v>
      </c>
      <c r="AP207" s="150">
        <v>21664</v>
      </c>
      <c r="AQ207" s="150">
        <v>11748</v>
      </c>
      <c r="AR207" s="150">
        <v>76894</v>
      </c>
      <c r="AS207" t="s">
        <v>2655</v>
      </c>
      <c r="AT207"/>
      <c r="AU207" s="150">
        <v>18901</v>
      </c>
      <c r="AV207" s="150">
        <v>37149</v>
      </c>
      <c r="AW207" s="150">
        <v>8660</v>
      </c>
      <c r="AX207" s="150">
        <v>-6904</v>
      </c>
      <c r="AY207" s="150">
        <v>40486</v>
      </c>
      <c r="AZ207" s="150">
        <v>27849</v>
      </c>
      <c r="BA207" s="150">
        <v>12637</v>
      </c>
      <c r="BB207">
        <v>0.69</v>
      </c>
      <c r="BC207"/>
      <c r="BD207" s="150"/>
      <c r="BE207" s="150">
        <v>4180</v>
      </c>
      <c r="BF207" s="150">
        <v>25106</v>
      </c>
      <c r="BG207">
        <v>823</v>
      </c>
      <c r="BI207" s="150">
        <v>28463</v>
      </c>
      <c r="BJ207" s="150">
        <v>22353</v>
      </c>
      <c r="BK207" s="150">
        <v>6110</v>
      </c>
      <c r="BL207">
        <v>0.79</v>
      </c>
      <c r="BM207"/>
      <c r="BN207" s="150">
        <v>40917</v>
      </c>
      <c r="BO207" t="s">
        <v>2655</v>
      </c>
      <c r="BP207" s="150">
        <v>12139</v>
      </c>
      <c r="BQ207" s="150">
        <v>6904</v>
      </c>
      <c r="BR207" s="150">
        <v>35682</v>
      </c>
      <c r="BS207" t="s">
        <v>2655</v>
      </c>
      <c r="BT207" s="150">
        <v>35682</v>
      </c>
      <c r="BU207" t="s">
        <v>2655</v>
      </c>
      <c r="BV207" s="150"/>
      <c r="BW207" s="150">
        <v>63998</v>
      </c>
      <c r="BX207" s="150">
        <v>62255</v>
      </c>
      <c r="BY207" s="150">
        <v>21622</v>
      </c>
      <c r="BZ207" t="s">
        <v>2655</v>
      </c>
      <c r="CA207" s="150">
        <v>104631</v>
      </c>
      <c r="CB207" s="150">
        <v>50202</v>
      </c>
      <c r="CC207" s="150">
        <v>54429</v>
      </c>
      <c r="CD207">
        <v>0.48</v>
      </c>
      <c r="CE207" s="150"/>
      <c r="CG207" t="s">
        <v>2655</v>
      </c>
      <c r="CH207" t="s">
        <v>2655</v>
      </c>
      <c r="CJ207" t="s">
        <v>2655</v>
      </c>
      <c r="CK207" t="s">
        <v>2655</v>
      </c>
      <c r="CL207" t="s">
        <v>2655</v>
      </c>
      <c r="CM207" t="s">
        <v>2655</v>
      </c>
      <c r="CN207" s="150"/>
      <c r="CO207" s="150">
        <v>2415</v>
      </c>
      <c r="CP207">
        <v>288</v>
      </c>
      <c r="CQ207" t="s">
        <v>2655</v>
      </c>
      <c r="CR207" s="150">
        <v>-1763</v>
      </c>
      <c r="CS207">
        <v>940</v>
      </c>
      <c r="CT207">
        <v>268</v>
      </c>
      <c r="CU207">
        <v>672</v>
      </c>
      <c r="CV207">
        <v>0.28999999999999998</v>
      </c>
      <c r="CW207" s="150"/>
      <c r="CX207" s="150">
        <v>9779</v>
      </c>
      <c r="CY207" t="s">
        <v>2655</v>
      </c>
      <c r="CZ207" s="150">
        <v>2745</v>
      </c>
      <c r="DA207" s="150">
        <v>1763</v>
      </c>
      <c r="DB207" s="150">
        <v>8797</v>
      </c>
      <c r="DC207" t="s">
        <v>2655</v>
      </c>
      <c r="DD207" s="150">
        <v>8797</v>
      </c>
      <c r="DE207" t="s">
        <v>2655</v>
      </c>
      <c r="DF207" s="151"/>
      <c r="DG207" s="150">
        <v>12194</v>
      </c>
      <c r="DH207">
        <v>288</v>
      </c>
      <c r="DI207" s="150">
        <v>2745</v>
      </c>
      <c r="DJ207" t="s">
        <v>2655</v>
      </c>
      <c r="DK207" s="150">
        <v>9737</v>
      </c>
      <c r="DL207">
        <v>268</v>
      </c>
      <c r="DM207" s="150">
        <v>9469</v>
      </c>
      <c r="DN207">
        <v>0.03</v>
      </c>
      <c r="DO207" s="150"/>
      <c r="DP207" s="150"/>
      <c r="DS207" s="150"/>
      <c r="DW207" t="str">
        <f t="shared" ref="DW207:DW263" si="12">C207</f>
        <v>ערד</v>
      </c>
      <c r="DX207" s="150">
        <f t="shared" ref="DX207:DX263" si="13">AZ207</f>
        <v>27849</v>
      </c>
      <c r="DY207" s="150">
        <f t="shared" ref="DY207:DY263" si="14">BJ207</f>
        <v>22353</v>
      </c>
      <c r="DZ207" s="150"/>
      <c r="EB207" s="150"/>
      <c r="EC207" t="s">
        <v>2937</v>
      </c>
      <c r="ED207" s="150" t="str">
        <f t="shared" ref="ED207:ED262" si="15">TRIM(EC207)</f>
        <v>ערד</v>
      </c>
      <c r="EE207" s="150"/>
      <c r="EL207" s="150"/>
      <c r="EM207" s="152"/>
      <c r="EN207" s="150"/>
      <c r="EO207" s="150"/>
      <c r="EP207" s="150"/>
      <c r="ER207" s="150"/>
      <c r="ES207" s="150"/>
      <c r="EV207" s="150"/>
      <c r="EW207" s="150"/>
      <c r="EX207" s="150"/>
      <c r="EY207" s="151"/>
      <c r="EZ207" s="150"/>
      <c r="FA207" s="150"/>
      <c r="FC207" s="150"/>
      <c r="FD207" s="150"/>
      <c r="FG207" s="150"/>
      <c r="FH207" s="150"/>
      <c r="FI207" s="150"/>
      <c r="FK207" s="151"/>
      <c r="FL207" s="150"/>
      <c r="FM207" s="150"/>
      <c r="FN207" s="150"/>
      <c r="FO207" s="150"/>
      <c r="FP207" s="150"/>
      <c r="FQ207" s="152"/>
      <c r="FR207" s="150"/>
      <c r="FS207" s="150"/>
      <c r="FT207" s="150"/>
      <c r="FU207" s="150"/>
      <c r="FV207" s="150"/>
      <c r="FW207" s="150"/>
      <c r="FX207" s="150"/>
      <c r="FZ207" s="153"/>
      <c r="GA207" s="150"/>
      <c r="GB207" s="150"/>
      <c r="GE207" s="150"/>
      <c r="GF207" s="150"/>
      <c r="GG207" s="150"/>
      <c r="GI207" s="154"/>
      <c r="GJ207" s="150"/>
      <c r="GL207" s="150"/>
      <c r="GM207" s="150"/>
      <c r="GN207" s="150"/>
      <c r="GP207" s="150"/>
      <c r="GR207" s="151"/>
      <c r="GS207" s="150"/>
      <c r="GT207" s="150"/>
      <c r="GU207" s="150"/>
      <c r="GW207" s="150"/>
      <c r="GX207" s="150"/>
      <c r="GY207" s="150"/>
      <c r="HA207" s="152"/>
      <c r="HJ207" s="128"/>
      <c r="HK207" s="150"/>
      <c r="HN207" s="150"/>
      <c r="HS207" s="151"/>
      <c r="HT207" s="150"/>
      <c r="HV207" s="150"/>
      <c r="HW207" s="150"/>
      <c r="HX207" s="150"/>
      <c r="HZ207" s="150"/>
      <c r="IB207" s="151"/>
      <c r="IC207" s="150"/>
      <c r="IE207" s="150"/>
      <c r="IG207" s="150"/>
      <c r="II207" s="150"/>
    </row>
    <row r="208" spans="1:243">
      <c r="A208" s="149">
        <v>195</v>
      </c>
      <c r="B208" s="238" t="s">
        <v>2657</v>
      </c>
      <c r="C208" t="s">
        <v>745</v>
      </c>
      <c r="D208" s="238"/>
      <c r="E208" s="238"/>
      <c r="F208" s="238"/>
      <c r="G208" s="150">
        <v>27080</v>
      </c>
      <c r="H208" s="150">
        <v>38625</v>
      </c>
      <c r="I208" s="150">
        <v>8336</v>
      </c>
      <c r="J208">
        <v>614</v>
      </c>
      <c r="K208" s="150">
        <v>15003</v>
      </c>
      <c r="L208" s="150">
        <v>89658</v>
      </c>
      <c r="M208"/>
      <c r="N208" s="150">
        <v>2443</v>
      </c>
      <c r="O208" s="150"/>
      <c r="P208" s="151"/>
      <c r="Q208" s="150">
        <v>11485</v>
      </c>
      <c r="R208" s="150">
        <v>6762</v>
      </c>
      <c r="S208">
        <v>80</v>
      </c>
      <c r="T208" s="150">
        <v>3301</v>
      </c>
      <c r="U208" s="150">
        <v>38625</v>
      </c>
      <c r="V208" s="150">
        <v>8336</v>
      </c>
      <c r="W208">
        <v>614</v>
      </c>
      <c r="X208" s="150">
        <v>13290</v>
      </c>
      <c r="Y208" s="150">
        <v>1713</v>
      </c>
      <c r="AA208" t="s">
        <v>2655</v>
      </c>
      <c r="AB208" t="s">
        <v>2655</v>
      </c>
      <c r="AC208" s="150">
        <v>5452</v>
      </c>
      <c r="AD208" s="150">
        <v>89658</v>
      </c>
      <c r="AE208" t="s">
        <v>2655</v>
      </c>
      <c r="AF208" s="150">
        <v>89658</v>
      </c>
      <c r="AG208" s="151"/>
      <c r="AH208" s="150">
        <v>48459</v>
      </c>
      <c r="AI208" s="150">
        <v>7884</v>
      </c>
      <c r="AJ208">
        <v>274</v>
      </c>
      <c r="AL208">
        <v>16</v>
      </c>
      <c r="AM208" t="s">
        <v>2655</v>
      </c>
      <c r="AP208" s="150">
        <v>14882</v>
      </c>
      <c r="AQ208" s="150">
        <v>8234</v>
      </c>
      <c r="AR208" s="150">
        <v>55107</v>
      </c>
      <c r="AS208" t="s">
        <v>2655</v>
      </c>
      <c r="AT208"/>
      <c r="AU208" s="150">
        <v>16044</v>
      </c>
      <c r="AV208" s="150">
        <v>20564.64</v>
      </c>
      <c r="AW208" s="150">
        <v>6179</v>
      </c>
      <c r="AX208" s="150">
        <v>-4491</v>
      </c>
      <c r="AY208" s="150">
        <v>25938.639999999999</v>
      </c>
      <c r="AZ208" s="150">
        <v>9245</v>
      </c>
      <c r="BA208" s="150">
        <v>16693.64</v>
      </c>
      <c r="BB208">
        <v>0.36</v>
      </c>
      <c r="BC208"/>
      <c r="BD208" s="150"/>
      <c r="BE208" s="150">
        <v>4340</v>
      </c>
      <c r="BF208" s="150">
        <v>3955.36</v>
      </c>
      <c r="BG208">
        <v>583</v>
      </c>
      <c r="BH208">
        <v>-817</v>
      </c>
      <c r="BI208" s="150">
        <v>6895.36</v>
      </c>
      <c r="BJ208" s="150">
        <v>2240</v>
      </c>
      <c r="BK208" s="150">
        <v>4655.3599999999997</v>
      </c>
      <c r="BL208">
        <v>0.32</v>
      </c>
      <c r="BM208"/>
      <c r="BN208" s="150">
        <v>42819</v>
      </c>
      <c r="BO208" s="150">
        <v>3192</v>
      </c>
      <c r="BP208" t="s">
        <v>2655</v>
      </c>
      <c r="BQ208" s="150">
        <v>5308</v>
      </c>
      <c r="BR208" s="150">
        <v>51319</v>
      </c>
      <c r="BS208" t="s">
        <v>2655</v>
      </c>
      <c r="BT208" s="150">
        <v>51319</v>
      </c>
      <c r="BU208" t="s">
        <v>2655</v>
      </c>
      <c r="BV208" s="150"/>
      <c r="BW208" s="150">
        <v>63203</v>
      </c>
      <c r="BX208" s="150">
        <v>27712</v>
      </c>
      <c r="BY208" s="150">
        <v>6762</v>
      </c>
      <c r="BZ208" t="s">
        <v>2655</v>
      </c>
      <c r="CA208" s="150">
        <v>84153</v>
      </c>
      <c r="CB208" s="150">
        <v>11485</v>
      </c>
      <c r="CC208" s="150">
        <v>72668</v>
      </c>
      <c r="CD208">
        <v>0.14000000000000001</v>
      </c>
      <c r="CE208" s="150"/>
      <c r="CG208" t="s">
        <v>2655</v>
      </c>
      <c r="CH208" t="s">
        <v>2655</v>
      </c>
      <c r="CJ208" t="s">
        <v>2655</v>
      </c>
      <c r="CK208" t="s">
        <v>2655</v>
      </c>
      <c r="CL208" t="s">
        <v>2655</v>
      </c>
      <c r="CM208" t="s">
        <v>2655</v>
      </c>
      <c r="CN208" s="150"/>
      <c r="CO208" s="150">
        <v>1300</v>
      </c>
      <c r="CP208">
        <v>-244</v>
      </c>
      <c r="CQ208" t="s">
        <v>2655</v>
      </c>
      <c r="CR208">
        <v>308</v>
      </c>
      <c r="CS208" s="150">
        <v>1364</v>
      </c>
      <c r="CT208">
        <v>80</v>
      </c>
      <c r="CU208" s="150">
        <v>1284</v>
      </c>
      <c r="CV208">
        <v>0.06</v>
      </c>
      <c r="CW208" s="150"/>
      <c r="CX208" s="150">
        <v>3902</v>
      </c>
      <c r="CY208">
        <v>260</v>
      </c>
      <c r="CZ208" t="s">
        <v>2655</v>
      </c>
      <c r="DA208">
        <v>-308</v>
      </c>
      <c r="DB208" s="150">
        <v>3854</v>
      </c>
      <c r="DC208" t="s">
        <v>2655</v>
      </c>
      <c r="DD208" s="150">
        <v>3854</v>
      </c>
      <c r="DE208" t="s">
        <v>2655</v>
      </c>
      <c r="DF208" s="151"/>
      <c r="DG208" s="150">
        <v>5202</v>
      </c>
      <c r="DH208">
        <v>16</v>
      </c>
      <c r="DI208" t="s">
        <v>2655</v>
      </c>
      <c r="DJ208" t="s">
        <v>2655</v>
      </c>
      <c r="DK208" s="150">
        <v>5218</v>
      </c>
      <c r="DL208">
        <v>80</v>
      </c>
      <c r="DM208" s="150">
        <v>5138</v>
      </c>
      <c r="DN208">
        <v>0.02</v>
      </c>
      <c r="DO208"/>
      <c r="DW208" t="str">
        <f t="shared" si="12"/>
        <v>ערערה</v>
      </c>
      <c r="DX208" s="150">
        <f t="shared" si="13"/>
        <v>9245</v>
      </c>
      <c r="DY208" s="150">
        <f t="shared" si="14"/>
        <v>2240</v>
      </c>
      <c r="DZ208" s="150"/>
      <c r="EB208" s="150"/>
      <c r="EC208" t="s">
        <v>2938</v>
      </c>
      <c r="ED208" s="150" t="str">
        <f t="shared" si="15"/>
        <v>ערערה</v>
      </c>
      <c r="EE208" s="150"/>
      <c r="EF208" s="150"/>
      <c r="EG208" s="150"/>
      <c r="EH208" s="150"/>
      <c r="EJ208" s="150"/>
      <c r="EL208" s="150"/>
      <c r="EM208" s="152"/>
      <c r="EN208" s="150"/>
      <c r="EO208" s="150"/>
      <c r="EV208" s="150"/>
      <c r="EW208" s="150"/>
      <c r="EX208" s="150"/>
      <c r="EY208" s="151"/>
      <c r="EZ208" s="150"/>
      <c r="FA208" s="150"/>
      <c r="FG208" s="150"/>
      <c r="FH208" s="150"/>
      <c r="FI208" s="150"/>
      <c r="FK208" s="151"/>
      <c r="FN208" s="150"/>
      <c r="FO208" s="150"/>
      <c r="FQ208" s="152"/>
      <c r="FR208" s="150"/>
      <c r="FS208" s="150"/>
      <c r="FT208" s="150"/>
      <c r="FU208" s="150"/>
      <c r="FV208" s="150"/>
      <c r="FW208" s="150"/>
      <c r="FX208" s="150"/>
      <c r="FZ208" s="153"/>
      <c r="GA208" s="150"/>
      <c r="GB208" s="150"/>
      <c r="GE208" s="150"/>
      <c r="GF208" s="150"/>
      <c r="GG208" s="150"/>
      <c r="GI208" s="154"/>
      <c r="GJ208" s="150"/>
      <c r="GK208" s="150"/>
      <c r="GM208" s="150"/>
      <c r="GN208" s="150"/>
      <c r="GP208" s="150"/>
      <c r="GR208" s="151"/>
      <c r="GS208" s="150"/>
      <c r="GT208" s="150"/>
      <c r="GU208" s="150"/>
      <c r="GW208" s="150"/>
      <c r="GX208" s="150"/>
      <c r="GY208" s="150"/>
      <c r="HA208" s="152"/>
      <c r="HJ208" s="128"/>
      <c r="HK208" s="150"/>
      <c r="HO208" s="150"/>
      <c r="HQ208" s="150"/>
      <c r="HS208" s="151"/>
      <c r="HT208" s="150"/>
      <c r="HX208" s="150"/>
      <c r="HZ208" s="150"/>
      <c r="IB208" s="151"/>
      <c r="IC208" s="150"/>
      <c r="IG208" s="150"/>
      <c r="II208" s="150"/>
    </row>
    <row r="209" spans="1:243">
      <c r="A209" s="149">
        <v>196</v>
      </c>
      <c r="B209" s="238" t="s">
        <v>2659</v>
      </c>
      <c r="C209" s="124" t="s">
        <v>408</v>
      </c>
      <c r="D209" s="238"/>
      <c r="E209" s="238"/>
      <c r="F209" s="238"/>
      <c r="G209" s="150">
        <v>16202</v>
      </c>
      <c r="H209" s="150">
        <v>20931</v>
      </c>
      <c r="I209" s="150">
        <v>5158</v>
      </c>
      <c r="J209" s="150">
        <v>1796</v>
      </c>
      <c r="K209" s="150">
        <v>13555</v>
      </c>
      <c r="L209" s="150">
        <v>57642</v>
      </c>
      <c r="M209"/>
      <c r="N209">
        <v>-262</v>
      </c>
      <c r="O209" s="150"/>
      <c r="P209" s="151"/>
      <c r="Q209" s="150">
        <v>3257</v>
      </c>
      <c r="R209" s="150">
        <v>6080</v>
      </c>
      <c r="S209">
        <v>873</v>
      </c>
      <c r="T209" s="150">
        <v>4997</v>
      </c>
      <c r="U209" s="150">
        <v>20931</v>
      </c>
      <c r="V209" s="150">
        <v>5158</v>
      </c>
      <c r="W209" s="150">
        <v>1796</v>
      </c>
      <c r="X209" s="150">
        <v>11915</v>
      </c>
      <c r="Y209" t="s">
        <v>2655</v>
      </c>
      <c r="AA209" t="s">
        <v>2655</v>
      </c>
      <c r="AB209" t="s">
        <v>2655</v>
      </c>
      <c r="AC209">
        <v>995</v>
      </c>
      <c r="AD209" s="150">
        <v>56002</v>
      </c>
      <c r="AE209" s="150">
        <v>1640</v>
      </c>
      <c r="AF209" s="150">
        <v>57642</v>
      </c>
      <c r="AG209" s="151"/>
      <c r="AH209" s="150">
        <v>28490</v>
      </c>
      <c r="AI209" s="150">
        <v>5130</v>
      </c>
      <c r="AJ209" s="150">
        <v>4244</v>
      </c>
      <c r="AL209">
        <v>45</v>
      </c>
      <c r="AM209" s="150">
        <v>1000</v>
      </c>
      <c r="AN209">
        <v>101</v>
      </c>
      <c r="AP209" s="150">
        <v>10520</v>
      </c>
      <c r="AQ209" s="150">
        <v>8215</v>
      </c>
      <c r="AR209" s="150">
        <v>30795</v>
      </c>
      <c r="AS209" t="s">
        <v>2655</v>
      </c>
      <c r="AT209"/>
      <c r="AU209" s="150">
        <v>5921</v>
      </c>
      <c r="AV209" s="150">
        <v>9606</v>
      </c>
      <c r="AW209" s="150">
        <v>10295</v>
      </c>
      <c r="AX209" s="150">
        <v>2538</v>
      </c>
      <c r="AY209" s="150">
        <v>7770</v>
      </c>
      <c r="AZ209" s="150">
        <v>2420</v>
      </c>
      <c r="BA209" s="150">
        <v>5350</v>
      </c>
      <c r="BB209">
        <v>0.31</v>
      </c>
      <c r="BC209"/>
      <c r="BD209" s="150"/>
      <c r="BE209">
        <v>610</v>
      </c>
      <c r="BF209" s="150">
        <v>1055</v>
      </c>
      <c r="BG209">
        <v>462</v>
      </c>
      <c r="BH209">
        <v>334</v>
      </c>
      <c r="BI209" s="150">
        <v>1537</v>
      </c>
      <c r="BJ209">
        <v>838</v>
      </c>
      <c r="BK209">
        <v>699</v>
      </c>
      <c r="BL209">
        <v>0.55000000000000004</v>
      </c>
      <c r="BM209"/>
      <c r="BN209" s="150">
        <v>36009</v>
      </c>
      <c r="BO209" t="s">
        <v>2655</v>
      </c>
      <c r="BP209" t="s">
        <v>2655</v>
      </c>
      <c r="BQ209" s="150">
        <v>-2872</v>
      </c>
      <c r="BR209" s="150">
        <v>33137</v>
      </c>
      <c r="BS209" t="s">
        <v>2655</v>
      </c>
      <c r="BT209" s="150">
        <v>33137</v>
      </c>
      <c r="BU209" t="s">
        <v>2655</v>
      </c>
      <c r="BV209" s="150"/>
      <c r="BW209" s="150">
        <v>42540</v>
      </c>
      <c r="BX209" s="150">
        <v>10661</v>
      </c>
      <c r="BY209" s="150">
        <v>10757</v>
      </c>
      <c r="BZ209" t="s">
        <v>2655</v>
      </c>
      <c r="CA209" s="150">
        <v>42444</v>
      </c>
      <c r="CB209" s="150">
        <v>3258</v>
      </c>
      <c r="CC209" s="150">
        <v>39186</v>
      </c>
      <c r="CD209">
        <v>0.08</v>
      </c>
      <c r="CE209" s="150"/>
      <c r="CG209" t="s">
        <v>2655</v>
      </c>
      <c r="CH209" t="s">
        <v>2655</v>
      </c>
      <c r="CJ209" t="s">
        <v>2655</v>
      </c>
      <c r="CK209" t="s">
        <v>2655</v>
      </c>
      <c r="CL209" t="s">
        <v>2655</v>
      </c>
      <c r="CM209" t="s">
        <v>2655</v>
      </c>
      <c r="CN209" s="150"/>
      <c r="CO209" s="150">
        <v>3597</v>
      </c>
      <c r="CP209" s="150">
        <v>1732</v>
      </c>
      <c r="CQ209">
        <v>156</v>
      </c>
      <c r="CR209">
        <v>-598</v>
      </c>
      <c r="CS209" s="150">
        <v>4575</v>
      </c>
      <c r="CT209">
        <v>873</v>
      </c>
      <c r="CU209" s="150">
        <v>3702</v>
      </c>
      <c r="CV209">
        <v>0.19</v>
      </c>
      <c r="CW209" s="150"/>
      <c r="CX209" s="150">
        <v>20381</v>
      </c>
      <c r="CY209" t="s">
        <v>2655</v>
      </c>
      <c r="CZ209" t="s">
        <v>2655</v>
      </c>
      <c r="DA209">
        <v>598</v>
      </c>
      <c r="DB209" s="150">
        <v>20979</v>
      </c>
      <c r="DC209" t="s">
        <v>2655</v>
      </c>
      <c r="DD209" s="150">
        <v>20979</v>
      </c>
      <c r="DE209" t="s">
        <v>2655</v>
      </c>
      <c r="DF209" s="151"/>
      <c r="DG209" s="150">
        <v>23978</v>
      </c>
      <c r="DH209" s="150">
        <v>1732</v>
      </c>
      <c r="DI209">
        <v>156</v>
      </c>
      <c r="DJ209" t="s">
        <v>2655</v>
      </c>
      <c r="DK209" s="150">
        <v>25554</v>
      </c>
      <c r="DL209">
        <v>873</v>
      </c>
      <c r="DM209" s="150">
        <v>24681</v>
      </c>
      <c r="DN209">
        <v>0.03</v>
      </c>
      <c r="DO209" s="150"/>
      <c r="DP209" s="150"/>
      <c r="DS209" s="150"/>
      <c r="DV209" s="150"/>
      <c r="DW209" t="str">
        <f t="shared" si="12"/>
        <v>ערערה בנגב</v>
      </c>
      <c r="DX209" s="150">
        <f t="shared" si="13"/>
        <v>2420</v>
      </c>
      <c r="DY209" s="150">
        <f t="shared" si="14"/>
        <v>838</v>
      </c>
      <c r="DZ209" s="150"/>
      <c r="EB209" s="150"/>
      <c r="EC209" t="s">
        <v>2939</v>
      </c>
      <c r="ED209" s="150" t="str">
        <f t="shared" si="15"/>
        <v>ערערה-בנגב</v>
      </c>
      <c r="EL209" s="150"/>
      <c r="EM209" s="152"/>
      <c r="EN209" s="150"/>
      <c r="EO209" s="150"/>
      <c r="EP209" s="150"/>
      <c r="ES209" s="150"/>
      <c r="EV209" s="150"/>
      <c r="EW209" s="150"/>
      <c r="EX209" s="150"/>
      <c r="EY209" s="151"/>
      <c r="EZ209" s="150"/>
      <c r="FA209" s="150"/>
      <c r="FC209" s="150"/>
      <c r="FG209" s="150"/>
      <c r="FH209" s="150"/>
      <c r="FI209" s="150"/>
      <c r="FK209" s="151"/>
      <c r="FL209" s="150"/>
      <c r="FM209" s="150"/>
      <c r="FO209" s="150"/>
      <c r="FP209" s="150"/>
      <c r="FQ209" s="152"/>
      <c r="FR209" s="150"/>
      <c r="FS209" s="150"/>
      <c r="FT209" s="150"/>
      <c r="FU209" s="150"/>
      <c r="FV209" s="150"/>
      <c r="FW209" s="150"/>
      <c r="FX209" s="150"/>
      <c r="FZ209" s="153"/>
      <c r="GB209" s="150"/>
      <c r="GE209" s="150"/>
      <c r="GI209" s="154"/>
      <c r="GJ209" s="150"/>
      <c r="GM209" s="150"/>
      <c r="GN209" s="150"/>
      <c r="GP209" s="150"/>
      <c r="GR209" s="151"/>
      <c r="GS209" s="150"/>
      <c r="GT209" s="150"/>
      <c r="GU209" s="150"/>
      <c r="GW209" s="150"/>
      <c r="GX209" s="150"/>
      <c r="GY209" s="150"/>
      <c r="HA209" s="152"/>
      <c r="HJ209" s="128"/>
      <c r="HK209" s="150"/>
      <c r="HL209" s="150"/>
      <c r="HO209" s="150"/>
      <c r="HQ209" s="150"/>
      <c r="HS209" s="151"/>
      <c r="HT209" s="150"/>
      <c r="HX209" s="150"/>
      <c r="HZ209" s="150"/>
      <c r="IB209" s="151"/>
      <c r="IC209" s="150"/>
      <c r="ID209" s="150"/>
      <c r="IG209" s="150"/>
      <c r="II209" s="150"/>
    </row>
    <row r="210" spans="1:243">
      <c r="A210" s="149">
        <v>197</v>
      </c>
      <c r="B210" s="238" t="s">
        <v>2658</v>
      </c>
      <c r="C210" t="s">
        <v>2321</v>
      </c>
      <c r="D210" s="238"/>
      <c r="E210" s="238"/>
      <c r="F210" s="238"/>
      <c r="G210" s="150">
        <v>4403</v>
      </c>
      <c r="H210" s="150">
        <v>2714</v>
      </c>
      <c r="I210" s="150">
        <v>1291</v>
      </c>
      <c r="J210">
        <v>778</v>
      </c>
      <c r="K210" s="150">
        <v>8350</v>
      </c>
      <c r="L210" s="150">
        <v>17536</v>
      </c>
      <c r="M210"/>
      <c r="N210">
        <v>38</v>
      </c>
      <c r="O210" s="150"/>
      <c r="P210" s="151"/>
      <c r="Q210" s="150">
        <v>2420</v>
      </c>
      <c r="R210" s="150">
        <v>1321</v>
      </c>
      <c r="S210">
        <v>22</v>
      </c>
      <c r="T210">
        <v>640</v>
      </c>
      <c r="U210" s="150">
        <v>2714</v>
      </c>
      <c r="V210" s="150">
        <v>1291</v>
      </c>
      <c r="W210">
        <v>778</v>
      </c>
      <c r="X210" s="150">
        <v>7193</v>
      </c>
      <c r="Y210">
        <v>346</v>
      </c>
      <c r="AA210" t="s">
        <v>2655</v>
      </c>
      <c r="AB210">
        <v>511</v>
      </c>
      <c r="AC210" t="s">
        <v>2655</v>
      </c>
      <c r="AD210" s="150">
        <v>17236</v>
      </c>
      <c r="AE210">
        <v>300</v>
      </c>
      <c r="AF210" s="150">
        <v>17536</v>
      </c>
      <c r="AG210" s="151"/>
      <c r="AH210" s="150">
        <v>10545</v>
      </c>
      <c r="AI210" s="150">
        <v>1002</v>
      </c>
      <c r="AJ210">
        <v>602</v>
      </c>
      <c r="AL210" t="s">
        <v>2655</v>
      </c>
      <c r="AM210" t="s">
        <v>2655</v>
      </c>
      <c r="AP210" s="150">
        <v>1604</v>
      </c>
      <c r="AQ210" s="150">
        <v>3594</v>
      </c>
      <c r="AR210" s="150">
        <v>8555</v>
      </c>
      <c r="AS210" t="s">
        <v>2655</v>
      </c>
      <c r="AT210"/>
      <c r="AU210" s="150">
        <v>2085</v>
      </c>
      <c r="AV210" s="150">
        <v>3548.96</v>
      </c>
      <c r="AW210" s="150">
        <v>1321</v>
      </c>
      <c r="AX210">
        <v>-782</v>
      </c>
      <c r="AY210" s="150">
        <v>3530.96</v>
      </c>
      <c r="AZ210" s="150">
        <v>2186</v>
      </c>
      <c r="BA210" s="150">
        <v>1344.96</v>
      </c>
      <c r="BB210">
        <v>0.62</v>
      </c>
      <c r="BC210"/>
      <c r="BD210" s="150"/>
      <c r="BE210">
        <v>299</v>
      </c>
      <c r="BF210">
        <v>408.95</v>
      </c>
      <c r="BG210" t="s">
        <v>2655</v>
      </c>
      <c r="BI210">
        <v>707.95</v>
      </c>
      <c r="BJ210">
        <v>234</v>
      </c>
      <c r="BK210">
        <v>473.95</v>
      </c>
      <c r="BL210">
        <v>0.33</v>
      </c>
      <c r="BM210"/>
      <c r="BN210">
        <v>829</v>
      </c>
      <c r="BO210" t="s">
        <v>2655</v>
      </c>
      <c r="BP210" t="s">
        <v>2655</v>
      </c>
      <c r="BQ210">
        <v>782</v>
      </c>
      <c r="BR210" s="150">
        <v>1611</v>
      </c>
      <c r="BS210" t="s">
        <v>2655</v>
      </c>
      <c r="BT210" s="150">
        <v>1611</v>
      </c>
      <c r="BU210" t="s">
        <v>2655</v>
      </c>
      <c r="BV210" s="150"/>
      <c r="BW210" s="150">
        <v>3213</v>
      </c>
      <c r="BX210" s="150">
        <v>3957.9</v>
      </c>
      <c r="BY210" s="150">
        <v>1321</v>
      </c>
      <c r="BZ210" t="s">
        <v>2655</v>
      </c>
      <c r="CA210" s="150">
        <v>5849.9</v>
      </c>
      <c r="CB210" s="150">
        <v>2420</v>
      </c>
      <c r="CC210" s="150">
        <v>3429.9</v>
      </c>
      <c r="CD210">
        <v>0.41</v>
      </c>
      <c r="CE210" s="150"/>
      <c r="CG210" t="s">
        <v>2655</v>
      </c>
      <c r="CH210" t="s">
        <v>2655</v>
      </c>
      <c r="CJ210" t="s">
        <v>2655</v>
      </c>
      <c r="CK210" t="s">
        <v>2655</v>
      </c>
      <c r="CL210" t="s">
        <v>2655</v>
      </c>
      <c r="CM210" t="s">
        <v>2655</v>
      </c>
      <c r="CN210" s="150"/>
      <c r="CO210">
        <v>345</v>
      </c>
      <c r="CP210">
        <v>28</v>
      </c>
      <c r="CQ210" t="s">
        <v>2655</v>
      </c>
      <c r="CR210">
        <v>-63</v>
      </c>
      <c r="CS210">
        <v>310</v>
      </c>
      <c r="CT210">
        <v>22</v>
      </c>
      <c r="CU210">
        <v>288</v>
      </c>
      <c r="CV210">
        <v>7.0000000000000007E-2</v>
      </c>
      <c r="CW210" s="150"/>
      <c r="CX210">
        <v>171</v>
      </c>
      <c r="CY210" t="s">
        <v>2655</v>
      </c>
      <c r="CZ210" t="s">
        <v>2655</v>
      </c>
      <c r="DA210">
        <v>63</v>
      </c>
      <c r="DB210">
        <v>234</v>
      </c>
      <c r="DC210" t="s">
        <v>2655</v>
      </c>
      <c r="DD210">
        <v>234</v>
      </c>
      <c r="DE210" t="s">
        <v>2655</v>
      </c>
      <c r="DF210" s="151"/>
      <c r="DG210">
        <v>516</v>
      </c>
      <c r="DH210">
        <v>28</v>
      </c>
      <c r="DI210" t="s">
        <v>2655</v>
      </c>
      <c r="DJ210" t="s">
        <v>2655</v>
      </c>
      <c r="DK210">
        <v>544</v>
      </c>
      <c r="DL210">
        <v>22</v>
      </c>
      <c r="DM210">
        <v>522</v>
      </c>
      <c r="DN210">
        <v>0.04</v>
      </c>
      <c r="DO210" s="150"/>
      <c r="DS210" s="150"/>
      <c r="DW210" t="str">
        <f t="shared" si="12"/>
        <v>פסוטה</v>
      </c>
      <c r="DX210" s="150">
        <f t="shared" si="13"/>
        <v>2186</v>
      </c>
      <c r="DY210" s="150">
        <f t="shared" si="14"/>
        <v>234</v>
      </c>
      <c r="DZ210" s="150"/>
      <c r="EC210" t="s">
        <v>2940</v>
      </c>
      <c r="ED210" s="150" t="str">
        <f t="shared" si="15"/>
        <v>פסוטה</v>
      </c>
      <c r="EL210" s="150"/>
      <c r="EM210" s="152"/>
      <c r="EN210" s="150"/>
      <c r="EO210" s="150"/>
      <c r="EV210" s="150"/>
      <c r="EW210" s="150"/>
      <c r="EX210" s="150"/>
      <c r="EY210" s="151"/>
      <c r="EZ210" s="150"/>
      <c r="FA210" s="150"/>
      <c r="FG210" s="150"/>
      <c r="FH210" s="150"/>
      <c r="FI210" s="150"/>
      <c r="FK210" s="151"/>
      <c r="FM210" s="150"/>
      <c r="FO210" s="150"/>
      <c r="FP210" s="150"/>
      <c r="FQ210" s="152"/>
      <c r="FR210" s="150"/>
      <c r="FS210" s="150"/>
      <c r="FT210" s="150"/>
      <c r="FV210" s="150"/>
      <c r="FW210" s="150"/>
      <c r="FX210" s="150"/>
      <c r="FZ210" s="153"/>
      <c r="GI210" s="154"/>
      <c r="GN210" s="150"/>
      <c r="GP210" s="150"/>
      <c r="GR210" s="151"/>
      <c r="GS210" s="150"/>
      <c r="GT210" s="150"/>
      <c r="GU210" s="150"/>
      <c r="GW210" s="150"/>
      <c r="GX210" s="150"/>
      <c r="GY210" s="150"/>
      <c r="HA210" s="152"/>
      <c r="HJ210" s="128"/>
      <c r="HS210" s="151"/>
      <c r="IB210" s="151"/>
    </row>
    <row r="211" spans="1:243">
      <c r="A211" s="149">
        <v>198</v>
      </c>
      <c r="B211" s="238" t="s">
        <v>2658</v>
      </c>
      <c r="C211" t="s">
        <v>2334</v>
      </c>
      <c r="D211" s="238"/>
      <c r="E211" s="238"/>
      <c r="F211" s="238"/>
      <c r="G211" s="150">
        <v>8721</v>
      </c>
      <c r="H211" s="150">
        <v>12535</v>
      </c>
      <c r="I211" s="150">
        <v>3000</v>
      </c>
      <c r="J211">
        <v>886</v>
      </c>
      <c r="K211" s="150">
        <v>10535</v>
      </c>
      <c r="L211" s="150">
        <v>35677</v>
      </c>
      <c r="M211"/>
      <c r="N211">
        <v>9</v>
      </c>
      <c r="O211" s="150"/>
      <c r="P211" s="151"/>
      <c r="Q211" s="150">
        <v>5925</v>
      </c>
      <c r="R211" s="150">
        <v>1234</v>
      </c>
      <c r="S211">
        <v>68</v>
      </c>
      <c r="T211" s="150">
        <v>1035</v>
      </c>
      <c r="U211" s="150">
        <v>12535</v>
      </c>
      <c r="V211" s="150">
        <v>3000</v>
      </c>
      <c r="W211">
        <v>886</v>
      </c>
      <c r="X211" s="150">
        <v>9055</v>
      </c>
      <c r="Y211">
        <v>317</v>
      </c>
      <c r="AA211" t="s">
        <v>2655</v>
      </c>
      <c r="AB211">
        <v>13</v>
      </c>
      <c r="AC211">
        <v>459</v>
      </c>
      <c r="AD211" s="150">
        <v>34527</v>
      </c>
      <c r="AE211" s="150">
        <v>1150</v>
      </c>
      <c r="AF211" s="150">
        <v>35677</v>
      </c>
      <c r="AG211" s="151"/>
      <c r="AH211" s="150">
        <v>11099</v>
      </c>
      <c r="AI211" s="150">
        <v>1543</v>
      </c>
      <c r="AJ211">
        <v>246</v>
      </c>
      <c r="AL211">
        <v>23</v>
      </c>
      <c r="AM211" t="s">
        <v>2655</v>
      </c>
      <c r="AP211" s="150">
        <v>1812</v>
      </c>
      <c r="AQ211">
        <v>109</v>
      </c>
      <c r="AR211" s="150">
        <v>12802</v>
      </c>
      <c r="AS211" t="s">
        <v>2655</v>
      </c>
      <c r="AT211"/>
      <c r="AU211" s="150">
        <v>3973</v>
      </c>
      <c r="AV211" s="150">
        <v>3133</v>
      </c>
      <c r="AW211" s="150">
        <v>1222</v>
      </c>
      <c r="AY211" s="150">
        <v>5884</v>
      </c>
      <c r="AZ211" s="150">
        <v>4262</v>
      </c>
      <c r="BA211" s="150">
        <v>1622</v>
      </c>
      <c r="BB211">
        <v>0.72</v>
      </c>
      <c r="BC211"/>
      <c r="BD211" s="150"/>
      <c r="BE211" s="150">
        <v>1998</v>
      </c>
      <c r="BF211" s="150">
        <v>1008</v>
      </c>
      <c r="BG211">
        <v>12</v>
      </c>
      <c r="BI211" s="150">
        <v>2994</v>
      </c>
      <c r="BJ211" s="150">
        <v>1663</v>
      </c>
      <c r="BK211" s="150">
        <v>1331</v>
      </c>
      <c r="BL211">
        <v>0.56000000000000005</v>
      </c>
      <c r="BM211"/>
      <c r="BN211" s="150">
        <v>15843</v>
      </c>
      <c r="BO211">
        <v>998</v>
      </c>
      <c r="BP211" t="s">
        <v>2655</v>
      </c>
      <c r="BR211" s="150">
        <v>16841</v>
      </c>
      <c r="BS211" t="s">
        <v>2655</v>
      </c>
      <c r="BT211" s="150">
        <v>16841</v>
      </c>
      <c r="BU211" t="s">
        <v>2655</v>
      </c>
      <c r="BV211" s="150"/>
      <c r="BW211" s="150">
        <v>21814</v>
      </c>
      <c r="BX211" s="150">
        <v>5139</v>
      </c>
      <c r="BY211" s="150">
        <v>1234</v>
      </c>
      <c r="BZ211" t="s">
        <v>2655</v>
      </c>
      <c r="CA211" s="150">
        <v>25719</v>
      </c>
      <c r="CB211" s="150">
        <v>5925</v>
      </c>
      <c r="CC211" s="150">
        <v>19794</v>
      </c>
      <c r="CD211">
        <v>0.23</v>
      </c>
      <c r="CE211" s="150"/>
      <c r="CG211" t="s">
        <v>2655</v>
      </c>
      <c r="CH211" t="s">
        <v>2655</v>
      </c>
      <c r="CJ211" t="s">
        <v>2655</v>
      </c>
      <c r="CK211" t="s">
        <v>2655</v>
      </c>
      <c r="CL211" t="s">
        <v>2655</v>
      </c>
      <c r="CM211" t="s">
        <v>2655</v>
      </c>
      <c r="CN211" s="150"/>
      <c r="CO211">
        <v>105</v>
      </c>
      <c r="CP211">
        <v>14</v>
      </c>
      <c r="CQ211" t="s">
        <v>2655</v>
      </c>
      <c r="CS211">
        <v>119</v>
      </c>
      <c r="CT211">
        <v>68</v>
      </c>
      <c r="CU211">
        <v>51</v>
      </c>
      <c r="CV211">
        <v>0.56999999999999995</v>
      </c>
      <c r="CW211" s="150"/>
      <c r="CX211" s="150">
        <v>2632</v>
      </c>
      <c r="CY211">
        <v>-54</v>
      </c>
      <c r="CZ211" t="s">
        <v>2655</v>
      </c>
      <c r="DB211" s="150">
        <v>2578</v>
      </c>
      <c r="DC211" t="s">
        <v>2655</v>
      </c>
      <c r="DD211" s="150">
        <v>2578</v>
      </c>
      <c r="DE211" t="s">
        <v>2655</v>
      </c>
      <c r="DF211" s="151"/>
      <c r="DG211" s="150">
        <v>2737</v>
      </c>
      <c r="DH211">
        <v>-40</v>
      </c>
      <c r="DI211" t="s">
        <v>2655</v>
      </c>
      <c r="DJ211" t="s">
        <v>2655</v>
      </c>
      <c r="DK211" s="150">
        <v>2697</v>
      </c>
      <c r="DL211">
        <v>68</v>
      </c>
      <c r="DM211" s="150">
        <v>2629</v>
      </c>
      <c r="DN211">
        <v>0.03</v>
      </c>
      <c r="DO211"/>
      <c r="DV211" s="150"/>
      <c r="DW211" t="str">
        <f t="shared" si="12"/>
        <v>פקיעין (בוקייעה)</v>
      </c>
      <c r="DX211" s="150">
        <f t="shared" si="13"/>
        <v>4262</v>
      </c>
      <c r="DY211" s="150">
        <f t="shared" si="14"/>
        <v>1663</v>
      </c>
      <c r="DZ211" s="150"/>
      <c r="EB211" s="150"/>
      <c r="EC211" t="s">
        <v>2941</v>
      </c>
      <c r="ED211" s="150" t="str">
        <f t="shared" si="15"/>
        <v>פקיעין (בוקייעה)</v>
      </c>
      <c r="EE211" s="150"/>
      <c r="EG211" s="150"/>
      <c r="EL211" s="150"/>
      <c r="EM211" s="152"/>
      <c r="EN211" s="150"/>
      <c r="EO211" s="150"/>
      <c r="EV211" s="150"/>
      <c r="EX211" s="150"/>
      <c r="EY211" s="151"/>
      <c r="EZ211" s="150"/>
      <c r="FA211" s="150"/>
      <c r="FG211" s="150"/>
      <c r="FI211" s="150"/>
      <c r="FK211" s="151"/>
      <c r="FL211" s="150"/>
      <c r="FM211" s="150"/>
      <c r="FO211" s="150"/>
      <c r="FP211" s="150"/>
      <c r="FQ211" s="152"/>
      <c r="FR211" s="150"/>
      <c r="FS211" s="150"/>
      <c r="FT211" s="150"/>
      <c r="FV211" s="150"/>
      <c r="FW211" s="150"/>
      <c r="FX211" s="150"/>
      <c r="FZ211" s="153"/>
      <c r="GA211" s="150"/>
      <c r="GB211" s="150"/>
      <c r="GE211" s="150"/>
      <c r="GF211" s="150"/>
      <c r="GG211" s="150"/>
      <c r="GI211" s="154"/>
      <c r="GJ211" s="150"/>
      <c r="GN211" s="150"/>
      <c r="GP211" s="150"/>
      <c r="GR211" s="151"/>
      <c r="GS211" s="150"/>
      <c r="GT211" s="150"/>
      <c r="GU211" s="150"/>
      <c r="GW211" s="150"/>
      <c r="GX211" s="150"/>
      <c r="GY211" s="150"/>
      <c r="HA211" s="152"/>
      <c r="HJ211" s="128"/>
      <c r="HS211" s="151"/>
      <c r="HT211" s="150"/>
      <c r="HX211" s="150"/>
      <c r="HZ211" s="150"/>
      <c r="IB211" s="151"/>
      <c r="IC211" s="150"/>
      <c r="IG211" s="150"/>
      <c r="II211" s="150"/>
    </row>
    <row r="212" spans="1:243">
      <c r="A212" s="149">
        <v>199</v>
      </c>
      <c r="B212" s="238" t="s">
        <v>2658</v>
      </c>
      <c r="C212" t="s">
        <v>765</v>
      </c>
      <c r="D212" s="238"/>
      <c r="E212" s="238"/>
      <c r="F212" s="238"/>
      <c r="G212" s="150">
        <v>107449</v>
      </c>
      <c r="H212" s="150">
        <v>34222</v>
      </c>
      <c r="I212" s="150">
        <v>21342</v>
      </c>
      <c r="J212" s="150">
        <v>1245</v>
      </c>
      <c r="K212" s="150">
        <v>11891</v>
      </c>
      <c r="L212" s="150">
        <v>176149</v>
      </c>
      <c r="M212"/>
      <c r="N212">
        <v>165</v>
      </c>
      <c r="O212" s="150"/>
      <c r="P212" s="151"/>
      <c r="Q212" s="150">
        <v>80125</v>
      </c>
      <c r="R212" s="150">
        <v>11510</v>
      </c>
      <c r="S212">
        <v>22</v>
      </c>
      <c r="T212" s="150">
        <v>12067</v>
      </c>
      <c r="U212" s="150">
        <v>34222</v>
      </c>
      <c r="V212" s="150">
        <v>21342</v>
      </c>
      <c r="W212" s="150">
        <v>1245</v>
      </c>
      <c r="X212" s="150">
        <v>11774</v>
      </c>
      <c r="Y212">
        <v>117</v>
      </c>
      <c r="AA212" t="s">
        <v>2655</v>
      </c>
      <c r="AB212" t="s">
        <v>2655</v>
      </c>
      <c r="AC212" s="150">
        <v>3725</v>
      </c>
      <c r="AD212" s="150">
        <v>176149</v>
      </c>
      <c r="AE212" t="s">
        <v>2655</v>
      </c>
      <c r="AF212" s="150">
        <v>176149</v>
      </c>
      <c r="AG212" s="151"/>
      <c r="AH212" s="150">
        <v>96992</v>
      </c>
      <c r="AI212" s="150">
        <v>19551</v>
      </c>
      <c r="AJ212" s="150">
        <v>6499</v>
      </c>
      <c r="AK212">
        <v>6</v>
      </c>
      <c r="AL212" s="150">
        <v>37632</v>
      </c>
      <c r="AM212" t="s">
        <v>2655</v>
      </c>
      <c r="AP212" s="150">
        <v>63688</v>
      </c>
      <c r="AQ212" s="150">
        <v>53961</v>
      </c>
      <c r="AR212" s="150">
        <v>106719</v>
      </c>
      <c r="AS212" t="s">
        <v>2655</v>
      </c>
      <c r="AT212"/>
      <c r="AU212" s="150">
        <v>16663</v>
      </c>
      <c r="AV212" s="150">
        <v>61802</v>
      </c>
      <c r="AW212" s="150">
        <v>10436</v>
      </c>
      <c r="AY212" s="150">
        <v>68029</v>
      </c>
      <c r="AZ212" s="150">
        <v>52581</v>
      </c>
      <c r="BA212" s="150">
        <v>15448</v>
      </c>
      <c r="BB212">
        <v>0.77</v>
      </c>
      <c r="BC212"/>
      <c r="BD212" s="150"/>
      <c r="BE212" s="150">
        <v>30062</v>
      </c>
      <c r="BF212" s="150">
        <v>32534</v>
      </c>
      <c r="BG212" s="150">
        <v>1074</v>
      </c>
      <c r="BI212" s="150">
        <v>61522</v>
      </c>
      <c r="BJ212" s="150">
        <v>27663</v>
      </c>
      <c r="BK212" s="150">
        <v>33859</v>
      </c>
      <c r="BL212">
        <v>0.45</v>
      </c>
      <c r="BM212"/>
      <c r="BN212" s="150">
        <v>48138</v>
      </c>
      <c r="BO212" t="s">
        <v>2655</v>
      </c>
      <c r="BP212" s="150">
        <v>4782</v>
      </c>
      <c r="BR212" s="150">
        <v>43356</v>
      </c>
      <c r="BS212" t="s">
        <v>2655</v>
      </c>
      <c r="BT212" s="150">
        <v>43356</v>
      </c>
      <c r="BU212" t="s">
        <v>2655</v>
      </c>
      <c r="BV212" s="150"/>
      <c r="BW212" s="150">
        <v>94863</v>
      </c>
      <c r="BX212" s="150">
        <v>94336</v>
      </c>
      <c r="BY212" s="150">
        <v>16292</v>
      </c>
      <c r="BZ212" t="s">
        <v>2655</v>
      </c>
      <c r="CA212" s="150">
        <v>172907</v>
      </c>
      <c r="CB212" s="150">
        <v>80244</v>
      </c>
      <c r="CC212" s="150">
        <v>92663</v>
      </c>
      <c r="CD212">
        <v>0.46</v>
      </c>
      <c r="CE212" s="150"/>
      <c r="CG212" t="s">
        <v>2655</v>
      </c>
      <c r="CH212" t="s">
        <v>2655</v>
      </c>
      <c r="CJ212" t="s">
        <v>2655</v>
      </c>
      <c r="CK212" t="s">
        <v>2655</v>
      </c>
      <c r="CL212" t="s">
        <v>2655</v>
      </c>
      <c r="CM212" t="s">
        <v>2655</v>
      </c>
      <c r="CN212" s="150"/>
      <c r="CO212" s="150">
        <v>2334</v>
      </c>
      <c r="CP212">
        <v>51</v>
      </c>
      <c r="CQ212" t="s">
        <v>2655</v>
      </c>
      <c r="CS212" s="150">
        <v>2385</v>
      </c>
      <c r="CT212">
        <v>22</v>
      </c>
      <c r="CU212" s="150">
        <v>2363</v>
      </c>
      <c r="CV212">
        <v>0.01</v>
      </c>
      <c r="CW212" s="150"/>
      <c r="CY212" t="s">
        <v>2655</v>
      </c>
      <c r="CZ212" t="s">
        <v>2655</v>
      </c>
      <c r="DB212" t="s">
        <v>2655</v>
      </c>
      <c r="DC212" t="s">
        <v>2655</v>
      </c>
      <c r="DD212" t="s">
        <v>2655</v>
      </c>
      <c r="DE212" t="s">
        <v>2655</v>
      </c>
      <c r="DF212" s="151"/>
      <c r="DG212" s="150">
        <v>2334</v>
      </c>
      <c r="DH212">
        <v>51</v>
      </c>
      <c r="DI212" t="s">
        <v>2655</v>
      </c>
      <c r="DJ212" t="s">
        <v>2655</v>
      </c>
      <c r="DK212" s="150">
        <v>2385</v>
      </c>
      <c r="DL212">
        <v>22</v>
      </c>
      <c r="DM212" s="150">
        <v>2363</v>
      </c>
      <c r="DN212">
        <v>0.01</v>
      </c>
      <c r="DO212" s="150"/>
      <c r="DS212" s="150"/>
      <c r="DV212" s="150"/>
      <c r="DW212" t="str">
        <f t="shared" si="12"/>
        <v>פרדס חנה-כרכור</v>
      </c>
      <c r="DX212" s="150">
        <f t="shared" si="13"/>
        <v>52581</v>
      </c>
      <c r="DY212" s="150">
        <f t="shared" si="14"/>
        <v>27663</v>
      </c>
      <c r="DZ212" s="150"/>
      <c r="EB212" s="150"/>
      <c r="EC212" t="s">
        <v>2942</v>
      </c>
      <c r="ED212" s="150" t="str">
        <f t="shared" si="15"/>
        <v>פרדס חנה-כרכור</v>
      </c>
      <c r="EE212" s="150"/>
      <c r="EL212" s="150"/>
      <c r="EM212" s="152"/>
      <c r="EN212" s="150"/>
      <c r="EO212" s="150"/>
      <c r="EP212" s="150"/>
      <c r="ER212" s="150"/>
      <c r="EV212" s="150"/>
      <c r="EW212" s="150"/>
      <c r="EX212" s="150"/>
      <c r="EY212" s="151"/>
      <c r="EZ212" s="150"/>
      <c r="FA212" s="150"/>
      <c r="FD212" s="150"/>
      <c r="FG212" s="150"/>
      <c r="FH212" s="150"/>
      <c r="FI212" s="150"/>
      <c r="FJ212" s="150"/>
      <c r="FK212" s="151"/>
      <c r="FL212" s="150"/>
      <c r="FM212" s="150"/>
      <c r="FN212" s="150"/>
      <c r="FO212" s="150"/>
      <c r="FP212" s="150"/>
      <c r="FQ212" s="152"/>
      <c r="FR212" s="150"/>
      <c r="FS212" s="150"/>
      <c r="FT212" s="150"/>
      <c r="FV212" s="150"/>
      <c r="FW212" s="150"/>
      <c r="FX212" s="150"/>
      <c r="FZ212" s="153"/>
      <c r="GA212" s="150"/>
      <c r="GB212" s="150"/>
      <c r="GC212" s="150"/>
      <c r="GE212" s="150"/>
      <c r="GF212" s="150"/>
      <c r="GG212" s="150"/>
      <c r="GI212" s="154"/>
      <c r="GJ212" s="150"/>
      <c r="GL212" s="150"/>
      <c r="GN212" s="150"/>
      <c r="GP212" s="150"/>
      <c r="GR212" s="151"/>
      <c r="GS212" s="150"/>
      <c r="GT212" s="150"/>
      <c r="GU212" s="150"/>
      <c r="GW212" s="150"/>
      <c r="GX212" s="150"/>
      <c r="GY212" s="150"/>
      <c r="HA212" s="152"/>
      <c r="HJ212" s="128"/>
      <c r="HK212" s="150"/>
      <c r="HO212" s="150"/>
      <c r="HQ212" s="150"/>
      <c r="HS212" s="151"/>
      <c r="IB212" s="151"/>
      <c r="IC212" s="150"/>
      <c r="IG212" s="150"/>
      <c r="II212" s="150"/>
    </row>
    <row r="213" spans="1:243">
      <c r="A213" s="149">
        <v>200</v>
      </c>
      <c r="B213" s="238" t="s">
        <v>2657</v>
      </c>
      <c r="C213" s="124" t="s">
        <v>1486</v>
      </c>
      <c r="D213" s="238"/>
      <c r="E213" s="238"/>
      <c r="F213" s="238"/>
      <c r="G213" s="150">
        <v>22563</v>
      </c>
      <c r="H213" s="150">
        <v>4253</v>
      </c>
      <c r="I213" s="150">
        <v>1646</v>
      </c>
      <c r="J213">
        <v>160</v>
      </c>
      <c r="K213" s="150">
        <v>5678</v>
      </c>
      <c r="L213" s="150">
        <v>34300</v>
      </c>
      <c r="M213"/>
      <c r="N213" t="s">
        <v>2655</v>
      </c>
      <c r="O213" s="150"/>
      <c r="P213" s="151"/>
      <c r="Q213" s="150">
        <v>11525</v>
      </c>
      <c r="R213" s="150">
        <v>1671</v>
      </c>
      <c r="S213" t="s">
        <v>2655</v>
      </c>
      <c r="T213" s="150">
        <v>9178</v>
      </c>
      <c r="U213" s="150">
        <v>4253</v>
      </c>
      <c r="V213" s="150">
        <v>1646</v>
      </c>
      <c r="W213">
        <v>160</v>
      </c>
      <c r="X213" s="150">
        <v>5653</v>
      </c>
      <c r="Y213">
        <v>22</v>
      </c>
      <c r="AA213" t="s">
        <v>2655</v>
      </c>
      <c r="AB213">
        <v>3</v>
      </c>
      <c r="AC213">
        <v>189</v>
      </c>
      <c r="AD213" s="150">
        <v>34300</v>
      </c>
      <c r="AE213" t="s">
        <v>2655</v>
      </c>
      <c r="AF213" s="150">
        <v>34300</v>
      </c>
      <c r="AG213" s="151"/>
      <c r="AH213" s="150">
        <v>32252</v>
      </c>
      <c r="AI213" s="150">
        <v>2352</v>
      </c>
      <c r="AJ213" s="150">
        <v>1483</v>
      </c>
      <c r="AK213">
        <v>71</v>
      </c>
      <c r="AL213" s="150">
        <v>8054</v>
      </c>
      <c r="AM213" s="150">
        <v>1700</v>
      </c>
      <c r="AP213" s="150">
        <v>13660</v>
      </c>
      <c r="AQ213" s="150">
        <v>5795</v>
      </c>
      <c r="AR213" s="150">
        <v>40117</v>
      </c>
      <c r="AS213" t="s">
        <v>2655</v>
      </c>
      <c r="AT213"/>
      <c r="AU213" s="150">
        <v>1831</v>
      </c>
      <c r="AV213" s="150">
        <v>12038</v>
      </c>
      <c r="AW213" s="150">
        <v>1589</v>
      </c>
      <c r="AY213" s="150">
        <v>12280</v>
      </c>
      <c r="AZ213" s="150">
        <v>10383</v>
      </c>
      <c r="BA213" s="150">
        <v>1897</v>
      </c>
      <c r="BB213">
        <v>0.85</v>
      </c>
      <c r="BC213"/>
      <c r="BD213" s="150"/>
      <c r="BE213">
        <v>212</v>
      </c>
      <c r="BF213" s="150">
        <v>1228</v>
      </c>
      <c r="BG213">
        <v>81</v>
      </c>
      <c r="BI213" s="150">
        <v>1359</v>
      </c>
      <c r="BJ213" s="150">
        <v>1142</v>
      </c>
      <c r="BK213">
        <v>217</v>
      </c>
      <c r="BL213">
        <v>0.84</v>
      </c>
      <c r="BM213"/>
      <c r="BN213">
        <v>317</v>
      </c>
      <c r="BO213">
        <v>64</v>
      </c>
      <c r="BP213" t="s">
        <v>2655</v>
      </c>
      <c r="BR213">
        <v>381</v>
      </c>
      <c r="BS213" t="s">
        <v>2655</v>
      </c>
      <c r="BT213">
        <v>381</v>
      </c>
      <c r="BU213" t="s">
        <v>2655</v>
      </c>
      <c r="BV213" s="150"/>
      <c r="BW213" s="150">
        <v>2360</v>
      </c>
      <c r="BX213" s="150">
        <v>13330</v>
      </c>
      <c r="BY213" s="150">
        <v>1670</v>
      </c>
      <c r="BZ213" t="s">
        <v>2655</v>
      </c>
      <c r="CA213" s="150">
        <v>14020</v>
      </c>
      <c r="CB213" s="150">
        <v>11525</v>
      </c>
      <c r="CC213" s="150">
        <v>2495</v>
      </c>
      <c r="CD213">
        <v>0.82</v>
      </c>
      <c r="CE213" s="150"/>
      <c r="CG213" t="s">
        <v>2655</v>
      </c>
      <c r="CH213" t="s">
        <v>2655</v>
      </c>
      <c r="CJ213" t="s">
        <v>2655</v>
      </c>
      <c r="CK213" t="s">
        <v>2655</v>
      </c>
      <c r="CL213" t="s">
        <v>2655</v>
      </c>
      <c r="CM213" t="s">
        <v>2655</v>
      </c>
      <c r="CN213" s="150"/>
      <c r="CO213">
        <v>176</v>
      </c>
      <c r="CP213">
        <v>4</v>
      </c>
      <c r="CQ213">
        <v>3</v>
      </c>
      <c r="CS213">
        <v>177</v>
      </c>
      <c r="CT213">
        <v>26</v>
      </c>
      <c r="CU213">
        <v>151</v>
      </c>
      <c r="CV213">
        <v>0.15</v>
      </c>
      <c r="CW213" s="150"/>
      <c r="CX213">
        <v>91</v>
      </c>
      <c r="CY213">
        <v>30</v>
      </c>
      <c r="CZ213" t="s">
        <v>2655</v>
      </c>
      <c r="DB213">
        <v>121</v>
      </c>
      <c r="DC213" t="s">
        <v>2655</v>
      </c>
      <c r="DD213">
        <v>121</v>
      </c>
      <c r="DE213" t="s">
        <v>2655</v>
      </c>
      <c r="DF213" s="151"/>
      <c r="DG213">
        <v>267</v>
      </c>
      <c r="DH213">
        <v>34</v>
      </c>
      <c r="DI213">
        <v>3</v>
      </c>
      <c r="DJ213" t="s">
        <v>2655</v>
      </c>
      <c r="DK213">
        <v>298</v>
      </c>
      <c r="DL213">
        <v>26</v>
      </c>
      <c r="DM213">
        <v>272</v>
      </c>
      <c r="DN213">
        <v>0.09</v>
      </c>
      <c r="DO213"/>
      <c r="DW213" t="str">
        <f t="shared" si="12"/>
        <v>פרדסיה</v>
      </c>
      <c r="DX213" s="150">
        <f t="shared" si="13"/>
        <v>10383</v>
      </c>
      <c r="DY213" s="150">
        <f t="shared" si="14"/>
        <v>1142</v>
      </c>
      <c r="DZ213" s="150"/>
      <c r="EC213" t="s">
        <v>2943</v>
      </c>
      <c r="ED213" s="150" t="str">
        <f t="shared" si="15"/>
        <v>פרדסייה</v>
      </c>
      <c r="EK213" s="150"/>
      <c r="EL213" s="150"/>
      <c r="EM213" s="152"/>
      <c r="EN213" s="150"/>
      <c r="EO213" s="150"/>
      <c r="EP213" s="150"/>
      <c r="ER213" s="150"/>
      <c r="ES213" s="150"/>
      <c r="EV213" s="150"/>
      <c r="EW213" s="150"/>
      <c r="EX213" s="150"/>
      <c r="EY213" s="151"/>
      <c r="EZ213" s="150"/>
      <c r="FA213" s="150"/>
      <c r="FG213" s="150"/>
      <c r="FH213" s="150"/>
      <c r="FI213" s="150"/>
      <c r="FJ213" s="150"/>
      <c r="FK213" s="151"/>
      <c r="FM213" s="150"/>
      <c r="FN213" s="150"/>
      <c r="FO213" s="150"/>
      <c r="FP213" s="150"/>
      <c r="FQ213" s="152"/>
      <c r="FR213" s="150"/>
      <c r="FS213" s="150"/>
      <c r="FT213" s="150"/>
      <c r="FV213" s="150"/>
      <c r="FW213" s="150"/>
      <c r="FX213" s="150"/>
      <c r="FZ213" s="153"/>
      <c r="GB213" s="150"/>
      <c r="GE213" s="150"/>
      <c r="GF213" s="150"/>
      <c r="GI213" s="154"/>
      <c r="GR213" s="151"/>
      <c r="GS213" s="150"/>
      <c r="GT213" s="150"/>
      <c r="GU213" s="150"/>
      <c r="GW213" s="150"/>
      <c r="GX213" s="150"/>
      <c r="GY213" s="150"/>
      <c r="HA213" s="152"/>
      <c r="HJ213" s="128"/>
      <c r="HS213" s="151"/>
      <c r="IB213" s="151"/>
    </row>
    <row r="214" spans="1:243">
      <c r="A214" s="149">
        <v>201</v>
      </c>
      <c r="B214" s="238" t="s">
        <v>2661</v>
      </c>
      <c r="C214" t="s">
        <v>1495</v>
      </c>
      <c r="D214" s="238"/>
      <c r="E214" s="238"/>
      <c r="F214" s="238"/>
      <c r="G214" s="150">
        <v>1139024</v>
      </c>
      <c r="H214" s="150">
        <v>233404</v>
      </c>
      <c r="I214" s="150">
        <v>104950</v>
      </c>
      <c r="J214" s="150">
        <v>16324</v>
      </c>
      <c r="K214">
        <v>974</v>
      </c>
      <c r="L214" s="150">
        <v>1494676</v>
      </c>
      <c r="M214" s="150"/>
      <c r="N214">
        <v>371</v>
      </c>
      <c r="O214" s="150"/>
      <c r="P214" s="151"/>
      <c r="Q214" s="150">
        <v>881979</v>
      </c>
      <c r="R214" s="150">
        <v>98549</v>
      </c>
      <c r="S214">
        <v>182</v>
      </c>
      <c r="T214" s="150">
        <v>155129</v>
      </c>
      <c r="U214" s="150">
        <v>233404</v>
      </c>
      <c r="V214" s="150">
        <v>104950</v>
      </c>
      <c r="W214" s="150">
        <v>16324</v>
      </c>
      <c r="X214" t="s">
        <v>2655</v>
      </c>
      <c r="Y214">
        <v>974</v>
      </c>
      <c r="AA214" t="s">
        <v>2655</v>
      </c>
      <c r="AB214" t="s">
        <v>2655</v>
      </c>
      <c r="AC214" s="150">
        <v>3185</v>
      </c>
      <c r="AD214" s="150">
        <v>1494676</v>
      </c>
      <c r="AE214" t="s">
        <v>2655</v>
      </c>
      <c r="AF214" s="150">
        <v>1494676</v>
      </c>
      <c r="AG214" s="151"/>
      <c r="AH214" s="150">
        <v>1658155</v>
      </c>
      <c r="AI214" s="150">
        <v>33487</v>
      </c>
      <c r="AJ214" s="150">
        <v>46198</v>
      </c>
      <c r="AK214" s="150">
        <v>3864</v>
      </c>
      <c r="AL214" s="150">
        <v>219671</v>
      </c>
      <c r="AM214" s="150">
        <v>29391</v>
      </c>
      <c r="AP214" s="150">
        <v>332611</v>
      </c>
      <c r="AQ214" s="150">
        <v>294283</v>
      </c>
      <c r="AR214" s="150">
        <v>1696483</v>
      </c>
      <c r="AS214" t="s">
        <v>2655</v>
      </c>
      <c r="AT214"/>
      <c r="AU214" s="150">
        <v>46268</v>
      </c>
      <c r="AV214" s="150">
        <v>443834</v>
      </c>
      <c r="AW214" s="150">
        <v>82364</v>
      </c>
      <c r="AX214" s="150">
        <v>-5594</v>
      </c>
      <c r="AY214" s="150">
        <v>402144</v>
      </c>
      <c r="AZ214" s="150">
        <v>353468</v>
      </c>
      <c r="BA214" s="150">
        <v>48676</v>
      </c>
      <c r="BB214">
        <v>0.88</v>
      </c>
      <c r="BC214"/>
      <c r="BD214" s="150"/>
      <c r="BE214" s="150">
        <v>217624</v>
      </c>
      <c r="BF214" s="150">
        <v>583897</v>
      </c>
      <c r="BG214" s="150">
        <v>16185</v>
      </c>
      <c r="BH214" s="150">
        <v>-19293</v>
      </c>
      <c r="BI214" s="150">
        <v>766043</v>
      </c>
      <c r="BJ214" s="150">
        <v>525640</v>
      </c>
      <c r="BK214" s="150">
        <v>240403</v>
      </c>
      <c r="BL214">
        <v>0.69</v>
      </c>
      <c r="BM214"/>
      <c r="BN214" s="150">
        <v>433917</v>
      </c>
      <c r="BO214" s="150">
        <v>30559</v>
      </c>
      <c r="BP214" s="150">
        <v>34242</v>
      </c>
      <c r="BQ214" s="150">
        <v>24887</v>
      </c>
      <c r="BR214" s="150">
        <v>455121</v>
      </c>
      <c r="BS214" t="s">
        <v>2655</v>
      </c>
      <c r="BT214" s="150">
        <v>455121</v>
      </c>
      <c r="BU214" t="s">
        <v>2655</v>
      </c>
      <c r="BV214" s="150"/>
      <c r="BW214" s="150">
        <v>697809</v>
      </c>
      <c r="BX214" s="150">
        <v>1058290</v>
      </c>
      <c r="BY214" s="150">
        <v>132791</v>
      </c>
      <c r="BZ214" t="s">
        <v>2655</v>
      </c>
      <c r="CA214" s="150">
        <v>1623308</v>
      </c>
      <c r="CB214" s="150">
        <v>879108</v>
      </c>
      <c r="CC214" s="150">
        <v>744200</v>
      </c>
      <c r="CD214">
        <v>0.54</v>
      </c>
      <c r="CE214" s="150"/>
      <c r="CG214" t="s">
        <v>2655</v>
      </c>
      <c r="CH214" t="s">
        <v>2655</v>
      </c>
      <c r="CJ214" t="s">
        <v>2655</v>
      </c>
      <c r="CK214" t="s">
        <v>2655</v>
      </c>
      <c r="CL214" t="s">
        <v>2655</v>
      </c>
      <c r="CM214" t="s">
        <v>2655</v>
      </c>
      <c r="CN214" s="150"/>
      <c r="CO214">
        <v>489</v>
      </c>
      <c r="CP214">
        <v>36</v>
      </c>
      <c r="CQ214" t="s">
        <v>2655</v>
      </c>
      <c r="CR214">
        <v>96</v>
      </c>
      <c r="CS214">
        <v>621</v>
      </c>
      <c r="CT214">
        <v>181</v>
      </c>
      <c r="CU214">
        <v>440</v>
      </c>
      <c r="CV214">
        <v>0.28999999999999998</v>
      </c>
      <c r="CW214" s="150"/>
      <c r="CX214" s="150">
        <v>23971</v>
      </c>
      <c r="CY214" s="150">
        <v>1760</v>
      </c>
      <c r="CZ214" s="150">
        <v>4079</v>
      </c>
      <c r="DA214">
        <v>-96</v>
      </c>
      <c r="DB214" s="150">
        <v>21556</v>
      </c>
      <c r="DC214" t="s">
        <v>2655</v>
      </c>
      <c r="DD214" s="150">
        <v>21556</v>
      </c>
      <c r="DE214" t="s">
        <v>2655</v>
      </c>
      <c r="DF214" s="151"/>
      <c r="DG214" s="150">
        <v>24460</v>
      </c>
      <c r="DH214" s="150">
        <v>1796</v>
      </c>
      <c r="DI214" s="150">
        <v>4079</v>
      </c>
      <c r="DJ214" t="s">
        <v>2655</v>
      </c>
      <c r="DK214" s="150">
        <v>22177</v>
      </c>
      <c r="DL214">
        <v>181</v>
      </c>
      <c r="DM214" s="150">
        <v>21996</v>
      </c>
      <c r="DN214">
        <v>0.01</v>
      </c>
      <c r="DO214" s="150"/>
      <c r="DS214" s="150"/>
      <c r="DW214" t="str">
        <f t="shared" si="12"/>
        <v>פתח תקווה</v>
      </c>
      <c r="DX214" s="150">
        <f t="shared" si="13"/>
        <v>353468</v>
      </c>
      <c r="DY214" s="150">
        <f t="shared" si="14"/>
        <v>525640</v>
      </c>
      <c r="DZ214" s="150"/>
      <c r="EB214" s="150"/>
      <c r="EC214" t="s">
        <v>2944</v>
      </c>
      <c r="ED214" s="150" t="str">
        <f t="shared" si="15"/>
        <v>פתח תקווה</v>
      </c>
      <c r="EE214" s="150"/>
      <c r="EL214" s="150"/>
      <c r="EM214" s="152"/>
      <c r="EN214" s="150"/>
      <c r="EO214" s="150"/>
      <c r="EP214" s="150"/>
      <c r="EQ214" s="150"/>
      <c r="ER214" s="150"/>
      <c r="ES214" s="150"/>
      <c r="EV214" s="150"/>
      <c r="EW214" s="150"/>
      <c r="EX214" s="150"/>
      <c r="EY214" s="151"/>
      <c r="EZ214" s="150"/>
      <c r="FA214" s="150"/>
      <c r="FC214" s="150"/>
      <c r="FD214" s="150"/>
      <c r="FE214" s="150"/>
      <c r="FG214" s="150"/>
      <c r="FH214" s="150"/>
      <c r="FI214" s="150"/>
      <c r="FJ214" s="150"/>
      <c r="FK214" s="151"/>
      <c r="FL214" s="150"/>
      <c r="FM214" s="150"/>
      <c r="FN214" s="150"/>
      <c r="FO214" s="150"/>
      <c r="FP214" s="150"/>
      <c r="FQ214" s="152"/>
      <c r="FR214" s="150"/>
      <c r="FS214" s="150"/>
      <c r="FT214" s="150"/>
      <c r="FU214" s="150"/>
      <c r="FV214" s="150"/>
      <c r="FW214" s="150"/>
      <c r="FX214" s="150"/>
      <c r="FZ214" s="153"/>
      <c r="GA214" s="150"/>
      <c r="GB214" s="150"/>
      <c r="GC214" s="150"/>
      <c r="GD214" s="150"/>
      <c r="GE214" s="150"/>
      <c r="GF214" s="150"/>
      <c r="GG214" s="150"/>
      <c r="GI214" s="154"/>
      <c r="GJ214" s="150"/>
      <c r="GK214" s="150"/>
      <c r="GL214" s="150"/>
      <c r="GM214" s="150"/>
      <c r="GN214" s="150"/>
      <c r="GP214" s="150"/>
      <c r="GR214" s="151"/>
      <c r="GS214" s="150"/>
      <c r="GT214" s="150"/>
      <c r="GU214" s="150"/>
      <c r="GW214" s="150"/>
      <c r="GX214" s="150"/>
      <c r="GY214" s="150"/>
      <c r="HA214" s="152"/>
      <c r="HJ214" s="128"/>
      <c r="HS214" s="151"/>
      <c r="HT214" s="150"/>
      <c r="HU214" s="150"/>
      <c r="HV214" s="150"/>
      <c r="HX214" s="150"/>
      <c r="HZ214" s="150"/>
      <c r="IB214" s="151"/>
      <c r="IC214" s="150"/>
      <c r="ID214" s="150"/>
      <c r="IE214" s="150"/>
      <c r="IG214" s="150"/>
      <c r="II214" s="150"/>
    </row>
    <row r="215" spans="1:243">
      <c r="A215" s="149">
        <v>202</v>
      </c>
      <c r="B215" s="238" t="s">
        <v>2658</v>
      </c>
      <c r="C215" t="s">
        <v>1509</v>
      </c>
      <c r="D215" s="238"/>
      <c r="E215" s="238"/>
      <c r="F215" s="238"/>
      <c r="G215" s="150">
        <v>63980</v>
      </c>
      <c r="H215" s="150">
        <v>19535</v>
      </c>
      <c r="I215" s="150">
        <v>6809</v>
      </c>
      <c r="J215" s="150">
        <v>1459</v>
      </c>
      <c r="K215" s="150">
        <v>3053</v>
      </c>
      <c r="L215" s="150">
        <v>94836</v>
      </c>
      <c r="M215"/>
      <c r="N215">
        <v>74</v>
      </c>
      <c r="O215" s="150"/>
      <c r="P215" s="151"/>
      <c r="Q215" s="150">
        <v>45880</v>
      </c>
      <c r="R215" s="150">
        <v>4714</v>
      </c>
      <c r="S215">
        <v>194</v>
      </c>
      <c r="T215" s="150">
        <v>13192</v>
      </c>
      <c r="U215" s="150">
        <v>19535</v>
      </c>
      <c r="V215" s="150">
        <v>6809</v>
      </c>
      <c r="W215" s="150">
        <v>1459</v>
      </c>
      <c r="X215" s="150">
        <v>2862</v>
      </c>
      <c r="Y215">
        <v>191</v>
      </c>
      <c r="AA215" t="s">
        <v>2655</v>
      </c>
      <c r="AB215" t="s">
        <v>2655</v>
      </c>
      <c r="AC215" t="s">
        <v>2655</v>
      </c>
      <c r="AD215" s="150">
        <v>94836</v>
      </c>
      <c r="AE215" t="s">
        <v>2655</v>
      </c>
      <c r="AF215" s="150">
        <v>94836</v>
      </c>
      <c r="AG215" s="151"/>
      <c r="AH215" s="150">
        <v>235778</v>
      </c>
      <c r="AI215" s="150">
        <v>4709</v>
      </c>
      <c r="AJ215" s="150">
        <v>1191</v>
      </c>
      <c r="AL215" s="150">
        <v>15916</v>
      </c>
      <c r="AM215" t="s">
        <v>2655</v>
      </c>
      <c r="AP215" s="150">
        <v>21816</v>
      </c>
      <c r="AQ215" s="150">
        <v>17788</v>
      </c>
      <c r="AR215" s="150">
        <v>239806</v>
      </c>
      <c r="AS215" t="s">
        <v>2655</v>
      </c>
      <c r="AT215"/>
      <c r="AU215" s="150">
        <v>6572</v>
      </c>
      <c r="AV215" s="150">
        <v>39609</v>
      </c>
      <c r="AW215" s="150">
        <v>4072</v>
      </c>
      <c r="AX215" s="150">
        <v>1326</v>
      </c>
      <c r="AY215" s="150">
        <v>43435</v>
      </c>
      <c r="AZ215" s="150">
        <v>34917</v>
      </c>
      <c r="BA215" s="150">
        <v>8518</v>
      </c>
      <c r="BB215">
        <v>0.8</v>
      </c>
      <c r="BC215"/>
      <c r="BD215" s="150"/>
      <c r="BE215" s="150">
        <v>5739</v>
      </c>
      <c r="BF215" s="150">
        <v>10299</v>
      </c>
      <c r="BG215">
        <v>642</v>
      </c>
      <c r="BI215" s="150">
        <v>15396</v>
      </c>
      <c r="BJ215" s="150">
        <v>10963</v>
      </c>
      <c r="BK215" s="150">
        <v>4433</v>
      </c>
      <c r="BL215">
        <v>0.71</v>
      </c>
      <c r="BM215"/>
      <c r="BN215" s="150">
        <v>10684</v>
      </c>
      <c r="BO215">
        <v>565</v>
      </c>
      <c r="BP215" t="s">
        <v>2655</v>
      </c>
      <c r="BQ215" s="150">
        <v>-1326</v>
      </c>
      <c r="BR215" s="150">
        <v>9923</v>
      </c>
      <c r="BS215" t="s">
        <v>2655</v>
      </c>
      <c r="BT215" s="150">
        <v>9923</v>
      </c>
      <c r="BU215" t="s">
        <v>2655</v>
      </c>
      <c r="BV215" s="150"/>
      <c r="BW215" s="150">
        <v>22995</v>
      </c>
      <c r="BX215" s="150">
        <v>50473</v>
      </c>
      <c r="BY215" s="150">
        <v>4714</v>
      </c>
      <c r="BZ215" t="s">
        <v>2655</v>
      </c>
      <c r="CA215" s="150">
        <v>68754</v>
      </c>
      <c r="CB215" s="150">
        <v>45880</v>
      </c>
      <c r="CC215" s="150">
        <v>22874</v>
      </c>
      <c r="CD215">
        <v>0.67</v>
      </c>
      <c r="CE215" s="150"/>
      <c r="CG215" t="s">
        <v>2655</v>
      </c>
      <c r="CH215" t="s">
        <v>2655</v>
      </c>
      <c r="CJ215" t="s">
        <v>2655</v>
      </c>
      <c r="CK215" t="s">
        <v>2655</v>
      </c>
      <c r="CL215" t="s">
        <v>2655</v>
      </c>
      <c r="CM215" t="s">
        <v>2655</v>
      </c>
      <c r="CN215" s="150"/>
      <c r="CO215" s="150">
        <v>2590</v>
      </c>
      <c r="CP215">
        <v>70</v>
      </c>
      <c r="CQ215" t="s">
        <v>2655</v>
      </c>
      <c r="CR215">
        <v>-625</v>
      </c>
      <c r="CS215" s="150">
        <v>2035</v>
      </c>
      <c r="CT215">
        <v>194</v>
      </c>
      <c r="CU215" s="150">
        <v>1841</v>
      </c>
      <c r="CV215">
        <v>0.1</v>
      </c>
      <c r="CW215" s="150"/>
      <c r="CX215" s="150">
        <v>3652</v>
      </c>
      <c r="CY215">
        <v>252</v>
      </c>
      <c r="CZ215" t="s">
        <v>2655</v>
      </c>
      <c r="DA215">
        <v>625</v>
      </c>
      <c r="DB215" s="150">
        <v>4529</v>
      </c>
      <c r="DC215" t="s">
        <v>2655</v>
      </c>
      <c r="DD215" s="150">
        <v>4529</v>
      </c>
      <c r="DE215" t="s">
        <v>2655</v>
      </c>
      <c r="DF215" s="151"/>
      <c r="DG215" s="150">
        <v>6242</v>
      </c>
      <c r="DH215">
        <v>322</v>
      </c>
      <c r="DI215" t="s">
        <v>2655</v>
      </c>
      <c r="DJ215" t="s">
        <v>2655</v>
      </c>
      <c r="DK215" s="150">
        <v>6564</v>
      </c>
      <c r="DL215">
        <v>194</v>
      </c>
      <c r="DM215" s="150">
        <v>6370</v>
      </c>
      <c r="DN215">
        <v>0.03</v>
      </c>
      <c r="DO215" s="150"/>
      <c r="DS215" s="150"/>
      <c r="DW215" t="str">
        <f t="shared" si="12"/>
        <v>צורן קדימה</v>
      </c>
      <c r="DX215" s="150">
        <f t="shared" si="13"/>
        <v>34917</v>
      </c>
      <c r="DY215" s="150">
        <f t="shared" si="14"/>
        <v>10963</v>
      </c>
      <c r="DZ215" s="150"/>
      <c r="EB215" s="150"/>
      <c r="EC215" t="s">
        <v>2945</v>
      </c>
      <c r="ED215" s="150" t="str">
        <f t="shared" si="15"/>
        <v>צורן-קדימה</v>
      </c>
      <c r="EE215" s="150"/>
      <c r="EL215" s="150"/>
      <c r="EM215" s="152"/>
      <c r="EN215" s="150"/>
      <c r="EO215" s="150"/>
      <c r="EP215" s="150"/>
      <c r="ER215" s="150"/>
      <c r="EV215" s="150"/>
      <c r="EW215" s="150"/>
      <c r="EX215" s="150"/>
      <c r="EY215" s="151"/>
      <c r="EZ215" s="150"/>
      <c r="FA215" s="150"/>
      <c r="FB215" s="150"/>
      <c r="FG215" s="150"/>
      <c r="FH215" s="150"/>
      <c r="FI215" s="150"/>
      <c r="FJ215" s="150"/>
      <c r="FK215" s="151"/>
      <c r="FL215" s="150"/>
      <c r="FM215" s="150"/>
      <c r="FN215" s="150"/>
      <c r="FO215" s="150"/>
      <c r="FP215" s="150"/>
      <c r="FQ215" s="152"/>
      <c r="FR215" s="150"/>
      <c r="FS215" s="150"/>
      <c r="FT215" s="150"/>
      <c r="FU215" s="150"/>
      <c r="FV215" s="150"/>
      <c r="FW215" s="150"/>
      <c r="FX215" s="150"/>
      <c r="FZ215" s="153"/>
      <c r="GA215" s="150"/>
      <c r="GB215" s="150"/>
      <c r="GE215" s="150"/>
      <c r="GF215" s="150"/>
      <c r="GG215" s="150"/>
      <c r="GI215" s="154"/>
      <c r="GJ215" s="150"/>
      <c r="GM215" s="150"/>
      <c r="GN215" s="150"/>
      <c r="GP215" s="150"/>
      <c r="GR215" s="151"/>
      <c r="GS215" s="150"/>
      <c r="GT215" s="150"/>
      <c r="GU215" s="150"/>
      <c r="GW215" s="150"/>
      <c r="GX215" s="150"/>
      <c r="GY215" s="150"/>
      <c r="HA215" s="152"/>
      <c r="HJ215" s="128"/>
      <c r="HK215" s="150"/>
      <c r="HO215" s="150"/>
      <c r="HQ215" s="150"/>
      <c r="HS215" s="151"/>
      <c r="HT215" s="150"/>
      <c r="HX215" s="150"/>
      <c r="HZ215" s="150"/>
      <c r="IB215" s="151"/>
      <c r="IC215" s="150"/>
      <c r="IG215" s="150"/>
      <c r="II215" s="150"/>
    </row>
    <row r="216" spans="1:243">
      <c r="A216" s="149">
        <v>203</v>
      </c>
      <c r="B216" s="238" t="s">
        <v>2659</v>
      </c>
      <c r="C216" t="s">
        <v>2342</v>
      </c>
      <c r="D216" s="238"/>
      <c r="E216" s="238"/>
      <c r="F216" s="238"/>
      <c r="G216" s="150">
        <v>87543</v>
      </c>
      <c r="H216" s="150">
        <v>32804</v>
      </c>
      <c r="I216" s="150">
        <v>25088</v>
      </c>
      <c r="J216" s="150">
        <v>2878</v>
      </c>
      <c r="K216" s="150">
        <v>44654</v>
      </c>
      <c r="L216" s="150">
        <v>192967</v>
      </c>
      <c r="M216" s="150"/>
      <c r="N216" s="150">
        <v>-4064</v>
      </c>
      <c r="O216" s="150"/>
      <c r="P216" s="151"/>
      <c r="Q216" s="150">
        <v>55647</v>
      </c>
      <c r="R216" s="150">
        <v>11820</v>
      </c>
      <c r="S216" t="s">
        <v>2655</v>
      </c>
      <c r="T216" s="150">
        <v>11448</v>
      </c>
      <c r="U216" s="150">
        <v>32804</v>
      </c>
      <c r="V216" s="150">
        <v>25088</v>
      </c>
      <c r="W216" s="150">
        <v>2878</v>
      </c>
      <c r="X216" s="150">
        <v>41401</v>
      </c>
      <c r="Y216" s="150">
        <v>2798</v>
      </c>
      <c r="AA216" t="s">
        <v>2655</v>
      </c>
      <c r="AB216" t="s">
        <v>2655</v>
      </c>
      <c r="AC216" s="150">
        <v>8628</v>
      </c>
      <c r="AD216" s="150">
        <v>192512</v>
      </c>
      <c r="AE216">
        <v>455</v>
      </c>
      <c r="AF216" s="150">
        <v>192967</v>
      </c>
      <c r="AG216" s="151"/>
      <c r="AH216" s="150">
        <v>70848</v>
      </c>
      <c r="AI216" s="150">
        <v>10440</v>
      </c>
      <c r="AJ216" s="150">
        <v>4447</v>
      </c>
      <c r="AK216">
        <v>182</v>
      </c>
      <c r="AL216" t="s">
        <v>2655</v>
      </c>
      <c r="AM216" t="s">
        <v>2655</v>
      </c>
      <c r="AP216" s="150">
        <v>15069</v>
      </c>
      <c r="AQ216" t="s">
        <v>2655</v>
      </c>
      <c r="AR216" s="150">
        <v>85917</v>
      </c>
      <c r="AS216" s="150">
        <v>2000</v>
      </c>
      <c r="AT216"/>
      <c r="AU216" s="150">
        <v>17159</v>
      </c>
      <c r="AV216" s="150">
        <v>38767.839999999997</v>
      </c>
      <c r="AW216" s="150">
        <v>14342</v>
      </c>
      <c r="AX216" s="150">
        <v>-1340</v>
      </c>
      <c r="AY216" s="150">
        <v>40244.839999999997</v>
      </c>
      <c r="AZ216" s="150">
        <v>21280</v>
      </c>
      <c r="BA216" s="150">
        <v>18964.84</v>
      </c>
      <c r="BB216">
        <v>0.53</v>
      </c>
      <c r="BC216"/>
      <c r="BD216" s="150"/>
      <c r="BE216" s="150">
        <v>18437</v>
      </c>
      <c r="BF216" s="150">
        <v>40252.35</v>
      </c>
      <c r="BG216">
        <v>601</v>
      </c>
      <c r="BH216" s="150">
        <v>-2873</v>
      </c>
      <c r="BI216" s="150">
        <v>55215.35</v>
      </c>
      <c r="BJ216" s="150">
        <v>34367</v>
      </c>
      <c r="BK216" s="150">
        <v>20848.349999999999</v>
      </c>
      <c r="BL216">
        <v>0.62</v>
      </c>
      <c r="BM216"/>
      <c r="BN216" s="150">
        <v>75863</v>
      </c>
      <c r="BO216" t="s">
        <v>2655</v>
      </c>
      <c r="BP216" t="s">
        <v>2655</v>
      </c>
      <c r="BQ216" s="150">
        <v>4213</v>
      </c>
      <c r="BR216" s="150">
        <v>80076</v>
      </c>
      <c r="BS216" t="s">
        <v>2655</v>
      </c>
      <c r="BT216" s="150">
        <v>80076</v>
      </c>
      <c r="BU216" t="s">
        <v>2655</v>
      </c>
      <c r="BV216" s="150"/>
      <c r="BW216" s="150">
        <v>111459</v>
      </c>
      <c r="BX216" s="150">
        <v>79020.19</v>
      </c>
      <c r="BY216" s="150">
        <v>14943</v>
      </c>
      <c r="BZ216" t="s">
        <v>2655</v>
      </c>
      <c r="CA216" s="150">
        <v>175536.19</v>
      </c>
      <c r="CB216" s="150">
        <v>55647</v>
      </c>
      <c r="CC216" s="150">
        <v>119889.19</v>
      </c>
      <c r="CD216">
        <v>0.32</v>
      </c>
      <c r="CE216" s="150"/>
      <c r="CG216" t="s">
        <v>2655</v>
      </c>
      <c r="CH216" t="s">
        <v>2655</v>
      </c>
      <c r="CJ216" t="s">
        <v>2655</v>
      </c>
      <c r="CK216" t="s">
        <v>2655</v>
      </c>
      <c r="CL216" t="s">
        <v>2655</v>
      </c>
      <c r="CM216" t="s">
        <v>2655</v>
      </c>
      <c r="CN216" s="150"/>
      <c r="CO216" s="150">
        <v>4047</v>
      </c>
      <c r="CP216" s="150">
        <v>1749</v>
      </c>
      <c r="CQ216" t="s">
        <v>2655</v>
      </c>
      <c r="CR216" s="150">
        <v>-1395</v>
      </c>
      <c r="CS216" s="150">
        <v>4401</v>
      </c>
      <c r="CT216">
        <v>228</v>
      </c>
      <c r="CU216" s="150">
        <v>4173</v>
      </c>
      <c r="CV216">
        <v>0.05</v>
      </c>
      <c r="CW216" s="150"/>
      <c r="CX216" s="150">
        <v>25694</v>
      </c>
      <c r="CY216" t="s">
        <v>2655</v>
      </c>
      <c r="CZ216" t="s">
        <v>2655</v>
      </c>
      <c r="DA216" s="150">
        <v>1395</v>
      </c>
      <c r="DB216" s="150">
        <v>27089</v>
      </c>
      <c r="DC216" t="s">
        <v>2655</v>
      </c>
      <c r="DD216" s="150">
        <v>27089</v>
      </c>
      <c r="DE216" t="s">
        <v>2655</v>
      </c>
      <c r="DF216" s="151"/>
      <c r="DG216" s="150">
        <v>29741</v>
      </c>
      <c r="DH216" s="150">
        <v>1749</v>
      </c>
      <c r="DI216" t="s">
        <v>2655</v>
      </c>
      <c r="DJ216" t="s">
        <v>2655</v>
      </c>
      <c r="DK216" s="150">
        <v>31490</v>
      </c>
      <c r="DL216">
        <v>228</v>
      </c>
      <c r="DM216" s="150">
        <v>31262</v>
      </c>
      <c r="DN216">
        <v>0.01</v>
      </c>
      <c r="DO216" s="150"/>
      <c r="DQ216" s="150"/>
      <c r="DS216" s="150"/>
      <c r="DV216" s="150"/>
      <c r="DW216" t="str">
        <f t="shared" si="12"/>
        <v>צפת</v>
      </c>
      <c r="DX216" s="150">
        <f t="shared" si="13"/>
        <v>21280</v>
      </c>
      <c r="DY216" s="150">
        <f t="shared" si="14"/>
        <v>34367</v>
      </c>
      <c r="DZ216" s="150"/>
      <c r="EB216" s="150"/>
      <c r="EC216" t="s">
        <v>2946</v>
      </c>
      <c r="ED216" s="150" t="str">
        <f t="shared" si="15"/>
        <v>צפת</v>
      </c>
      <c r="EE216" s="150"/>
      <c r="EL216" s="150"/>
      <c r="EM216" s="152"/>
      <c r="EN216" s="150"/>
      <c r="EO216" s="150"/>
      <c r="EP216" s="150"/>
      <c r="EV216" s="150"/>
      <c r="EX216" s="150"/>
      <c r="EY216" s="151"/>
      <c r="EZ216" s="150"/>
      <c r="FA216" s="150"/>
      <c r="FD216" s="150"/>
      <c r="FG216" s="150"/>
      <c r="FI216" s="150"/>
      <c r="FJ216" s="150"/>
      <c r="FK216" s="151"/>
      <c r="FL216" s="150"/>
      <c r="FM216" s="150"/>
      <c r="FN216" s="150"/>
      <c r="FO216" s="150"/>
      <c r="FP216" s="150"/>
      <c r="FQ216" s="152"/>
      <c r="FR216" s="150"/>
      <c r="FS216" s="150"/>
      <c r="FT216" s="150"/>
      <c r="FU216" s="150"/>
      <c r="FV216" s="150"/>
      <c r="FW216" s="150"/>
      <c r="FX216" s="150"/>
      <c r="FZ216" s="153"/>
      <c r="GA216" s="150"/>
      <c r="GB216" s="150"/>
      <c r="GD216" s="150"/>
      <c r="GE216" s="150"/>
      <c r="GF216" s="150"/>
      <c r="GG216" s="150"/>
      <c r="GI216" s="154"/>
      <c r="GJ216" s="150"/>
      <c r="GM216" s="150"/>
      <c r="GN216" s="150"/>
      <c r="GP216" s="150"/>
      <c r="GR216" s="151"/>
      <c r="GS216" s="150"/>
      <c r="GT216" s="150"/>
      <c r="GU216" s="150"/>
      <c r="GW216" s="150"/>
      <c r="GX216" s="150"/>
      <c r="GY216" s="150"/>
      <c r="HA216" s="152"/>
      <c r="HJ216" s="128"/>
      <c r="HK216" s="150"/>
      <c r="HL216" s="150"/>
      <c r="HN216" s="150"/>
      <c r="HO216" s="150"/>
      <c r="HQ216" s="150"/>
      <c r="HS216" s="151"/>
      <c r="HT216" s="150"/>
      <c r="HW216" s="150"/>
      <c r="HX216" s="150"/>
      <c r="HZ216" s="150"/>
      <c r="IB216" s="151"/>
      <c r="IC216" s="150"/>
      <c r="ID216" s="150"/>
      <c r="IG216" s="150"/>
      <c r="II216" s="150"/>
    </row>
    <row r="217" spans="1:243">
      <c r="A217" s="149">
        <v>204</v>
      </c>
      <c r="B217" s="238" t="s">
        <v>2657</v>
      </c>
      <c r="C217" t="s">
        <v>1017</v>
      </c>
      <c r="D217" s="238"/>
      <c r="E217" s="238"/>
      <c r="F217" s="238"/>
      <c r="G217" s="150">
        <v>17088</v>
      </c>
      <c r="H217" s="150">
        <v>8769</v>
      </c>
      <c r="I217" s="150">
        <v>3495</v>
      </c>
      <c r="J217" s="150">
        <v>1726</v>
      </c>
      <c r="K217" s="150">
        <v>11057</v>
      </c>
      <c r="L217" s="150">
        <v>42135</v>
      </c>
      <c r="M217"/>
      <c r="N217">
        <v>164</v>
      </c>
      <c r="O217" s="150"/>
      <c r="P217" s="151"/>
      <c r="Q217" s="150">
        <v>5749</v>
      </c>
      <c r="R217">
        <v>935</v>
      </c>
      <c r="S217" s="150">
        <v>2443</v>
      </c>
      <c r="T217" s="150">
        <v>7961</v>
      </c>
      <c r="U217" s="150">
        <v>8769</v>
      </c>
      <c r="V217" s="150">
        <v>3495</v>
      </c>
      <c r="W217" s="150">
        <v>1726</v>
      </c>
      <c r="X217" t="s">
        <v>2655</v>
      </c>
      <c r="Y217" s="150">
        <v>8322</v>
      </c>
      <c r="AA217" t="s">
        <v>2655</v>
      </c>
      <c r="AB217" s="150">
        <v>2735</v>
      </c>
      <c r="AC217" t="s">
        <v>2655</v>
      </c>
      <c r="AD217" s="150">
        <v>42135</v>
      </c>
      <c r="AE217" t="s">
        <v>2655</v>
      </c>
      <c r="AF217" s="150">
        <v>42135</v>
      </c>
      <c r="AG217" s="151"/>
      <c r="AH217" s="150">
        <v>31994</v>
      </c>
      <c r="AI217" s="150">
        <v>3051</v>
      </c>
      <c r="AJ217" s="150">
        <v>3113</v>
      </c>
      <c r="AL217">
        <v>137</v>
      </c>
      <c r="AM217">
        <v>100</v>
      </c>
      <c r="AP217" s="150">
        <v>6401</v>
      </c>
      <c r="AQ217" s="150">
        <v>10577</v>
      </c>
      <c r="AR217" s="150">
        <v>27818</v>
      </c>
      <c r="AS217" s="150">
        <v>2180</v>
      </c>
      <c r="AT217"/>
      <c r="AU217" s="150">
        <v>1050</v>
      </c>
      <c r="AV217" s="150">
        <v>5785</v>
      </c>
      <c r="AW217">
        <v>915</v>
      </c>
      <c r="AY217" s="150">
        <v>5920</v>
      </c>
      <c r="AZ217" s="150">
        <v>5039</v>
      </c>
      <c r="BA217">
        <v>881</v>
      </c>
      <c r="BB217">
        <v>0.85</v>
      </c>
      <c r="BC217"/>
      <c r="BE217">
        <v>440</v>
      </c>
      <c r="BF217">
        <v>725</v>
      </c>
      <c r="BG217">
        <v>35</v>
      </c>
      <c r="BI217" s="150">
        <v>1130</v>
      </c>
      <c r="BJ217">
        <v>710</v>
      </c>
      <c r="BK217">
        <v>420</v>
      </c>
      <c r="BL217">
        <v>0.63</v>
      </c>
      <c r="BM217"/>
      <c r="BN217">
        <v>386</v>
      </c>
      <c r="BO217">
        <v>32</v>
      </c>
      <c r="BP217" t="s">
        <v>2655</v>
      </c>
      <c r="BR217">
        <v>418</v>
      </c>
      <c r="BS217" t="s">
        <v>2655</v>
      </c>
      <c r="BT217">
        <v>418</v>
      </c>
      <c r="BU217" t="s">
        <v>2655</v>
      </c>
      <c r="BV217"/>
      <c r="BW217" s="150">
        <v>1876</v>
      </c>
      <c r="BX217" s="150">
        <v>6542</v>
      </c>
      <c r="BY217">
        <v>950</v>
      </c>
      <c r="BZ217" t="s">
        <v>2655</v>
      </c>
      <c r="CA217" s="150">
        <v>7468</v>
      </c>
      <c r="CB217" s="150">
        <v>5749</v>
      </c>
      <c r="CC217" s="150">
        <v>1719</v>
      </c>
      <c r="CD217">
        <v>0.77</v>
      </c>
      <c r="CE217" s="150"/>
      <c r="CG217" t="s">
        <v>2655</v>
      </c>
      <c r="CH217" t="s">
        <v>2655</v>
      </c>
      <c r="CJ217" t="s">
        <v>2655</v>
      </c>
      <c r="CK217" t="s">
        <v>2655</v>
      </c>
      <c r="CL217" t="s">
        <v>2655</v>
      </c>
      <c r="CM217" t="s">
        <v>2655</v>
      </c>
      <c r="CN217" s="150"/>
      <c r="CO217">
        <v>231</v>
      </c>
      <c r="CP217" s="150">
        <v>2425</v>
      </c>
      <c r="CQ217" t="s">
        <v>2655</v>
      </c>
      <c r="CS217" s="150">
        <v>2656</v>
      </c>
      <c r="CT217" s="150">
        <v>2442</v>
      </c>
      <c r="CU217">
        <v>214</v>
      </c>
      <c r="CV217">
        <v>0.92</v>
      </c>
      <c r="CW217" s="150"/>
      <c r="CX217">
        <v>157</v>
      </c>
      <c r="CY217" t="s">
        <v>2655</v>
      </c>
      <c r="CZ217" t="s">
        <v>2655</v>
      </c>
      <c r="DB217">
        <v>157</v>
      </c>
      <c r="DC217" t="s">
        <v>2655</v>
      </c>
      <c r="DD217">
        <v>157</v>
      </c>
      <c r="DE217" t="s">
        <v>2655</v>
      </c>
      <c r="DF217" s="151"/>
      <c r="DG217">
        <v>388</v>
      </c>
      <c r="DH217" s="150">
        <v>2425</v>
      </c>
      <c r="DI217" t="s">
        <v>2655</v>
      </c>
      <c r="DJ217" t="s">
        <v>2655</v>
      </c>
      <c r="DK217" s="150">
        <v>2813</v>
      </c>
      <c r="DL217" s="150">
        <v>2442</v>
      </c>
      <c r="DM217">
        <v>371</v>
      </c>
      <c r="DN217">
        <v>0.87</v>
      </c>
      <c r="DO217"/>
      <c r="DV217" s="150"/>
      <c r="DW217" t="str">
        <f t="shared" si="12"/>
        <v>קדומים</v>
      </c>
      <c r="DX217" s="150">
        <f t="shared" si="13"/>
        <v>5039</v>
      </c>
      <c r="DY217" s="150">
        <f t="shared" si="14"/>
        <v>710</v>
      </c>
      <c r="DZ217" s="150"/>
      <c r="EB217" s="150"/>
      <c r="EC217" t="s">
        <v>2947</v>
      </c>
      <c r="ED217" s="150" t="str">
        <f t="shared" si="15"/>
        <v>קדומים</v>
      </c>
      <c r="EL217" s="150"/>
      <c r="EM217" s="152"/>
      <c r="EN217" s="150"/>
      <c r="EO217" s="150"/>
      <c r="EP217" s="150"/>
      <c r="EV217" s="150"/>
      <c r="EW217" s="150"/>
      <c r="EX217" s="150"/>
      <c r="EY217" s="151"/>
      <c r="EZ217" s="150"/>
      <c r="FA217" s="150"/>
      <c r="FG217" s="150"/>
      <c r="FH217" s="150"/>
      <c r="FI217" s="150"/>
      <c r="FK217" s="151"/>
      <c r="FN217" s="150"/>
      <c r="FO217" s="150"/>
      <c r="FQ217" s="152"/>
      <c r="FR217" s="150"/>
      <c r="FS217" s="150"/>
      <c r="FV217" s="150"/>
      <c r="FW217" s="150"/>
      <c r="FZ217" s="153"/>
      <c r="GE217" s="150"/>
      <c r="GI217" s="154"/>
      <c r="GR217" s="151"/>
      <c r="GS217" s="150"/>
      <c r="GT217" s="150"/>
      <c r="GW217" s="150"/>
      <c r="GX217" s="150"/>
      <c r="GY217" s="150"/>
      <c r="HA217" s="152"/>
      <c r="HJ217" s="128"/>
      <c r="HL217" s="150"/>
      <c r="HO217" s="150"/>
      <c r="HP217" s="150"/>
      <c r="HS217" s="151"/>
      <c r="IB217" s="151"/>
      <c r="ID217" s="150"/>
      <c r="IG217" s="150"/>
      <c r="IH217" s="150"/>
    </row>
    <row r="218" spans="1:243">
      <c r="A218" s="149">
        <v>205</v>
      </c>
      <c r="B218" s="238" t="s">
        <v>2660</v>
      </c>
      <c r="C218" t="s">
        <v>1517</v>
      </c>
      <c r="D218" s="238"/>
      <c r="E218" s="238"/>
      <c r="F218" s="238"/>
      <c r="G218" s="150">
        <v>26001</v>
      </c>
      <c r="H218" s="150">
        <v>22237</v>
      </c>
      <c r="I218" s="150">
        <v>8221</v>
      </c>
      <c r="J218">
        <v>471</v>
      </c>
      <c r="K218" s="150">
        <v>14591</v>
      </c>
      <c r="L218" s="150">
        <v>71521</v>
      </c>
      <c r="M218"/>
      <c r="N218">
        <v>20</v>
      </c>
      <c r="O218" s="150"/>
      <c r="P218" s="151"/>
      <c r="Q218" s="150">
        <v>10687</v>
      </c>
      <c r="R218" s="150">
        <v>3395</v>
      </c>
      <c r="S218" s="150">
        <v>7649</v>
      </c>
      <c r="T218" s="150">
        <v>3460</v>
      </c>
      <c r="U218" s="150">
        <v>22237</v>
      </c>
      <c r="V218" s="150">
        <v>8221</v>
      </c>
      <c r="W218">
        <v>471</v>
      </c>
      <c r="X218" s="150">
        <v>13425</v>
      </c>
      <c r="Y218" t="s">
        <v>2655</v>
      </c>
      <c r="AA218" t="s">
        <v>2655</v>
      </c>
      <c r="AB218">
        <v>966</v>
      </c>
      <c r="AC218">
        <v>810</v>
      </c>
      <c r="AD218" s="150">
        <v>71321</v>
      </c>
      <c r="AE218">
        <v>200</v>
      </c>
      <c r="AF218" s="150">
        <v>71521</v>
      </c>
      <c r="AG218" s="151"/>
      <c r="AH218" s="150">
        <v>55947</v>
      </c>
      <c r="AI218" s="150">
        <v>3807</v>
      </c>
      <c r="AJ218" s="150">
        <v>7597</v>
      </c>
      <c r="AL218">
        <v>433</v>
      </c>
      <c r="AM218" t="s">
        <v>2655</v>
      </c>
      <c r="AN218" s="150">
        <v>3105</v>
      </c>
      <c r="AP218" s="150">
        <v>14942</v>
      </c>
      <c r="AQ218" s="150">
        <v>24723</v>
      </c>
      <c r="AR218" s="150">
        <v>46166</v>
      </c>
      <c r="AS218" s="150">
        <v>2800</v>
      </c>
      <c r="AT218"/>
      <c r="AU218" s="150">
        <v>128867</v>
      </c>
      <c r="AV218" s="150">
        <v>25090</v>
      </c>
      <c r="AW218" s="150">
        <v>3395</v>
      </c>
      <c r="AY218" s="150">
        <v>150562</v>
      </c>
      <c r="AZ218" s="150">
        <v>8808</v>
      </c>
      <c r="BA218" s="150">
        <v>141754</v>
      </c>
      <c r="BB218">
        <v>0.06</v>
      </c>
      <c r="BC218"/>
      <c r="BD218" s="150"/>
      <c r="BE218" s="150">
        <v>23501</v>
      </c>
      <c r="BF218" s="150">
        <v>5084</v>
      </c>
      <c r="BG218" t="s">
        <v>2655</v>
      </c>
      <c r="BI218" s="150">
        <v>28585</v>
      </c>
      <c r="BJ218" s="150">
        <v>1896</v>
      </c>
      <c r="BK218" s="150">
        <v>26689</v>
      </c>
      <c r="BL218">
        <v>7.0000000000000007E-2</v>
      </c>
      <c r="BM218"/>
      <c r="BN218" s="150">
        <v>29398</v>
      </c>
      <c r="BO218" s="150">
        <v>1624</v>
      </c>
      <c r="BP218" t="s">
        <v>2655</v>
      </c>
      <c r="BR218" s="150">
        <v>31022</v>
      </c>
      <c r="BS218" t="s">
        <v>2655</v>
      </c>
      <c r="BT218" s="150">
        <v>31022</v>
      </c>
      <c r="BU218" t="s">
        <v>2655</v>
      </c>
      <c r="BV218" s="150"/>
      <c r="BW218" s="150">
        <v>181766</v>
      </c>
      <c r="BX218" s="150">
        <v>31798</v>
      </c>
      <c r="BY218" s="150">
        <v>3395</v>
      </c>
      <c r="BZ218" t="s">
        <v>2655</v>
      </c>
      <c r="CA218" s="150">
        <v>210169</v>
      </c>
      <c r="CB218" s="150">
        <v>10704</v>
      </c>
      <c r="CC218" s="150">
        <v>199465</v>
      </c>
      <c r="CD218">
        <v>0.05</v>
      </c>
      <c r="CE218" s="150"/>
      <c r="CG218" t="s">
        <v>2655</v>
      </c>
      <c r="CH218" t="s">
        <v>2655</v>
      </c>
      <c r="CJ218" t="s">
        <v>2655</v>
      </c>
      <c r="CK218" t="s">
        <v>2655</v>
      </c>
      <c r="CL218" t="s">
        <v>2655</v>
      </c>
      <c r="CM218" t="s">
        <v>2655</v>
      </c>
      <c r="CN218" s="150"/>
      <c r="CO218" s="150">
        <v>82516</v>
      </c>
      <c r="CP218" s="150">
        <v>12227</v>
      </c>
      <c r="CQ218" t="s">
        <v>2655</v>
      </c>
      <c r="CS218" s="150">
        <v>94743</v>
      </c>
      <c r="CT218" s="150">
        <v>7515</v>
      </c>
      <c r="CU218" s="150">
        <v>87228</v>
      </c>
      <c r="CV218">
        <v>0.08</v>
      </c>
      <c r="CW218" s="150"/>
      <c r="CY218" t="s">
        <v>2655</v>
      </c>
      <c r="CZ218" t="s">
        <v>2655</v>
      </c>
      <c r="DB218" t="s">
        <v>2655</v>
      </c>
      <c r="DC218" t="s">
        <v>2655</v>
      </c>
      <c r="DD218" t="s">
        <v>2655</v>
      </c>
      <c r="DE218" t="s">
        <v>2655</v>
      </c>
      <c r="DF218" s="151"/>
      <c r="DG218" s="150">
        <v>82516</v>
      </c>
      <c r="DH218" s="150">
        <v>12227</v>
      </c>
      <c r="DI218" t="s">
        <v>2655</v>
      </c>
      <c r="DJ218" t="s">
        <v>2655</v>
      </c>
      <c r="DK218" s="150">
        <v>94743</v>
      </c>
      <c r="DL218" s="150">
        <v>7515</v>
      </c>
      <c r="DM218" s="150">
        <v>87228</v>
      </c>
      <c r="DN218">
        <v>0.08</v>
      </c>
      <c r="DO218" s="150"/>
      <c r="DS218" s="150"/>
      <c r="DV218" s="150"/>
      <c r="DW218" t="str">
        <f t="shared" si="12"/>
        <v>קלנסווה</v>
      </c>
      <c r="DX218" s="150">
        <f t="shared" si="13"/>
        <v>8808</v>
      </c>
      <c r="DY218" s="150">
        <f t="shared" si="14"/>
        <v>1896</v>
      </c>
      <c r="DZ218" s="150"/>
      <c r="EB218" s="150"/>
      <c r="EC218" t="s">
        <v>2948</v>
      </c>
      <c r="ED218" s="150" t="str">
        <f t="shared" si="15"/>
        <v>קלנסווה</v>
      </c>
      <c r="EL218" s="150"/>
      <c r="EM218" s="152"/>
      <c r="EN218" s="150"/>
      <c r="EO218" s="150"/>
      <c r="EP218" s="150"/>
      <c r="ET218" s="150"/>
      <c r="EV218" s="150"/>
      <c r="EW218" s="150"/>
      <c r="EX218" s="150"/>
      <c r="EY218" s="151"/>
      <c r="EZ218" s="150"/>
      <c r="FA218" s="150"/>
      <c r="FG218" s="150"/>
      <c r="FH218" s="150"/>
      <c r="FI218" s="150"/>
      <c r="FJ218" s="150"/>
      <c r="FK218" s="151"/>
      <c r="FL218" s="150"/>
      <c r="FM218" s="150"/>
      <c r="FO218" s="150"/>
      <c r="FP218" s="150"/>
      <c r="FQ218" s="152"/>
      <c r="FR218" s="150"/>
      <c r="FS218" s="150"/>
      <c r="FT218" s="150"/>
      <c r="FV218" s="150"/>
      <c r="FW218" s="150"/>
      <c r="FX218" s="150"/>
      <c r="FZ218" s="153"/>
      <c r="GA218" s="150"/>
      <c r="GB218" s="150"/>
      <c r="GE218" s="150"/>
      <c r="GF218" s="150"/>
      <c r="GG218" s="150"/>
      <c r="GI218" s="154"/>
      <c r="GJ218" s="150"/>
      <c r="GK218" s="150"/>
      <c r="GN218" s="150"/>
      <c r="GP218" s="150"/>
      <c r="GR218" s="151"/>
      <c r="GS218" s="150"/>
      <c r="GT218" s="150"/>
      <c r="GU218" s="150"/>
      <c r="GW218" s="150"/>
      <c r="GX218" s="150"/>
      <c r="GY218" s="150"/>
      <c r="HA218" s="152"/>
      <c r="HJ218" s="128"/>
      <c r="HK218" s="150"/>
      <c r="HL218" s="150"/>
      <c r="HO218" s="150"/>
      <c r="HP218" s="150"/>
      <c r="HQ218" s="150"/>
      <c r="HS218" s="151"/>
      <c r="IB218" s="151"/>
      <c r="IC218" s="150"/>
      <c r="ID218" s="150"/>
      <c r="IG218" s="150"/>
      <c r="IH218" s="150"/>
      <c r="II218" s="150"/>
    </row>
    <row r="219" spans="1:243">
      <c r="A219" s="149">
        <v>206</v>
      </c>
      <c r="B219" s="238" t="s">
        <v>2661</v>
      </c>
      <c r="C219" t="s">
        <v>2351</v>
      </c>
      <c r="D219" s="238"/>
      <c r="E219" s="238"/>
      <c r="F219" s="238"/>
      <c r="G219" s="150">
        <v>22214</v>
      </c>
      <c r="H219" s="150">
        <v>9525</v>
      </c>
      <c r="I219" s="150">
        <v>4139</v>
      </c>
      <c r="J219">
        <v>777</v>
      </c>
      <c r="K219" s="150">
        <v>16833</v>
      </c>
      <c r="L219" s="150">
        <v>53488</v>
      </c>
      <c r="M219"/>
      <c r="N219" t="s">
        <v>2655</v>
      </c>
      <c r="O219" s="150"/>
      <c r="P219" s="151"/>
      <c r="Q219" s="150">
        <v>12681</v>
      </c>
      <c r="R219" s="150">
        <v>3712</v>
      </c>
      <c r="S219" t="s">
        <v>2655</v>
      </c>
      <c r="T219" s="150">
        <v>4240</v>
      </c>
      <c r="U219" s="150">
        <v>9525</v>
      </c>
      <c r="V219" s="150">
        <v>4139</v>
      </c>
      <c r="W219">
        <v>777</v>
      </c>
      <c r="X219" s="150">
        <v>9280</v>
      </c>
      <c r="Y219" s="150">
        <v>7264</v>
      </c>
      <c r="AA219" t="s">
        <v>2655</v>
      </c>
      <c r="AB219">
        <v>289</v>
      </c>
      <c r="AC219" s="150">
        <v>1581</v>
      </c>
      <c r="AD219" s="150">
        <v>53488</v>
      </c>
      <c r="AE219" t="s">
        <v>2655</v>
      </c>
      <c r="AF219" s="150">
        <v>53488</v>
      </c>
      <c r="AG219" s="151"/>
      <c r="AH219" s="150">
        <v>40155</v>
      </c>
      <c r="AI219" s="150">
        <v>8913</v>
      </c>
      <c r="AJ219" s="150">
        <v>6015</v>
      </c>
      <c r="AK219" s="150">
        <v>1985</v>
      </c>
      <c r="AL219" s="150">
        <v>1248</v>
      </c>
      <c r="AM219" t="s">
        <v>2655</v>
      </c>
      <c r="AP219" s="150">
        <v>18161</v>
      </c>
      <c r="AQ219" s="150">
        <v>26769</v>
      </c>
      <c r="AR219" s="150">
        <v>31547</v>
      </c>
      <c r="AS219" t="s">
        <v>2655</v>
      </c>
      <c r="AT219"/>
      <c r="AU219">
        <v>685</v>
      </c>
      <c r="AV219" s="150">
        <v>8940</v>
      </c>
      <c r="AW219" s="150">
        <v>2623</v>
      </c>
      <c r="AX219">
        <v>-210</v>
      </c>
      <c r="AY219" s="150">
        <v>6792</v>
      </c>
      <c r="AZ219" s="150">
        <v>6130</v>
      </c>
      <c r="BA219">
        <v>662</v>
      </c>
      <c r="BB219">
        <v>0.9</v>
      </c>
      <c r="BC219"/>
      <c r="BD219" s="150"/>
      <c r="BE219">
        <v>471</v>
      </c>
      <c r="BF219" s="150">
        <v>7875</v>
      </c>
      <c r="BG219" s="150">
        <v>1089</v>
      </c>
      <c r="BH219">
        <v>-75</v>
      </c>
      <c r="BI219" s="150">
        <v>7182</v>
      </c>
      <c r="BJ219" s="150">
        <v>6625</v>
      </c>
      <c r="BK219">
        <v>557</v>
      </c>
      <c r="BL219">
        <v>0.92</v>
      </c>
      <c r="BM219"/>
      <c r="BN219" s="150">
        <v>1200</v>
      </c>
      <c r="BO219" t="s">
        <v>2655</v>
      </c>
      <c r="BP219" t="s">
        <v>2655</v>
      </c>
      <c r="BQ219">
        <v>285</v>
      </c>
      <c r="BR219" s="150">
        <v>1485</v>
      </c>
      <c r="BS219" t="s">
        <v>2655</v>
      </c>
      <c r="BT219" s="150">
        <v>1485</v>
      </c>
      <c r="BU219" t="s">
        <v>2655</v>
      </c>
      <c r="BV219" s="150"/>
      <c r="BW219" s="150">
        <v>2356</v>
      </c>
      <c r="BX219" s="150">
        <v>16815</v>
      </c>
      <c r="BY219" s="150">
        <v>3712</v>
      </c>
      <c r="BZ219" t="s">
        <v>2655</v>
      </c>
      <c r="CA219" s="150">
        <v>15459</v>
      </c>
      <c r="CB219" s="150">
        <v>12755</v>
      </c>
      <c r="CC219" s="150">
        <v>2704</v>
      </c>
      <c r="CD219">
        <v>0.83</v>
      </c>
      <c r="CE219" s="150"/>
      <c r="CG219" t="s">
        <v>2655</v>
      </c>
      <c r="CH219" t="s">
        <v>2655</v>
      </c>
      <c r="CJ219" t="s">
        <v>2655</v>
      </c>
      <c r="CK219" t="s">
        <v>2655</v>
      </c>
      <c r="CL219" t="s">
        <v>2655</v>
      </c>
      <c r="CM219" t="s">
        <v>2655</v>
      </c>
      <c r="CN219" s="150"/>
      <c r="CO219">
        <v>13</v>
      </c>
      <c r="CP219">
        <v>-12</v>
      </c>
      <c r="CQ219" t="s">
        <v>2655</v>
      </c>
      <c r="CS219">
        <v>1</v>
      </c>
      <c r="CT219" t="s">
        <v>2655</v>
      </c>
      <c r="CU219">
        <v>1</v>
      </c>
      <c r="CV219" t="s">
        <v>2655</v>
      </c>
      <c r="CW219" s="150"/>
      <c r="CX219">
        <v>520</v>
      </c>
      <c r="CY219">
        <v>-3</v>
      </c>
      <c r="CZ219" t="s">
        <v>2655</v>
      </c>
      <c r="DB219">
        <v>517</v>
      </c>
      <c r="DC219" t="s">
        <v>2655</v>
      </c>
      <c r="DD219">
        <v>517</v>
      </c>
      <c r="DE219" t="s">
        <v>2655</v>
      </c>
      <c r="DF219" s="151"/>
      <c r="DG219">
        <v>533</v>
      </c>
      <c r="DH219">
        <v>-15</v>
      </c>
      <c r="DI219" t="s">
        <v>2655</v>
      </c>
      <c r="DJ219" t="s">
        <v>2655</v>
      </c>
      <c r="DK219">
        <v>518</v>
      </c>
      <c r="DL219" t="s">
        <v>2655</v>
      </c>
      <c r="DM219">
        <v>518</v>
      </c>
      <c r="DN219" t="s">
        <v>2655</v>
      </c>
      <c r="DO219"/>
      <c r="DW219" t="str">
        <f t="shared" si="12"/>
        <v>קצרין</v>
      </c>
      <c r="DX219" s="150">
        <f t="shared" si="13"/>
        <v>6130</v>
      </c>
      <c r="DY219" s="150">
        <f t="shared" si="14"/>
        <v>6625</v>
      </c>
      <c r="DZ219" s="150"/>
      <c r="EC219" t="s">
        <v>2949</v>
      </c>
      <c r="ED219" s="150" t="str">
        <f t="shared" si="15"/>
        <v>קצרין</v>
      </c>
      <c r="EL219" s="150"/>
      <c r="EM219" s="152"/>
      <c r="EN219" s="150"/>
      <c r="EO219" s="150"/>
      <c r="EP219" s="150"/>
      <c r="EQ219" s="150"/>
      <c r="ER219" s="150"/>
      <c r="EV219" s="150"/>
      <c r="EW219" s="150"/>
      <c r="EX219" s="150"/>
      <c r="EY219" s="151"/>
      <c r="EZ219" s="150"/>
      <c r="FA219" s="150"/>
      <c r="FG219" s="150"/>
      <c r="FH219" s="150"/>
      <c r="FI219" s="150"/>
      <c r="FJ219" s="150"/>
      <c r="FK219" s="151"/>
      <c r="FL219" s="150"/>
      <c r="FM219" s="150"/>
      <c r="FN219" s="150"/>
      <c r="FO219" s="150"/>
      <c r="FP219" s="150"/>
      <c r="FQ219" s="152"/>
      <c r="FS219" s="150"/>
      <c r="FT219" s="150"/>
      <c r="FV219" s="150"/>
      <c r="FW219" s="150"/>
      <c r="FZ219" s="153"/>
      <c r="GB219" s="150"/>
      <c r="GC219" s="150"/>
      <c r="GE219" s="150"/>
      <c r="GF219" s="150"/>
      <c r="GI219" s="154"/>
      <c r="GJ219" s="150"/>
      <c r="GN219" s="150"/>
      <c r="GP219" s="150"/>
      <c r="GR219" s="151"/>
      <c r="GS219" s="150"/>
      <c r="GT219" s="150"/>
      <c r="GU219" s="150"/>
      <c r="GW219" s="150"/>
      <c r="GX219" s="150"/>
      <c r="GY219" s="150"/>
      <c r="HA219" s="152"/>
      <c r="HJ219" s="128"/>
      <c r="HS219" s="151"/>
      <c r="IB219" s="151"/>
    </row>
    <row r="220" spans="1:243">
      <c r="A220" s="149">
        <v>207</v>
      </c>
      <c r="B220" s="238" t="s">
        <v>2659</v>
      </c>
      <c r="C220" t="s">
        <v>2518</v>
      </c>
      <c r="D220" s="238"/>
      <c r="E220" s="238"/>
      <c r="F220" s="238"/>
      <c r="G220" s="150">
        <v>161021</v>
      </c>
      <c r="H220" s="150">
        <v>65548</v>
      </c>
      <c r="I220" s="150">
        <v>13132</v>
      </c>
      <c r="J220" s="150">
        <v>2790</v>
      </c>
      <c r="K220" s="150">
        <v>4654</v>
      </c>
      <c r="L220" s="150">
        <v>247145</v>
      </c>
      <c r="M220" s="150"/>
      <c r="N220" s="150">
        <v>-5832</v>
      </c>
      <c r="O220" s="150"/>
      <c r="P220" s="151"/>
      <c r="Q220" s="150">
        <v>93695</v>
      </c>
      <c r="R220" s="150">
        <v>27795</v>
      </c>
      <c r="S220" s="150">
        <v>6743</v>
      </c>
      <c r="T220" s="150">
        <v>31219</v>
      </c>
      <c r="U220" s="150">
        <v>65548</v>
      </c>
      <c r="V220" s="150">
        <v>13132</v>
      </c>
      <c r="W220" s="150">
        <v>2790</v>
      </c>
      <c r="X220" t="s">
        <v>2655</v>
      </c>
      <c r="Y220">
        <v>54</v>
      </c>
      <c r="AA220" s="150">
        <v>4600</v>
      </c>
      <c r="AB220" t="s">
        <v>2655</v>
      </c>
      <c r="AC220" s="150">
        <v>1569</v>
      </c>
      <c r="AD220" s="150">
        <v>247145</v>
      </c>
      <c r="AE220" t="s">
        <v>2655</v>
      </c>
      <c r="AF220" s="150">
        <v>247145</v>
      </c>
      <c r="AG220" s="151"/>
      <c r="AH220" s="150">
        <v>295050</v>
      </c>
      <c r="AI220" s="150">
        <v>8789</v>
      </c>
      <c r="AJ220">
        <v>242</v>
      </c>
      <c r="AK220">
        <v>72</v>
      </c>
      <c r="AL220" s="150">
        <v>55494</v>
      </c>
      <c r="AM220" s="150">
        <v>3687</v>
      </c>
      <c r="AP220" s="150">
        <v>68284</v>
      </c>
      <c r="AQ220" s="150">
        <v>35915</v>
      </c>
      <c r="AR220" s="150">
        <v>327419</v>
      </c>
      <c r="AS220" t="s">
        <v>2655</v>
      </c>
      <c r="AT220"/>
      <c r="AU220" s="150">
        <v>9363</v>
      </c>
      <c r="AV220" s="150">
        <v>90229</v>
      </c>
      <c r="AW220" s="150">
        <v>15258</v>
      </c>
      <c r="AY220" s="150">
        <v>84334</v>
      </c>
      <c r="AZ220" s="150">
        <v>71792</v>
      </c>
      <c r="BA220" s="150">
        <v>12542</v>
      </c>
      <c r="BB220">
        <v>0.85</v>
      </c>
      <c r="BC220"/>
      <c r="BD220" s="150"/>
      <c r="BE220" s="150">
        <v>12093</v>
      </c>
      <c r="BF220" s="150">
        <v>32455</v>
      </c>
      <c r="BG220" s="150">
        <v>12536</v>
      </c>
      <c r="BI220" s="150">
        <v>32012</v>
      </c>
      <c r="BJ220" s="150">
        <v>22096</v>
      </c>
      <c r="BK220" s="150">
        <v>9916</v>
      </c>
      <c r="BL220">
        <v>0.69</v>
      </c>
      <c r="BM220"/>
      <c r="BN220" s="150">
        <v>24457</v>
      </c>
      <c r="BO220">
        <v>935</v>
      </c>
      <c r="BP220">
        <v>570</v>
      </c>
      <c r="BR220" s="150">
        <v>24822</v>
      </c>
      <c r="BS220" t="s">
        <v>2655</v>
      </c>
      <c r="BT220" s="150">
        <v>24822</v>
      </c>
      <c r="BU220" t="s">
        <v>2655</v>
      </c>
      <c r="BV220" s="150"/>
      <c r="BW220" s="150">
        <v>45913</v>
      </c>
      <c r="BX220" s="150">
        <v>123619</v>
      </c>
      <c r="BY220" s="150">
        <v>28364</v>
      </c>
      <c r="BZ220" t="s">
        <v>2655</v>
      </c>
      <c r="CA220" s="150">
        <v>141168</v>
      </c>
      <c r="CB220" s="150">
        <v>93888</v>
      </c>
      <c r="CC220" s="150">
        <v>47280</v>
      </c>
      <c r="CD220">
        <v>0.67</v>
      </c>
      <c r="CE220" s="150"/>
      <c r="CG220" t="s">
        <v>2655</v>
      </c>
      <c r="CH220" t="s">
        <v>2655</v>
      </c>
      <c r="CJ220" t="s">
        <v>2655</v>
      </c>
      <c r="CK220" t="s">
        <v>2655</v>
      </c>
      <c r="CL220" t="s">
        <v>2655</v>
      </c>
      <c r="CM220" t="s">
        <v>2655</v>
      </c>
      <c r="CN220" s="150"/>
      <c r="CO220" s="150">
        <v>3442</v>
      </c>
      <c r="CP220">
        <v>255</v>
      </c>
      <c r="CQ220" t="s">
        <v>2655</v>
      </c>
      <c r="CS220" s="150">
        <v>3697</v>
      </c>
      <c r="CT220">
        <v>169</v>
      </c>
      <c r="CU220" s="150">
        <v>3528</v>
      </c>
      <c r="CV220">
        <v>0.05</v>
      </c>
      <c r="CW220" s="150"/>
      <c r="CX220" s="150">
        <v>5390</v>
      </c>
      <c r="CY220">
        <v>502</v>
      </c>
      <c r="CZ220">
        <v>261</v>
      </c>
      <c r="DB220" s="150">
        <v>5631</v>
      </c>
      <c r="DC220" t="s">
        <v>2655</v>
      </c>
      <c r="DD220" s="150">
        <v>5631</v>
      </c>
      <c r="DE220" t="s">
        <v>2655</v>
      </c>
      <c r="DF220" s="151"/>
      <c r="DG220" s="150">
        <v>8832</v>
      </c>
      <c r="DH220">
        <v>757</v>
      </c>
      <c r="DI220">
        <v>261</v>
      </c>
      <c r="DJ220" t="s">
        <v>2655</v>
      </c>
      <c r="DK220" s="150">
        <v>9328</v>
      </c>
      <c r="DL220">
        <v>169</v>
      </c>
      <c r="DM220" s="150">
        <v>9159</v>
      </c>
      <c r="DN220">
        <v>0.02</v>
      </c>
      <c r="DO220" s="150"/>
      <c r="DQ220" s="150"/>
      <c r="DS220" s="150"/>
      <c r="DW220" t="str">
        <f t="shared" si="12"/>
        <v>קרית אונו</v>
      </c>
      <c r="DX220" s="150">
        <f t="shared" si="13"/>
        <v>71792</v>
      </c>
      <c r="DY220" s="150">
        <f t="shared" si="14"/>
        <v>22096</v>
      </c>
      <c r="DZ220" s="150"/>
      <c r="EB220" s="150"/>
      <c r="EC220" t="s">
        <v>2984</v>
      </c>
      <c r="ED220" s="150" t="str">
        <f t="shared" si="15"/>
        <v>קרית אונו</v>
      </c>
      <c r="EE220" s="150"/>
      <c r="EL220" s="150"/>
      <c r="EM220" s="152"/>
      <c r="EN220" s="150"/>
      <c r="EO220" s="150"/>
      <c r="ER220" s="150"/>
      <c r="ES220" s="150"/>
      <c r="EV220" s="150"/>
      <c r="EW220" s="150"/>
      <c r="EX220" s="150"/>
      <c r="EY220" s="151"/>
      <c r="EZ220" s="150"/>
      <c r="FA220" s="150"/>
      <c r="FC220" s="150"/>
      <c r="FE220" s="150"/>
      <c r="FG220" s="150"/>
      <c r="FH220" s="150"/>
      <c r="FI220" s="150"/>
      <c r="FJ220" s="150"/>
      <c r="FK220" s="151"/>
      <c r="FL220" s="150"/>
      <c r="FM220" s="150"/>
      <c r="FN220" s="150"/>
      <c r="FO220" s="150"/>
      <c r="FP220" s="150"/>
      <c r="FQ220" s="152"/>
      <c r="FR220" s="150"/>
      <c r="FS220" s="150"/>
      <c r="FT220" s="150"/>
      <c r="FV220" s="150"/>
      <c r="FW220" s="150"/>
      <c r="FX220" s="150"/>
      <c r="FZ220" s="153"/>
      <c r="GA220" s="150"/>
      <c r="GB220" s="150"/>
      <c r="GC220" s="150"/>
      <c r="GE220" s="150"/>
      <c r="GF220" s="150"/>
      <c r="GG220" s="150"/>
      <c r="GI220" s="154"/>
      <c r="GJ220" s="150"/>
      <c r="GN220" s="150"/>
      <c r="GP220" s="150"/>
      <c r="GR220" s="151"/>
      <c r="GS220" s="150"/>
      <c r="GT220" s="150"/>
      <c r="GU220" s="150"/>
      <c r="GW220" s="150"/>
      <c r="GX220" s="150"/>
      <c r="GY220" s="150"/>
      <c r="HA220" s="152"/>
      <c r="HJ220" s="128"/>
      <c r="HK220" s="150"/>
      <c r="HO220" s="150"/>
      <c r="HQ220" s="150"/>
      <c r="HS220" s="151"/>
      <c r="HT220" s="150"/>
      <c r="HX220" s="150"/>
      <c r="HZ220" s="150"/>
      <c r="IB220" s="151"/>
      <c r="IC220" s="150"/>
      <c r="IG220" s="150"/>
      <c r="II220" s="150"/>
    </row>
    <row r="221" spans="1:243">
      <c r="A221" s="149">
        <v>208</v>
      </c>
      <c r="B221" s="238" t="s">
        <v>2659</v>
      </c>
      <c r="C221" t="s">
        <v>1028</v>
      </c>
      <c r="D221" s="238"/>
      <c r="E221" s="238"/>
      <c r="F221" s="238"/>
      <c r="G221" s="150">
        <v>20745</v>
      </c>
      <c r="H221" s="150">
        <v>16714</v>
      </c>
      <c r="I221" s="150">
        <v>7801</v>
      </c>
      <c r="J221" s="150">
        <v>2264</v>
      </c>
      <c r="K221" s="150">
        <v>22642</v>
      </c>
      <c r="L221" s="150">
        <v>70166</v>
      </c>
      <c r="M221"/>
      <c r="N221">
        <v>127</v>
      </c>
      <c r="O221" s="150"/>
      <c r="P221" s="151"/>
      <c r="Q221" s="150">
        <v>6268</v>
      </c>
      <c r="R221" s="150">
        <v>3439</v>
      </c>
      <c r="S221" s="150">
        <v>3715</v>
      </c>
      <c r="T221" s="150">
        <v>6918</v>
      </c>
      <c r="U221" s="150">
        <v>16714</v>
      </c>
      <c r="V221" s="150">
        <v>7801</v>
      </c>
      <c r="W221" s="150">
        <v>2264</v>
      </c>
      <c r="X221" s="150">
        <v>11492</v>
      </c>
      <c r="Y221" s="150">
        <v>11148</v>
      </c>
      <c r="AA221" t="s">
        <v>2655</v>
      </c>
      <c r="AB221">
        <v>2</v>
      </c>
      <c r="AC221">
        <v>405</v>
      </c>
      <c r="AD221" s="150">
        <v>70166</v>
      </c>
      <c r="AE221" t="s">
        <v>2655</v>
      </c>
      <c r="AF221" s="150">
        <v>70166</v>
      </c>
      <c r="AG221" s="151"/>
      <c r="AH221" s="150">
        <v>35259</v>
      </c>
      <c r="AI221" s="150">
        <v>4629</v>
      </c>
      <c r="AJ221" s="150">
        <v>1175</v>
      </c>
      <c r="AK221">
        <v>153</v>
      </c>
      <c r="AL221">
        <v>502</v>
      </c>
      <c r="AM221" t="s">
        <v>2655</v>
      </c>
      <c r="AP221" s="150">
        <v>6459</v>
      </c>
      <c r="AQ221" s="150">
        <v>15973</v>
      </c>
      <c r="AR221" s="150">
        <v>25745</v>
      </c>
      <c r="AS221" s="150">
        <v>2800</v>
      </c>
      <c r="AT221"/>
      <c r="AU221" s="150">
        <v>1924</v>
      </c>
      <c r="AV221" s="150">
        <v>6598</v>
      </c>
      <c r="AW221" s="150">
        <v>2158</v>
      </c>
      <c r="AX221">
        <v>68</v>
      </c>
      <c r="AY221" s="150">
        <v>6432</v>
      </c>
      <c r="AZ221" s="150">
        <v>4372</v>
      </c>
      <c r="BA221" s="150">
        <v>2060</v>
      </c>
      <c r="BB221">
        <v>0.68</v>
      </c>
      <c r="BC221"/>
      <c r="BD221" s="150"/>
      <c r="BE221" s="150">
        <v>2294</v>
      </c>
      <c r="BF221" s="150">
        <v>3763</v>
      </c>
      <c r="BG221" s="150">
        <v>1281</v>
      </c>
      <c r="BH221">
        <v>-5</v>
      </c>
      <c r="BI221" s="150">
        <v>4771</v>
      </c>
      <c r="BJ221" s="150">
        <v>1896</v>
      </c>
      <c r="BK221" s="150">
        <v>2875</v>
      </c>
      <c r="BL221">
        <v>0.4</v>
      </c>
      <c r="BM221"/>
      <c r="BN221" s="150">
        <v>8313</v>
      </c>
      <c r="BO221">
        <v>-254</v>
      </c>
      <c r="BP221" t="s">
        <v>2655</v>
      </c>
      <c r="BQ221">
        <v>-63</v>
      </c>
      <c r="BR221" s="150">
        <v>7996</v>
      </c>
      <c r="BS221" t="s">
        <v>2655</v>
      </c>
      <c r="BT221" s="150">
        <v>7996</v>
      </c>
      <c r="BU221" t="s">
        <v>2655</v>
      </c>
      <c r="BV221" s="150"/>
      <c r="BW221" s="150">
        <v>12531</v>
      </c>
      <c r="BX221" s="150">
        <v>10107</v>
      </c>
      <c r="BY221" s="150">
        <v>3439</v>
      </c>
      <c r="BZ221" t="s">
        <v>2655</v>
      </c>
      <c r="CA221" s="150">
        <v>19199</v>
      </c>
      <c r="CB221" s="150">
        <v>6268</v>
      </c>
      <c r="CC221" s="150">
        <v>12931</v>
      </c>
      <c r="CD221">
        <v>0.33</v>
      </c>
      <c r="CE221" s="150"/>
      <c r="CG221" t="s">
        <v>2655</v>
      </c>
      <c r="CH221" t="s">
        <v>2655</v>
      </c>
      <c r="CJ221" t="s">
        <v>2655</v>
      </c>
      <c r="CK221" t="s">
        <v>2655</v>
      </c>
      <c r="CL221" t="s">
        <v>2655</v>
      </c>
      <c r="CM221" t="s">
        <v>2655</v>
      </c>
      <c r="CN221" s="150"/>
      <c r="CO221" s="150">
        <v>1489</v>
      </c>
      <c r="CP221" s="150">
        <v>3557</v>
      </c>
      <c r="CQ221" t="s">
        <v>2655</v>
      </c>
      <c r="CR221">
        <v>89</v>
      </c>
      <c r="CS221" s="150">
        <v>5135</v>
      </c>
      <c r="CT221" s="150">
        <v>3715</v>
      </c>
      <c r="CU221" s="150">
        <v>1420</v>
      </c>
      <c r="CV221">
        <v>0.72</v>
      </c>
      <c r="CW221" s="150"/>
      <c r="CX221">
        <v>442</v>
      </c>
      <c r="CY221" t="s">
        <v>2655</v>
      </c>
      <c r="CZ221" t="s">
        <v>2655</v>
      </c>
      <c r="DA221">
        <v>-89</v>
      </c>
      <c r="DB221">
        <v>353</v>
      </c>
      <c r="DC221" t="s">
        <v>2655</v>
      </c>
      <c r="DD221">
        <v>353</v>
      </c>
      <c r="DE221" t="s">
        <v>2655</v>
      </c>
      <c r="DF221" s="151"/>
      <c r="DG221" s="150">
        <v>1931</v>
      </c>
      <c r="DH221" s="150">
        <v>3557</v>
      </c>
      <c r="DI221" t="s">
        <v>2655</v>
      </c>
      <c r="DJ221" t="s">
        <v>2655</v>
      </c>
      <c r="DK221" s="150">
        <v>5488</v>
      </c>
      <c r="DL221" s="150">
        <v>3715</v>
      </c>
      <c r="DM221" s="150">
        <v>1773</v>
      </c>
      <c r="DN221">
        <v>0.68</v>
      </c>
      <c r="DO221" s="150"/>
      <c r="DS221" s="150"/>
      <c r="DV221" s="150"/>
      <c r="DW221" t="str">
        <f t="shared" si="12"/>
        <v>קרית ארבע</v>
      </c>
      <c r="DX221" s="150">
        <f t="shared" si="13"/>
        <v>4372</v>
      </c>
      <c r="DY221" s="150">
        <f t="shared" si="14"/>
        <v>1896</v>
      </c>
      <c r="DZ221" s="150"/>
      <c r="EC221" t="s">
        <v>2985</v>
      </c>
      <c r="ED221" s="150" t="str">
        <f t="shared" si="15"/>
        <v>קרית ארבע</v>
      </c>
      <c r="EL221" s="150"/>
      <c r="EM221" s="152"/>
      <c r="EN221" s="150"/>
      <c r="EO221" s="150"/>
      <c r="EP221" s="150"/>
      <c r="EV221" s="150"/>
      <c r="EW221" s="150"/>
      <c r="EX221" s="150"/>
      <c r="EY221" s="151"/>
      <c r="EZ221" s="150"/>
      <c r="FA221" s="150"/>
      <c r="FG221" s="150"/>
      <c r="FH221" s="150"/>
      <c r="FI221" s="150"/>
      <c r="FK221" s="151"/>
      <c r="FL221" s="150"/>
      <c r="FM221" s="150"/>
      <c r="FO221" s="150"/>
      <c r="FP221" s="150"/>
      <c r="FQ221" s="152"/>
      <c r="FR221" s="150"/>
      <c r="FS221" s="150"/>
      <c r="FT221" s="150"/>
      <c r="FV221" s="150"/>
      <c r="FW221" s="150"/>
      <c r="FX221" s="150"/>
      <c r="FZ221" s="153"/>
      <c r="GA221" s="150"/>
      <c r="GB221" s="150"/>
      <c r="GC221" s="150"/>
      <c r="GE221" s="150"/>
      <c r="GF221" s="150"/>
      <c r="GG221" s="150"/>
      <c r="GI221" s="154"/>
      <c r="GJ221" s="150"/>
      <c r="GN221" s="150"/>
      <c r="GP221" s="150"/>
      <c r="GR221" s="151"/>
      <c r="GS221" s="150"/>
      <c r="GT221" s="150"/>
      <c r="GU221" s="150"/>
      <c r="GW221" s="150"/>
      <c r="GX221" s="150"/>
      <c r="GY221" s="150"/>
      <c r="HA221" s="152"/>
      <c r="HJ221" s="128"/>
      <c r="HK221" s="150"/>
      <c r="HL221" s="150"/>
      <c r="HO221" s="150"/>
      <c r="HP221" s="150"/>
      <c r="HQ221" s="150"/>
      <c r="HS221" s="151"/>
      <c r="IB221" s="151"/>
      <c r="IC221" s="150"/>
      <c r="ID221" s="150"/>
      <c r="IG221" s="150"/>
      <c r="IH221" s="150"/>
      <c r="II221" s="150"/>
    </row>
    <row r="222" spans="1:243">
      <c r="A222" s="149">
        <v>209</v>
      </c>
      <c r="B222" s="238" t="s">
        <v>2654</v>
      </c>
      <c r="C222" t="s">
        <v>776</v>
      </c>
      <c r="D222" s="238"/>
      <c r="E222" s="238"/>
      <c r="F222" s="238"/>
      <c r="G222" s="150">
        <v>209172</v>
      </c>
      <c r="H222" s="150">
        <v>75619</v>
      </c>
      <c r="I222" s="150">
        <v>33958</v>
      </c>
      <c r="J222" s="150">
        <v>2169</v>
      </c>
      <c r="K222" s="150">
        <v>21359</v>
      </c>
      <c r="L222" s="150">
        <v>342277</v>
      </c>
      <c r="M222" s="150"/>
      <c r="N222">
        <v>516</v>
      </c>
      <c r="O222" s="150"/>
      <c r="P222" s="151"/>
      <c r="Q222" s="150">
        <v>155337</v>
      </c>
      <c r="R222" s="150">
        <v>23370</v>
      </c>
      <c r="S222">
        <v>303</v>
      </c>
      <c r="T222" s="150">
        <v>30067</v>
      </c>
      <c r="U222" s="150">
        <v>75619</v>
      </c>
      <c r="V222" s="150">
        <v>33958</v>
      </c>
      <c r="W222" s="150">
        <v>2169</v>
      </c>
      <c r="X222" s="150">
        <v>20013</v>
      </c>
      <c r="Y222" t="s">
        <v>2655</v>
      </c>
      <c r="AA222" t="s">
        <v>2655</v>
      </c>
      <c r="AB222" s="150">
        <v>1346</v>
      </c>
      <c r="AC222">
        <v>95</v>
      </c>
      <c r="AD222" s="150">
        <v>342277</v>
      </c>
      <c r="AE222" t="s">
        <v>2655</v>
      </c>
      <c r="AF222" s="150">
        <v>342277</v>
      </c>
      <c r="AG222" s="151"/>
      <c r="AH222" s="150">
        <v>274100</v>
      </c>
      <c r="AI222" s="150">
        <v>16309</v>
      </c>
      <c r="AJ222" s="150">
        <v>2288</v>
      </c>
      <c r="AL222" s="150">
        <v>51174</v>
      </c>
      <c r="AM222" s="150">
        <v>52000</v>
      </c>
      <c r="AP222" s="150">
        <v>121771</v>
      </c>
      <c r="AQ222" s="150">
        <v>40139</v>
      </c>
      <c r="AR222" s="150">
        <v>355732</v>
      </c>
      <c r="AS222" t="s">
        <v>2655</v>
      </c>
      <c r="AT222"/>
      <c r="AU222" s="150">
        <v>12403</v>
      </c>
      <c r="AV222" s="150">
        <v>90079</v>
      </c>
      <c r="AW222" s="150">
        <v>18203</v>
      </c>
      <c r="AX222" s="150">
        <v>-6725</v>
      </c>
      <c r="AY222" s="150">
        <v>77554</v>
      </c>
      <c r="AZ222" s="150">
        <v>71637</v>
      </c>
      <c r="BA222" s="150">
        <v>5917</v>
      </c>
      <c r="BB222">
        <v>0.92</v>
      </c>
      <c r="BC222"/>
      <c r="BD222" s="150"/>
      <c r="BE222" s="150">
        <v>26156</v>
      </c>
      <c r="BF222" s="150">
        <v>77444.92</v>
      </c>
      <c r="BG222" s="150">
        <v>5167</v>
      </c>
      <c r="BH222" s="150">
        <v>2166</v>
      </c>
      <c r="BI222" s="150">
        <v>100599.92</v>
      </c>
      <c r="BJ222" s="150">
        <v>66090</v>
      </c>
      <c r="BK222" s="150">
        <v>34509.919999999998</v>
      </c>
      <c r="BL222">
        <v>0.66</v>
      </c>
      <c r="BM222"/>
      <c r="BN222" s="150">
        <v>184378</v>
      </c>
      <c r="BO222" s="150">
        <v>15389</v>
      </c>
      <c r="BP222" s="150">
        <v>13251</v>
      </c>
      <c r="BQ222" s="150">
        <v>4559</v>
      </c>
      <c r="BR222" s="150">
        <v>191075</v>
      </c>
      <c r="BS222" t="s">
        <v>2655</v>
      </c>
      <c r="BT222" s="150">
        <v>191075</v>
      </c>
      <c r="BU222" t="s">
        <v>2655</v>
      </c>
      <c r="BV222" s="150"/>
      <c r="BW222" s="150">
        <v>222937</v>
      </c>
      <c r="BX222" s="150">
        <v>182912.92</v>
      </c>
      <c r="BY222" s="150">
        <v>36621</v>
      </c>
      <c r="BZ222" t="s">
        <v>2655</v>
      </c>
      <c r="CA222" s="150">
        <v>369228.92</v>
      </c>
      <c r="CB222" s="150">
        <v>137727</v>
      </c>
      <c r="CC222" s="150">
        <v>231501.92</v>
      </c>
      <c r="CD222">
        <v>0.37</v>
      </c>
      <c r="CE222" s="150"/>
      <c r="CG222" t="s">
        <v>2655</v>
      </c>
      <c r="CH222" t="s">
        <v>2655</v>
      </c>
      <c r="CJ222" t="s">
        <v>2655</v>
      </c>
      <c r="CK222" t="s">
        <v>2655</v>
      </c>
      <c r="CL222" t="s">
        <v>2655</v>
      </c>
      <c r="CM222" t="s">
        <v>2655</v>
      </c>
      <c r="CN222" s="150"/>
      <c r="CO222" s="150">
        <v>7177</v>
      </c>
      <c r="CP222">
        <v>-246</v>
      </c>
      <c r="CQ222" t="s">
        <v>2655</v>
      </c>
      <c r="CR222">
        <v>243</v>
      </c>
      <c r="CS222" s="150">
        <v>7174</v>
      </c>
      <c r="CT222">
        <v>303</v>
      </c>
      <c r="CU222" s="150">
        <v>6871</v>
      </c>
      <c r="CV222">
        <v>0.04</v>
      </c>
      <c r="CW222" s="150"/>
      <c r="CX222" s="150">
        <v>28706</v>
      </c>
      <c r="CY222">
        <v>-982</v>
      </c>
      <c r="CZ222" t="s">
        <v>2655</v>
      </c>
      <c r="DA222">
        <v>-243</v>
      </c>
      <c r="DB222" s="150">
        <v>27481</v>
      </c>
      <c r="DC222" t="s">
        <v>2655</v>
      </c>
      <c r="DD222" s="150">
        <v>27481</v>
      </c>
      <c r="DE222" t="s">
        <v>2655</v>
      </c>
      <c r="DF222" s="151"/>
      <c r="DG222" s="150">
        <v>35883</v>
      </c>
      <c r="DH222" s="150">
        <v>-1228</v>
      </c>
      <c r="DI222" t="s">
        <v>2655</v>
      </c>
      <c r="DJ222" t="s">
        <v>2655</v>
      </c>
      <c r="DK222" s="150">
        <v>34655</v>
      </c>
      <c r="DL222">
        <v>303</v>
      </c>
      <c r="DM222" s="150">
        <v>34352</v>
      </c>
      <c r="DN222">
        <v>0.01</v>
      </c>
      <c r="DO222" s="150"/>
      <c r="DS222" s="150"/>
      <c r="DW222" t="str">
        <f t="shared" si="12"/>
        <v>קרית אתא</v>
      </c>
      <c r="DX222" s="150">
        <f t="shared" si="13"/>
        <v>71637</v>
      </c>
      <c r="DY222" s="150">
        <f t="shared" si="14"/>
        <v>66090</v>
      </c>
      <c r="DZ222" s="150"/>
      <c r="EB222" s="150"/>
      <c r="EC222" t="s">
        <v>2986</v>
      </c>
      <c r="ED222" s="150" t="str">
        <f t="shared" si="15"/>
        <v>קרית אתא</v>
      </c>
      <c r="EE222" s="150"/>
      <c r="EL222" s="150"/>
      <c r="EM222" s="152"/>
      <c r="EN222" s="150"/>
      <c r="EO222" s="150"/>
      <c r="EP222" s="150"/>
      <c r="ER222" s="150"/>
      <c r="ES222" s="150"/>
      <c r="EV222" s="150"/>
      <c r="EW222" s="150"/>
      <c r="EX222" s="150"/>
      <c r="EY222" s="151"/>
      <c r="EZ222" s="150"/>
      <c r="FA222" s="150"/>
      <c r="FB222" s="150"/>
      <c r="FD222" s="150"/>
      <c r="FE222" s="150"/>
      <c r="FG222" s="150"/>
      <c r="FH222" s="150"/>
      <c r="FI222" s="150"/>
      <c r="FJ222" s="150"/>
      <c r="FK222" s="151"/>
      <c r="FM222" s="150"/>
      <c r="FN222" s="150"/>
      <c r="FO222" s="150"/>
      <c r="FP222" s="150"/>
      <c r="FQ222" s="152"/>
      <c r="FR222" s="150"/>
      <c r="FS222" s="150"/>
      <c r="FT222" s="150"/>
      <c r="FU222" s="150"/>
      <c r="FV222" s="150"/>
      <c r="FW222" s="150"/>
      <c r="FX222" s="150"/>
      <c r="FZ222" s="153"/>
      <c r="GA222" s="150"/>
      <c r="GB222" s="150"/>
      <c r="GC222" s="150"/>
      <c r="GD222" s="150"/>
      <c r="GE222" s="150"/>
      <c r="GF222" s="150"/>
      <c r="GG222" s="150"/>
      <c r="GI222" s="154"/>
      <c r="GJ222" s="150"/>
      <c r="GK222" s="150"/>
      <c r="GL222" s="150"/>
      <c r="GM222" s="150"/>
      <c r="GN222" s="150"/>
      <c r="GP222" s="150"/>
      <c r="GR222" s="151"/>
      <c r="GS222" s="150"/>
      <c r="GT222" s="150"/>
      <c r="GU222" s="150"/>
      <c r="GW222" s="150"/>
      <c r="GX222" s="150"/>
      <c r="GY222" s="150"/>
      <c r="HA222" s="152"/>
      <c r="HJ222" s="128"/>
      <c r="HK222" s="150"/>
      <c r="HO222" s="150"/>
      <c r="HQ222" s="150"/>
      <c r="HS222" s="151"/>
      <c r="HT222" s="150"/>
      <c r="HX222" s="150"/>
      <c r="HZ222" s="150"/>
      <c r="IB222" s="151"/>
      <c r="IC222" s="150"/>
      <c r="ID222" s="150"/>
      <c r="IG222" s="150"/>
      <c r="II222" s="150"/>
    </row>
    <row r="223" spans="1:243">
      <c r="A223" s="149">
        <v>210</v>
      </c>
      <c r="B223" s="238" t="s">
        <v>2659</v>
      </c>
      <c r="C223" t="s">
        <v>786</v>
      </c>
      <c r="D223" s="238"/>
      <c r="E223" s="238"/>
      <c r="F223" s="238"/>
      <c r="G223" s="150">
        <v>208418</v>
      </c>
      <c r="H223" s="150">
        <v>25209</v>
      </c>
      <c r="I223" s="150">
        <v>22245</v>
      </c>
      <c r="J223">
        <v>786</v>
      </c>
      <c r="K223" s="150">
        <v>6553</v>
      </c>
      <c r="L223" s="150">
        <v>263211</v>
      </c>
      <c r="M223" s="150"/>
      <c r="N223">
        <v>607</v>
      </c>
      <c r="O223" s="150"/>
      <c r="P223" s="151"/>
      <c r="Q223" s="150">
        <v>114567</v>
      </c>
      <c r="R223" s="150">
        <v>22822</v>
      </c>
      <c r="S223">
        <v>477</v>
      </c>
      <c r="T223" s="150">
        <v>70447</v>
      </c>
      <c r="U223" s="150">
        <v>25209</v>
      </c>
      <c r="V223" s="150">
        <v>22245</v>
      </c>
      <c r="W223">
        <v>786</v>
      </c>
      <c r="X223" s="150">
        <v>5975</v>
      </c>
      <c r="Y223">
        <v>572</v>
      </c>
      <c r="AA223" t="s">
        <v>2655</v>
      </c>
      <c r="AB223">
        <v>6</v>
      </c>
      <c r="AC223">
        <v>105</v>
      </c>
      <c r="AD223" s="150">
        <v>263211</v>
      </c>
      <c r="AE223" t="s">
        <v>2655</v>
      </c>
      <c r="AF223" s="150">
        <v>263211</v>
      </c>
      <c r="AG223" s="151"/>
      <c r="AH223" s="150">
        <v>116619</v>
      </c>
      <c r="AI223" s="150">
        <v>7280</v>
      </c>
      <c r="AJ223" s="150">
        <v>31473</v>
      </c>
      <c r="AK223">
        <v>874</v>
      </c>
      <c r="AL223">
        <v>65</v>
      </c>
      <c r="AM223" s="150">
        <v>17807</v>
      </c>
      <c r="AP223" s="150">
        <v>57699</v>
      </c>
      <c r="AQ223" s="150">
        <v>19866</v>
      </c>
      <c r="AR223" s="150">
        <v>154452</v>
      </c>
      <c r="AS223" t="s">
        <v>2655</v>
      </c>
      <c r="AT223"/>
      <c r="AU223" s="150">
        <v>11717</v>
      </c>
      <c r="AV223" s="150">
        <v>78603.759999999995</v>
      </c>
      <c r="AW223" s="150">
        <v>20976</v>
      </c>
      <c r="AX223" s="150">
        <v>10904</v>
      </c>
      <c r="AY223" s="150">
        <v>80248.759999999995</v>
      </c>
      <c r="AZ223" s="150">
        <v>56972</v>
      </c>
      <c r="BA223" s="150">
        <v>23276.76</v>
      </c>
      <c r="BB223">
        <v>0.71</v>
      </c>
      <c r="BC223"/>
      <c r="BD223" s="150"/>
      <c r="BE223" s="150">
        <v>41636</v>
      </c>
      <c r="BF223" s="150">
        <v>63458.47</v>
      </c>
      <c r="BG223" s="150">
        <v>1349</v>
      </c>
      <c r="BH223" s="150">
        <v>-11548</v>
      </c>
      <c r="BI223" s="150">
        <v>92197.47</v>
      </c>
      <c r="BJ223" s="150">
        <v>57595</v>
      </c>
      <c r="BK223" s="150">
        <v>34602.47</v>
      </c>
      <c r="BL223">
        <v>0.62</v>
      </c>
      <c r="BM223"/>
      <c r="BN223" s="150">
        <v>62952</v>
      </c>
      <c r="BO223" t="s">
        <v>2655</v>
      </c>
      <c r="BP223" t="s">
        <v>2655</v>
      </c>
      <c r="BQ223">
        <v>644</v>
      </c>
      <c r="BR223" s="150">
        <v>63596</v>
      </c>
      <c r="BS223" t="s">
        <v>2655</v>
      </c>
      <c r="BT223" s="150">
        <v>63596</v>
      </c>
      <c r="BU223" t="s">
        <v>2655</v>
      </c>
      <c r="BV223" s="150"/>
      <c r="BW223" s="150">
        <v>116305</v>
      </c>
      <c r="BX223" s="150">
        <v>142062.24</v>
      </c>
      <c r="BY223" s="150">
        <v>22325</v>
      </c>
      <c r="BZ223" t="s">
        <v>2655</v>
      </c>
      <c r="CA223" s="150">
        <v>236042.23999999999</v>
      </c>
      <c r="CB223" s="150">
        <v>114567</v>
      </c>
      <c r="CC223" s="150">
        <v>121475.24</v>
      </c>
      <c r="CD223">
        <v>0.49</v>
      </c>
      <c r="CE223" s="150"/>
      <c r="CG223" t="s">
        <v>2655</v>
      </c>
      <c r="CH223" t="s">
        <v>2655</v>
      </c>
      <c r="CJ223" t="s">
        <v>2655</v>
      </c>
      <c r="CK223" t="s">
        <v>2655</v>
      </c>
      <c r="CL223" t="s">
        <v>2655</v>
      </c>
      <c r="CM223" t="s">
        <v>2655</v>
      </c>
      <c r="CN223" s="150"/>
      <c r="CO223" s="150">
        <v>7340</v>
      </c>
      <c r="CP223">
        <v>557</v>
      </c>
      <c r="CQ223" t="s">
        <v>2655</v>
      </c>
      <c r="CR223" s="150">
        <v>1374</v>
      </c>
      <c r="CS223" s="150">
        <v>9271</v>
      </c>
      <c r="CT223">
        <v>477</v>
      </c>
      <c r="CU223" s="150">
        <v>8794</v>
      </c>
      <c r="CV223">
        <v>0.05</v>
      </c>
      <c r="CW223" s="150"/>
      <c r="CX223" s="150">
        <v>4875</v>
      </c>
      <c r="CY223" t="s">
        <v>2655</v>
      </c>
      <c r="CZ223" t="s">
        <v>2655</v>
      </c>
      <c r="DA223" s="150">
        <v>-1374</v>
      </c>
      <c r="DB223" s="150">
        <v>3501</v>
      </c>
      <c r="DC223" t="s">
        <v>2655</v>
      </c>
      <c r="DD223" s="150">
        <v>3501</v>
      </c>
      <c r="DE223" t="s">
        <v>2655</v>
      </c>
      <c r="DF223" s="151"/>
      <c r="DG223" s="150">
        <v>12215</v>
      </c>
      <c r="DH223">
        <v>557</v>
      </c>
      <c r="DI223" t="s">
        <v>2655</v>
      </c>
      <c r="DJ223" t="s">
        <v>2655</v>
      </c>
      <c r="DK223" s="150">
        <v>12772</v>
      </c>
      <c r="DL223">
        <v>477</v>
      </c>
      <c r="DM223" s="150">
        <v>12295</v>
      </c>
      <c r="DN223">
        <v>0.04</v>
      </c>
      <c r="DO223" s="150"/>
      <c r="DS223" s="150"/>
      <c r="DW223" t="str">
        <f t="shared" si="12"/>
        <v>קרית ביאליק</v>
      </c>
      <c r="DX223" s="150">
        <f t="shared" si="13"/>
        <v>56972</v>
      </c>
      <c r="DY223" s="150">
        <f t="shared" si="14"/>
        <v>57595</v>
      </c>
      <c r="DZ223" s="150"/>
      <c r="EB223" s="150"/>
      <c r="EC223" t="s">
        <v>2987</v>
      </c>
      <c r="ED223" s="150" t="str">
        <f t="shared" si="15"/>
        <v>קרית ביאליק</v>
      </c>
      <c r="EE223" s="150"/>
      <c r="EL223" s="150"/>
      <c r="EM223" s="152"/>
      <c r="EN223" s="150"/>
      <c r="EO223" s="150"/>
      <c r="EP223" s="150"/>
      <c r="ES223" s="150"/>
      <c r="EV223" s="150"/>
      <c r="EW223" s="150"/>
      <c r="EX223" s="150"/>
      <c r="EY223" s="151"/>
      <c r="EZ223" s="150"/>
      <c r="FA223" s="150"/>
      <c r="FD223" s="150"/>
      <c r="FG223" s="150"/>
      <c r="FH223" s="150"/>
      <c r="FI223" s="150"/>
      <c r="FJ223" s="150"/>
      <c r="FK223" s="151"/>
      <c r="FL223" s="150"/>
      <c r="FN223" s="150"/>
      <c r="FO223" s="150"/>
      <c r="FQ223" s="152"/>
      <c r="FR223" s="150"/>
      <c r="FS223" s="150"/>
      <c r="FT223" s="150"/>
      <c r="FU223" s="150"/>
      <c r="FV223" s="150"/>
      <c r="FW223" s="150"/>
      <c r="FX223" s="150"/>
      <c r="FZ223" s="153"/>
      <c r="GA223" s="150"/>
      <c r="GB223" s="150"/>
      <c r="GC223" s="150"/>
      <c r="GD223" s="150"/>
      <c r="GE223" s="150"/>
      <c r="GF223" s="150"/>
      <c r="GG223" s="150"/>
      <c r="GI223" s="154"/>
      <c r="GJ223" s="150"/>
      <c r="GN223" s="150"/>
      <c r="GP223" s="150"/>
      <c r="GR223" s="151"/>
      <c r="GS223" s="150"/>
      <c r="GT223" s="150"/>
      <c r="GU223" s="150"/>
      <c r="GW223" s="150"/>
      <c r="GX223" s="150"/>
      <c r="GY223" s="150"/>
      <c r="HA223" s="152"/>
      <c r="HJ223" s="128"/>
      <c r="HK223" s="150"/>
      <c r="HN223" s="150"/>
      <c r="HO223" s="150"/>
      <c r="HQ223" s="150"/>
      <c r="HS223" s="151"/>
      <c r="HT223" s="150"/>
      <c r="HW223" s="150"/>
      <c r="HX223" s="150"/>
      <c r="HZ223" s="150"/>
      <c r="IB223" s="151"/>
      <c r="IC223" s="150"/>
      <c r="IG223" s="150"/>
      <c r="II223" s="150"/>
    </row>
    <row r="224" spans="1:243">
      <c r="A224" s="149">
        <v>211</v>
      </c>
      <c r="B224" s="238" t="s">
        <v>2659</v>
      </c>
      <c r="C224" t="s">
        <v>416</v>
      </c>
      <c r="D224" s="238"/>
      <c r="E224" s="238"/>
      <c r="F224" s="238"/>
      <c r="G224" s="150">
        <v>257105</v>
      </c>
      <c r="H224" s="150">
        <v>82501</v>
      </c>
      <c r="I224" s="150">
        <v>37050</v>
      </c>
      <c r="J224" s="150">
        <v>5231</v>
      </c>
      <c r="K224" s="150">
        <v>31050</v>
      </c>
      <c r="L224" s="150">
        <v>412937</v>
      </c>
      <c r="M224" s="150"/>
      <c r="N224" s="150">
        <v>-16929</v>
      </c>
      <c r="O224" s="150"/>
      <c r="P224" s="151"/>
      <c r="Q224" s="150">
        <v>162999</v>
      </c>
      <c r="R224" s="150">
        <v>25876</v>
      </c>
      <c r="S224">
        <v>147</v>
      </c>
      <c r="T224" s="150">
        <v>65908</v>
      </c>
      <c r="U224" s="150">
        <v>82501</v>
      </c>
      <c r="V224" s="150">
        <v>37050</v>
      </c>
      <c r="W224" s="150">
        <v>5231</v>
      </c>
      <c r="X224" s="150">
        <v>26016</v>
      </c>
      <c r="Y224" s="150">
        <v>1200</v>
      </c>
      <c r="AA224" t="s">
        <v>2655</v>
      </c>
      <c r="AB224" s="150">
        <v>3834</v>
      </c>
      <c r="AC224" s="150">
        <v>2175</v>
      </c>
      <c r="AD224" s="150">
        <v>412937</v>
      </c>
      <c r="AE224" t="s">
        <v>2655</v>
      </c>
      <c r="AF224" s="150">
        <v>412937</v>
      </c>
      <c r="AG224" s="151"/>
      <c r="AH224" s="150">
        <v>154985</v>
      </c>
      <c r="AI224" s="150">
        <v>14529</v>
      </c>
      <c r="AJ224" s="150">
        <v>50900</v>
      </c>
      <c r="AK224">
        <v>319</v>
      </c>
      <c r="AL224" s="150">
        <v>4470</v>
      </c>
      <c r="AM224" s="150">
        <v>20000</v>
      </c>
      <c r="AO224" s="150">
        <v>18994</v>
      </c>
      <c r="AP224" s="150">
        <v>109212</v>
      </c>
      <c r="AQ224" s="150">
        <v>38059</v>
      </c>
      <c r="AR224" s="150">
        <v>226138</v>
      </c>
      <c r="AS224" t="s">
        <v>2655</v>
      </c>
      <c r="AT224"/>
      <c r="AU224" s="150">
        <v>41730</v>
      </c>
      <c r="AV224" s="150">
        <v>56445</v>
      </c>
      <c r="AW224" s="150">
        <v>22277</v>
      </c>
      <c r="AY224" s="150">
        <v>75898</v>
      </c>
      <c r="AZ224" s="150">
        <v>38227</v>
      </c>
      <c r="BA224" s="150">
        <v>37671</v>
      </c>
      <c r="BB224">
        <v>0.5</v>
      </c>
      <c r="BC224"/>
      <c r="BD224" s="150"/>
      <c r="BE224" s="150">
        <v>61699</v>
      </c>
      <c r="BF224" s="150">
        <v>135872</v>
      </c>
      <c r="BG224" s="150">
        <v>3599</v>
      </c>
      <c r="BI224" s="150">
        <v>193972</v>
      </c>
      <c r="BJ224" s="150">
        <v>128603</v>
      </c>
      <c r="BK224" s="150">
        <v>65369</v>
      </c>
      <c r="BL224">
        <v>0.66</v>
      </c>
      <c r="BM224"/>
      <c r="BN224" s="150">
        <v>41007</v>
      </c>
      <c r="BO224" s="150">
        <v>15181</v>
      </c>
      <c r="BP224" s="150">
        <v>9723</v>
      </c>
      <c r="BR224" s="150">
        <v>46465</v>
      </c>
      <c r="BS224" t="s">
        <v>2655</v>
      </c>
      <c r="BT224" s="150">
        <v>46465</v>
      </c>
      <c r="BU224" t="s">
        <v>2655</v>
      </c>
      <c r="BV224" s="150"/>
      <c r="BW224" s="150">
        <v>144436</v>
      </c>
      <c r="BX224" s="150">
        <v>207498</v>
      </c>
      <c r="BY224" s="150">
        <v>35599</v>
      </c>
      <c r="BZ224" t="s">
        <v>2655</v>
      </c>
      <c r="CA224" s="150">
        <v>316335</v>
      </c>
      <c r="CB224" s="150">
        <v>166830</v>
      </c>
      <c r="CC224" s="150">
        <v>149505</v>
      </c>
      <c r="CD224">
        <v>0.53</v>
      </c>
      <c r="CE224" s="150"/>
      <c r="CG224" t="s">
        <v>2655</v>
      </c>
      <c r="CH224" t="s">
        <v>2655</v>
      </c>
      <c r="CJ224" t="s">
        <v>2655</v>
      </c>
      <c r="CK224" t="s">
        <v>2655</v>
      </c>
      <c r="CL224" t="s">
        <v>2655</v>
      </c>
      <c r="CM224" t="s">
        <v>2655</v>
      </c>
      <c r="CN224" s="150"/>
      <c r="CO224" s="150">
        <v>7848</v>
      </c>
      <c r="CP224" s="150">
        <v>-4693</v>
      </c>
      <c r="CQ224" t="s">
        <v>2655</v>
      </c>
      <c r="CS224" s="150">
        <v>3155</v>
      </c>
      <c r="CT224">
        <v>108</v>
      </c>
      <c r="CU224" s="150">
        <v>3047</v>
      </c>
      <c r="CV224">
        <v>0.03</v>
      </c>
      <c r="CW224" s="150"/>
      <c r="CX224" s="150">
        <v>11771</v>
      </c>
      <c r="CY224" s="150">
        <v>5651</v>
      </c>
      <c r="CZ224" t="s">
        <v>2655</v>
      </c>
      <c r="DB224" s="150">
        <v>17422</v>
      </c>
      <c r="DC224" t="s">
        <v>2655</v>
      </c>
      <c r="DD224" s="150">
        <v>17422</v>
      </c>
      <c r="DE224" t="s">
        <v>2655</v>
      </c>
      <c r="DF224" s="151"/>
      <c r="DG224" s="150">
        <v>19619</v>
      </c>
      <c r="DH224">
        <v>958</v>
      </c>
      <c r="DI224" t="s">
        <v>2655</v>
      </c>
      <c r="DJ224" t="s">
        <v>2655</v>
      </c>
      <c r="DK224" s="150">
        <v>20577</v>
      </c>
      <c r="DL224">
        <v>108</v>
      </c>
      <c r="DM224" s="150">
        <v>20469</v>
      </c>
      <c r="DN224">
        <v>0.01</v>
      </c>
      <c r="DO224" s="150"/>
      <c r="DQ224" s="150"/>
      <c r="DS224" s="150"/>
      <c r="DV224" s="150"/>
      <c r="DW224" t="str">
        <f t="shared" si="12"/>
        <v>קרית גת</v>
      </c>
      <c r="DX224" s="150">
        <f t="shared" si="13"/>
        <v>38227</v>
      </c>
      <c r="DY224" s="150">
        <f t="shared" si="14"/>
        <v>128603</v>
      </c>
      <c r="DZ224" s="150"/>
      <c r="EB224" s="150"/>
      <c r="EC224" t="s">
        <v>2988</v>
      </c>
      <c r="ED224" s="150" t="str">
        <f t="shared" si="15"/>
        <v>קרית גת</v>
      </c>
      <c r="EE224" s="150"/>
      <c r="EL224" s="150"/>
      <c r="EM224" s="152"/>
      <c r="EN224" s="150"/>
      <c r="EO224" s="150"/>
      <c r="EP224" s="150"/>
      <c r="ER224" s="150"/>
      <c r="ES224" s="150"/>
      <c r="EU224" s="150"/>
      <c r="EV224" s="150"/>
      <c r="EW224" s="150"/>
      <c r="EX224" s="150"/>
      <c r="EY224" s="151"/>
      <c r="EZ224" s="150"/>
      <c r="FA224" s="150"/>
      <c r="FB224" s="150"/>
      <c r="FD224" s="150"/>
      <c r="FF224" s="150"/>
      <c r="FG224" s="150"/>
      <c r="FH224" s="150"/>
      <c r="FI224" s="150"/>
      <c r="FJ224" s="150"/>
      <c r="FK224" s="151"/>
      <c r="FL224" s="150"/>
      <c r="FM224" s="150"/>
      <c r="FN224" s="150"/>
      <c r="FO224" s="150"/>
      <c r="FP224" s="150"/>
      <c r="FQ224" s="152"/>
      <c r="FR224" s="150"/>
      <c r="FS224" s="150"/>
      <c r="FT224" s="150"/>
      <c r="FV224" s="150"/>
      <c r="FW224" s="150"/>
      <c r="FX224" s="150"/>
      <c r="FZ224" s="153"/>
      <c r="GA224" s="150"/>
      <c r="GB224" s="150"/>
      <c r="GC224" s="150"/>
      <c r="GE224" s="150"/>
      <c r="GF224" s="150"/>
      <c r="GG224" s="150"/>
      <c r="GI224" s="154"/>
      <c r="GJ224" s="150"/>
      <c r="GK224" s="150"/>
      <c r="GL224" s="150"/>
      <c r="GN224" s="150"/>
      <c r="GP224" s="150"/>
      <c r="GR224" s="151"/>
      <c r="GS224" s="150"/>
      <c r="GT224" s="150"/>
      <c r="GU224" s="150"/>
      <c r="GW224" s="150"/>
      <c r="GX224" s="150"/>
      <c r="GY224" s="150"/>
      <c r="HA224" s="152"/>
      <c r="HJ224" s="128"/>
      <c r="HK224" s="150"/>
      <c r="HL224" s="150"/>
      <c r="HO224" s="150"/>
      <c r="HQ224" s="150"/>
      <c r="HS224" s="151"/>
      <c r="HT224" s="150"/>
      <c r="HU224" s="150"/>
      <c r="HX224" s="150"/>
      <c r="HZ224" s="150"/>
      <c r="IB224" s="151"/>
      <c r="IC224" s="150"/>
      <c r="IG224" s="150"/>
      <c r="II224" s="150"/>
    </row>
    <row r="225" spans="1:243">
      <c r="A225" s="149">
        <v>212</v>
      </c>
      <c r="B225" s="238" t="s">
        <v>2656</v>
      </c>
      <c r="C225" t="s">
        <v>797</v>
      </c>
      <c r="D225" s="238"/>
      <c r="E225" s="238"/>
      <c r="F225" s="238"/>
      <c r="G225" s="150">
        <v>67812</v>
      </c>
      <c r="H225" s="150">
        <v>27605</v>
      </c>
      <c r="I225" s="150">
        <v>8035</v>
      </c>
      <c r="J225">
        <v>747</v>
      </c>
      <c r="K225">
        <v>141</v>
      </c>
      <c r="L225" s="150">
        <v>104340</v>
      </c>
      <c r="M225"/>
      <c r="N225">
        <v>33</v>
      </c>
      <c r="O225" s="150"/>
      <c r="P225" s="151"/>
      <c r="Q225" s="150">
        <v>53318</v>
      </c>
      <c r="R225" s="150">
        <v>6398</v>
      </c>
      <c r="S225">
        <v>130</v>
      </c>
      <c r="T225" s="150">
        <v>7260</v>
      </c>
      <c r="U225" s="150">
        <v>27605</v>
      </c>
      <c r="V225" s="150">
        <v>8035</v>
      </c>
      <c r="W225">
        <v>747</v>
      </c>
      <c r="X225" t="s">
        <v>2655</v>
      </c>
      <c r="Y225">
        <v>141</v>
      </c>
      <c r="AA225" t="s">
        <v>2655</v>
      </c>
      <c r="AB225" t="s">
        <v>2655</v>
      </c>
      <c r="AC225">
        <v>706</v>
      </c>
      <c r="AD225" s="150">
        <v>104340</v>
      </c>
      <c r="AE225" t="s">
        <v>2655</v>
      </c>
      <c r="AF225" s="150">
        <v>104340</v>
      </c>
      <c r="AG225" s="151"/>
      <c r="AH225" s="150">
        <v>53906</v>
      </c>
      <c r="AI225" s="150">
        <v>7893</v>
      </c>
      <c r="AJ225" s="150">
        <v>3544</v>
      </c>
      <c r="AK225">
        <v>52</v>
      </c>
      <c r="AL225" s="150">
        <v>2123</v>
      </c>
      <c r="AM225" s="150">
        <v>10399</v>
      </c>
      <c r="AP225" s="150">
        <v>24011</v>
      </c>
      <c r="AQ225" s="150">
        <v>17501</v>
      </c>
      <c r="AR225" s="150">
        <v>60416</v>
      </c>
      <c r="AS225" t="s">
        <v>2655</v>
      </c>
      <c r="AT225"/>
      <c r="AU225" s="150">
        <v>6208</v>
      </c>
      <c r="AV225" s="150">
        <v>33850.49</v>
      </c>
      <c r="AW225" s="150">
        <v>5927</v>
      </c>
      <c r="AX225">
        <v>-556</v>
      </c>
      <c r="AY225" s="150">
        <v>33575.49</v>
      </c>
      <c r="AZ225" s="150">
        <v>24555</v>
      </c>
      <c r="BA225" s="150">
        <v>9020.49</v>
      </c>
      <c r="BB225">
        <v>0.73</v>
      </c>
      <c r="BC225"/>
      <c r="BD225" s="150"/>
      <c r="BE225" s="150">
        <v>4846</v>
      </c>
      <c r="BF225" s="150">
        <v>27095.3</v>
      </c>
      <c r="BG225">
        <v>591</v>
      </c>
      <c r="BI225" s="150">
        <v>31350.3</v>
      </c>
      <c r="BJ225" s="150">
        <v>28763</v>
      </c>
      <c r="BK225" s="150">
        <v>2587.3000000000002</v>
      </c>
      <c r="BL225">
        <v>0.92</v>
      </c>
      <c r="BM225"/>
      <c r="BN225" s="150">
        <v>11053</v>
      </c>
      <c r="BO225" t="s">
        <v>2655</v>
      </c>
      <c r="BP225" t="s">
        <v>2655</v>
      </c>
      <c r="BQ225">
        <v>556</v>
      </c>
      <c r="BR225" s="150">
        <v>11609</v>
      </c>
      <c r="BS225" t="s">
        <v>2655</v>
      </c>
      <c r="BT225" s="150">
        <v>11609</v>
      </c>
      <c r="BU225" t="s">
        <v>2655</v>
      </c>
      <c r="BV225" s="150"/>
      <c r="BW225" s="150">
        <v>22107</v>
      </c>
      <c r="BX225" s="150">
        <v>60945.79</v>
      </c>
      <c r="BY225" s="150">
        <v>6518</v>
      </c>
      <c r="BZ225" t="s">
        <v>2655</v>
      </c>
      <c r="CA225" s="150">
        <v>76534.789999999994</v>
      </c>
      <c r="CB225" s="150">
        <v>53318</v>
      </c>
      <c r="CC225" s="150">
        <v>23216.79</v>
      </c>
      <c r="CD225">
        <v>0.7</v>
      </c>
      <c r="CE225" s="150"/>
      <c r="CG225" t="s">
        <v>2655</v>
      </c>
      <c r="CH225" t="s">
        <v>2655</v>
      </c>
      <c r="CJ225" t="s">
        <v>2655</v>
      </c>
      <c r="CK225" t="s">
        <v>2655</v>
      </c>
      <c r="CL225" t="s">
        <v>2655</v>
      </c>
      <c r="CM225" t="s">
        <v>2655</v>
      </c>
      <c r="CN225" s="150"/>
      <c r="CO225" s="150">
        <v>1582</v>
      </c>
      <c r="CP225">
        <v>239</v>
      </c>
      <c r="CQ225">
        <v>3</v>
      </c>
      <c r="CR225">
        <v>-53</v>
      </c>
      <c r="CS225" s="150">
        <v>1765</v>
      </c>
      <c r="CT225">
        <v>130</v>
      </c>
      <c r="CU225" s="150">
        <v>1635</v>
      </c>
      <c r="CV225">
        <v>7.0000000000000007E-2</v>
      </c>
      <c r="CW225" s="150"/>
      <c r="CX225" s="150">
        <v>1582</v>
      </c>
      <c r="CY225" t="s">
        <v>2655</v>
      </c>
      <c r="CZ225" t="s">
        <v>2655</v>
      </c>
      <c r="DA225">
        <v>53</v>
      </c>
      <c r="DB225" s="150">
        <v>1635</v>
      </c>
      <c r="DC225" t="s">
        <v>2655</v>
      </c>
      <c r="DD225" s="150">
        <v>1635</v>
      </c>
      <c r="DE225" t="s">
        <v>2655</v>
      </c>
      <c r="DF225" s="151"/>
      <c r="DG225" s="150">
        <v>3164</v>
      </c>
      <c r="DH225">
        <v>239</v>
      </c>
      <c r="DI225">
        <v>3</v>
      </c>
      <c r="DJ225" t="s">
        <v>2655</v>
      </c>
      <c r="DK225" s="150">
        <v>3400</v>
      </c>
      <c r="DL225">
        <v>130</v>
      </c>
      <c r="DM225" s="150">
        <v>3270</v>
      </c>
      <c r="DN225">
        <v>0.04</v>
      </c>
      <c r="DO225" s="150"/>
      <c r="DS225" s="150"/>
      <c r="DW225" t="str">
        <f t="shared" si="12"/>
        <v>קרית טבעון</v>
      </c>
      <c r="DX225" s="150">
        <f t="shared" si="13"/>
        <v>24555</v>
      </c>
      <c r="DY225" s="150">
        <f t="shared" si="14"/>
        <v>28763</v>
      </c>
      <c r="DZ225" s="150"/>
      <c r="EB225" s="150"/>
      <c r="EC225" t="s">
        <v>2989</v>
      </c>
      <c r="ED225" s="150" t="str">
        <f t="shared" si="15"/>
        <v>קרית טבעון</v>
      </c>
      <c r="EE225" s="150"/>
      <c r="EL225" s="150"/>
      <c r="EM225" s="152"/>
      <c r="EN225" s="150"/>
      <c r="EO225" s="150"/>
      <c r="EP225" s="150"/>
      <c r="ER225" s="150"/>
      <c r="ES225" s="150"/>
      <c r="EV225" s="150"/>
      <c r="EW225" s="150"/>
      <c r="EX225" s="150"/>
      <c r="EY225" s="151"/>
      <c r="EZ225" s="150"/>
      <c r="FA225" s="150"/>
      <c r="FC225" s="150"/>
      <c r="FF225" s="150"/>
      <c r="FG225" s="150"/>
      <c r="FH225" s="150"/>
      <c r="FI225" s="150"/>
      <c r="FJ225" s="150"/>
      <c r="FK225" s="151"/>
      <c r="FL225" s="150"/>
      <c r="FM225" s="150"/>
      <c r="FN225" s="150"/>
      <c r="FO225" s="150"/>
      <c r="FP225" s="150"/>
      <c r="FQ225" s="152"/>
      <c r="FR225" s="150"/>
      <c r="FS225" s="150"/>
      <c r="FT225" s="150"/>
      <c r="FV225" s="150"/>
      <c r="FW225" s="150"/>
      <c r="FX225" s="150"/>
      <c r="FZ225" s="153"/>
      <c r="GA225" s="150"/>
      <c r="GB225" s="150"/>
      <c r="GE225" s="150"/>
      <c r="GF225" s="150"/>
      <c r="GG225" s="150"/>
      <c r="GI225" s="154"/>
      <c r="GJ225" s="150"/>
      <c r="GN225" s="150"/>
      <c r="GP225" s="150"/>
      <c r="GR225" s="151"/>
      <c r="GS225" s="150"/>
      <c r="GT225" s="150"/>
      <c r="GU225" s="150"/>
      <c r="GW225" s="150"/>
      <c r="GX225" s="150"/>
      <c r="GY225" s="150"/>
      <c r="HA225" s="152"/>
      <c r="HJ225" s="128"/>
      <c r="HK225" s="150"/>
      <c r="HO225" s="150"/>
      <c r="HQ225" s="150"/>
      <c r="HS225" s="151"/>
      <c r="HT225" s="150"/>
      <c r="HX225" s="150"/>
      <c r="HZ225" s="150"/>
      <c r="IB225" s="151"/>
      <c r="IC225" s="150"/>
      <c r="IG225" s="150"/>
      <c r="II225" s="150"/>
    </row>
    <row r="226" spans="1:243">
      <c r="A226" s="149">
        <v>213</v>
      </c>
      <c r="B226" s="238" t="s">
        <v>2659</v>
      </c>
      <c r="C226" t="s">
        <v>808</v>
      </c>
      <c r="D226" s="238"/>
      <c r="E226" s="238"/>
      <c r="F226" s="238"/>
      <c r="G226" s="150">
        <v>101557</v>
      </c>
      <c r="H226" s="150">
        <v>50559</v>
      </c>
      <c r="I226" s="150">
        <v>29154</v>
      </c>
      <c r="J226" s="150">
        <v>2374</v>
      </c>
      <c r="K226" s="150">
        <v>59663</v>
      </c>
      <c r="L226" s="150">
        <v>243307</v>
      </c>
      <c r="M226" s="150"/>
      <c r="N226" s="150">
        <v>-8040</v>
      </c>
      <c r="O226" s="150"/>
      <c r="P226" s="151"/>
      <c r="Q226" s="150">
        <v>56333</v>
      </c>
      <c r="R226" s="150">
        <v>25174</v>
      </c>
      <c r="S226">
        <v>388</v>
      </c>
      <c r="T226" s="150">
        <v>17494</v>
      </c>
      <c r="U226" s="150">
        <v>50559</v>
      </c>
      <c r="V226" s="150">
        <v>29154</v>
      </c>
      <c r="W226" s="150">
        <v>2374</v>
      </c>
      <c r="X226" s="150">
        <v>31376</v>
      </c>
      <c r="Y226" s="150">
        <v>3283</v>
      </c>
      <c r="AA226" s="150">
        <v>25000</v>
      </c>
      <c r="AB226">
        <v>4</v>
      </c>
      <c r="AC226" s="150">
        <v>2168</v>
      </c>
      <c r="AD226" s="150">
        <v>243307</v>
      </c>
      <c r="AE226" t="s">
        <v>2655</v>
      </c>
      <c r="AF226" s="150">
        <v>243307</v>
      </c>
      <c r="AG226" s="151"/>
      <c r="AH226" s="150">
        <v>42620</v>
      </c>
      <c r="AI226" s="150">
        <v>8570</v>
      </c>
      <c r="AJ226" s="150">
        <v>3389</v>
      </c>
      <c r="AK226">
        <v>600</v>
      </c>
      <c r="AL226" s="150">
        <v>1073</v>
      </c>
      <c r="AM226" s="150">
        <v>26200</v>
      </c>
      <c r="AN226">
        <v>33</v>
      </c>
      <c r="AP226" s="150">
        <v>39865</v>
      </c>
      <c r="AQ226" s="150">
        <v>41063</v>
      </c>
      <c r="AR226" s="150">
        <v>41422</v>
      </c>
      <c r="AS226" t="s">
        <v>2655</v>
      </c>
      <c r="AT226"/>
      <c r="AU226" s="150">
        <v>41516</v>
      </c>
      <c r="AV226" s="150">
        <v>62083</v>
      </c>
      <c r="AW226" s="150">
        <v>15666</v>
      </c>
      <c r="AX226" s="150">
        <v>-17882</v>
      </c>
      <c r="AY226" s="150">
        <v>70051</v>
      </c>
      <c r="AZ226" s="150">
        <v>42527</v>
      </c>
      <c r="BA226" s="150">
        <v>27524</v>
      </c>
      <c r="BB226">
        <v>0.61</v>
      </c>
      <c r="BC226"/>
      <c r="BD226" s="150"/>
      <c r="BE226" s="150">
        <v>12065</v>
      </c>
      <c r="BF226" s="150">
        <v>14591.05</v>
      </c>
      <c r="BG226" s="150">
        <v>5763</v>
      </c>
      <c r="BH226">
        <v>-43</v>
      </c>
      <c r="BI226" s="150">
        <v>20850.05</v>
      </c>
      <c r="BJ226" s="150">
        <v>13806</v>
      </c>
      <c r="BK226" s="150">
        <v>7044.05</v>
      </c>
      <c r="BL226">
        <v>0.66</v>
      </c>
      <c r="BM226"/>
      <c r="BN226" s="150">
        <v>12196</v>
      </c>
      <c r="BO226" s="150">
        <v>1327</v>
      </c>
      <c r="BP226" s="150">
        <v>3745</v>
      </c>
      <c r="BQ226" s="150">
        <v>17925</v>
      </c>
      <c r="BR226" s="150">
        <v>27703</v>
      </c>
      <c r="BS226" t="s">
        <v>2655</v>
      </c>
      <c r="BT226" s="150">
        <v>27703</v>
      </c>
      <c r="BU226" t="s">
        <v>2655</v>
      </c>
      <c r="BV226" s="150"/>
      <c r="BW226" s="150">
        <v>65777</v>
      </c>
      <c r="BX226" s="150">
        <v>78001.05</v>
      </c>
      <c r="BY226" s="150">
        <v>25174</v>
      </c>
      <c r="BZ226" t="s">
        <v>2655</v>
      </c>
      <c r="CA226" s="150">
        <v>118604.05</v>
      </c>
      <c r="CB226" s="150">
        <v>56333</v>
      </c>
      <c r="CC226" s="150">
        <v>62271.05</v>
      </c>
      <c r="CD226">
        <v>0.47</v>
      </c>
      <c r="CE226" s="150"/>
      <c r="CG226" t="s">
        <v>2655</v>
      </c>
      <c r="CH226" t="s">
        <v>2655</v>
      </c>
      <c r="CJ226" t="s">
        <v>2655</v>
      </c>
      <c r="CK226" t="s">
        <v>2655</v>
      </c>
      <c r="CL226" t="s">
        <v>2655</v>
      </c>
      <c r="CM226" t="s">
        <v>2655</v>
      </c>
      <c r="CN226" s="150"/>
      <c r="CO226" s="150">
        <v>11947</v>
      </c>
      <c r="CP226">
        <v>712</v>
      </c>
      <c r="CQ226">
        <v>609</v>
      </c>
      <c r="CR226" s="150">
        <v>-5031</v>
      </c>
      <c r="CS226" s="150">
        <v>7019</v>
      </c>
      <c r="CT226">
        <v>388</v>
      </c>
      <c r="CU226" s="150">
        <v>6631</v>
      </c>
      <c r="CV226">
        <v>0.06</v>
      </c>
      <c r="CW226" s="150"/>
      <c r="CX226" s="150">
        <v>2429</v>
      </c>
      <c r="CY226">
        <v>332</v>
      </c>
      <c r="CZ226">
        <v>995</v>
      </c>
      <c r="DA226" s="150">
        <v>5031</v>
      </c>
      <c r="DB226" s="150">
        <v>6797</v>
      </c>
      <c r="DC226" t="s">
        <v>2655</v>
      </c>
      <c r="DD226" s="150">
        <v>6797</v>
      </c>
      <c r="DE226" t="s">
        <v>2655</v>
      </c>
      <c r="DF226" s="151"/>
      <c r="DG226" s="150">
        <v>14376</v>
      </c>
      <c r="DH226" s="150">
        <v>1044</v>
      </c>
      <c r="DI226" s="150">
        <v>1604</v>
      </c>
      <c r="DJ226" t="s">
        <v>2655</v>
      </c>
      <c r="DK226" s="150">
        <v>13816</v>
      </c>
      <c r="DL226">
        <v>388</v>
      </c>
      <c r="DM226" s="150">
        <v>13428</v>
      </c>
      <c r="DN226">
        <v>0.03</v>
      </c>
      <c r="DO226" s="150"/>
      <c r="DQ226" s="150"/>
      <c r="DS226" s="150"/>
      <c r="DV226" s="150"/>
      <c r="DW226" t="str">
        <f t="shared" si="12"/>
        <v>קרית ים</v>
      </c>
      <c r="DX226" s="150">
        <f t="shared" si="13"/>
        <v>42527</v>
      </c>
      <c r="DY226" s="150">
        <f t="shared" si="14"/>
        <v>13806</v>
      </c>
      <c r="DZ226" s="150"/>
      <c r="EB226" s="150"/>
      <c r="EC226" t="s">
        <v>2990</v>
      </c>
      <c r="ED226" s="150" t="str">
        <f t="shared" si="15"/>
        <v>קרית ים</v>
      </c>
      <c r="EE226" s="150"/>
      <c r="EL226" s="150"/>
      <c r="EM226" s="152"/>
      <c r="EN226" s="150"/>
      <c r="EO226" s="150"/>
      <c r="EP226" s="150"/>
      <c r="ER226" s="150"/>
      <c r="ES226" s="150"/>
      <c r="EV226" s="150"/>
      <c r="EW226" s="150"/>
      <c r="EX226" s="150"/>
      <c r="EY226" s="151"/>
      <c r="EZ226" s="150"/>
      <c r="FA226" s="150"/>
      <c r="FC226" s="150"/>
      <c r="FD226" s="150"/>
      <c r="FG226" s="150"/>
      <c r="FH226" s="150"/>
      <c r="FI226" s="150"/>
      <c r="FJ226" s="150"/>
      <c r="FK226" s="151"/>
      <c r="FL226" s="150"/>
      <c r="FN226" s="150"/>
      <c r="FO226" s="150"/>
      <c r="FQ226" s="152"/>
      <c r="FR226" s="150"/>
      <c r="FS226" s="150"/>
      <c r="FT226" s="150"/>
      <c r="FU226" s="150"/>
      <c r="FV226" s="150"/>
      <c r="FW226" s="150"/>
      <c r="FX226" s="150"/>
      <c r="FZ226" s="153"/>
      <c r="GA226" s="150"/>
      <c r="GB226" s="150"/>
      <c r="GC226" s="150"/>
      <c r="GE226" s="150"/>
      <c r="GF226" s="150"/>
      <c r="GG226" s="150"/>
      <c r="GI226" s="154"/>
      <c r="GJ226" s="150"/>
      <c r="GK226" s="150"/>
      <c r="GL226" s="150"/>
      <c r="GM226" s="150"/>
      <c r="GN226" s="150"/>
      <c r="GP226" s="150"/>
      <c r="GR226" s="151"/>
      <c r="GS226" s="150"/>
      <c r="GT226" s="150"/>
      <c r="GU226" s="150"/>
      <c r="GW226" s="150"/>
      <c r="GX226" s="150"/>
      <c r="GY226" s="150"/>
      <c r="HA226" s="152"/>
      <c r="HJ226" s="128"/>
      <c r="HK226" s="150"/>
      <c r="HN226" s="150"/>
      <c r="HO226" s="150"/>
      <c r="HQ226" s="150"/>
      <c r="HS226" s="151"/>
      <c r="HT226" s="150"/>
      <c r="HW226" s="150"/>
      <c r="HX226" s="150"/>
      <c r="HZ226" s="150"/>
      <c r="IB226" s="151"/>
      <c r="IC226" s="150"/>
      <c r="ID226" s="150"/>
      <c r="IE226" s="150"/>
      <c r="IG226" s="150"/>
      <c r="II226" s="150"/>
    </row>
    <row r="227" spans="1:243">
      <c r="A227" s="149">
        <v>214</v>
      </c>
      <c r="B227" s="238" t="s">
        <v>2654</v>
      </c>
      <c r="C227" t="s">
        <v>1103</v>
      </c>
      <c r="D227" s="238"/>
      <c r="E227" s="238"/>
      <c r="F227" s="238"/>
      <c r="G227" s="150">
        <v>11656</v>
      </c>
      <c r="H227" s="150">
        <v>2509</v>
      </c>
      <c r="I227" s="150">
        <v>2559</v>
      </c>
      <c r="J227" s="150">
        <v>1796</v>
      </c>
      <c r="K227" s="150">
        <v>8398</v>
      </c>
      <c r="L227" s="150">
        <v>26918</v>
      </c>
      <c r="M227"/>
      <c r="N227" s="150">
        <v>-2077</v>
      </c>
      <c r="O227" s="150"/>
      <c r="P227" s="151"/>
      <c r="Q227" s="150">
        <v>3648</v>
      </c>
      <c r="R227" s="150">
        <v>1009</v>
      </c>
      <c r="S227" s="150">
        <v>1833</v>
      </c>
      <c r="T227" s="150">
        <v>4723</v>
      </c>
      <c r="U227" s="150">
        <v>2509</v>
      </c>
      <c r="V227" s="150">
        <v>2559</v>
      </c>
      <c r="W227" s="150">
        <v>1796</v>
      </c>
      <c r="X227" s="150">
        <v>7632</v>
      </c>
      <c r="Y227">
        <v>366</v>
      </c>
      <c r="AA227" t="s">
        <v>2655</v>
      </c>
      <c r="AB227">
        <v>400</v>
      </c>
      <c r="AC227">
        <v>443</v>
      </c>
      <c r="AD227" s="150">
        <v>26918</v>
      </c>
      <c r="AE227" t="s">
        <v>2655</v>
      </c>
      <c r="AF227" s="150">
        <v>26918</v>
      </c>
      <c r="AG227" s="151"/>
      <c r="AH227" s="150">
        <v>13472</v>
      </c>
      <c r="AI227" s="150">
        <v>2098</v>
      </c>
      <c r="AJ227" s="150">
        <v>6995</v>
      </c>
      <c r="AL227" s="150">
        <v>1926</v>
      </c>
      <c r="AM227" t="s">
        <v>2655</v>
      </c>
      <c r="AP227" s="150">
        <v>11019</v>
      </c>
      <c r="AQ227" t="s">
        <v>2655</v>
      </c>
      <c r="AR227" s="150">
        <v>24491</v>
      </c>
      <c r="AS227" s="150">
        <v>1460</v>
      </c>
      <c r="AT227"/>
      <c r="AU227" s="150">
        <v>1454</v>
      </c>
      <c r="AV227" s="150">
        <v>4443</v>
      </c>
      <c r="AW227">
        <v>995</v>
      </c>
      <c r="AX227">
        <v>-172</v>
      </c>
      <c r="AY227" s="150">
        <v>4730</v>
      </c>
      <c r="AZ227" s="150">
        <v>3380</v>
      </c>
      <c r="BA227" s="150">
        <v>1350</v>
      </c>
      <c r="BB227">
        <v>0.71</v>
      </c>
      <c r="BC227"/>
      <c r="BD227" s="150"/>
      <c r="BE227">
        <v>102</v>
      </c>
      <c r="BF227">
        <v>258</v>
      </c>
      <c r="BG227">
        <v>14</v>
      </c>
      <c r="BI227">
        <v>346</v>
      </c>
      <c r="BJ227">
        <v>268</v>
      </c>
      <c r="BK227">
        <v>78</v>
      </c>
      <c r="BL227">
        <v>0.77</v>
      </c>
      <c r="BM227"/>
      <c r="BN227">
        <v>38</v>
      </c>
      <c r="BO227">
        <v>25</v>
      </c>
      <c r="BP227" t="s">
        <v>2655</v>
      </c>
      <c r="BQ227">
        <v>172</v>
      </c>
      <c r="BR227">
        <v>235</v>
      </c>
      <c r="BS227" t="s">
        <v>2655</v>
      </c>
      <c r="BT227">
        <v>235</v>
      </c>
      <c r="BU227" t="s">
        <v>2655</v>
      </c>
      <c r="BV227"/>
      <c r="BW227" s="150">
        <v>1594</v>
      </c>
      <c r="BX227" s="150">
        <v>4726</v>
      </c>
      <c r="BY227" s="150">
        <v>1009</v>
      </c>
      <c r="BZ227" t="s">
        <v>2655</v>
      </c>
      <c r="CA227" s="150">
        <v>5311</v>
      </c>
      <c r="CB227" s="150">
        <v>3648</v>
      </c>
      <c r="CC227" s="150">
        <v>1663</v>
      </c>
      <c r="CD227">
        <v>0.69</v>
      </c>
      <c r="CE227" s="150"/>
      <c r="CG227" t="s">
        <v>2655</v>
      </c>
      <c r="CH227" t="s">
        <v>2655</v>
      </c>
      <c r="CJ227" t="s">
        <v>2655</v>
      </c>
      <c r="CK227" t="s">
        <v>2655</v>
      </c>
      <c r="CL227" t="s">
        <v>2655</v>
      </c>
      <c r="CM227" t="s">
        <v>2655</v>
      </c>
      <c r="CN227" s="150"/>
      <c r="CO227">
        <v>548</v>
      </c>
      <c r="CP227" s="150">
        <v>1840</v>
      </c>
      <c r="CQ227" t="s">
        <v>2655</v>
      </c>
      <c r="CR227">
        <v>-121</v>
      </c>
      <c r="CS227" s="150">
        <v>2267</v>
      </c>
      <c r="CT227" s="150">
        <v>1832</v>
      </c>
      <c r="CU227">
        <v>435</v>
      </c>
      <c r="CV227">
        <v>0.81</v>
      </c>
      <c r="CW227" s="150"/>
      <c r="CX227">
        <v>117</v>
      </c>
      <c r="CY227">
        <v>17</v>
      </c>
      <c r="CZ227" t="s">
        <v>2655</v>
      </c>
      <c r="DA227">
        <v>121</v>
      </c>
      <c r="DB227">
        <v>255</v>
      </c>
      <c r="DC227" t="s">
        <v>2655</v>
      </c>
      <c r="DD227">
        <v>255</v>
      </c>
      <c r="DE227" t="s">
        <v>2655</v>
      </c>
      <c r="DF227" s="151"/>
      <c r="DG227">
        <v>665</v>
      </c>
      <c r="DH227" s="150">
        <v>1857</v>
      </c>
      <c r="DI227" t="s">
        <v>2655</v>
      </c>
      <c r="DJ227" t="s">
        <v>2655</v>
      </c>
      <c r="DK227" s="150">
        <v>2522</v>
      </c>
      <c r="DL227" s="150">
        <v>1832</v>
      </c>
      <c r="DM227">
        <v>690</v>
      </c>
      <c r="DN227">
        <v>0.73</v>
      </c>
      <c r="DO227"/>
      <c r="DQ227" s="150"/>
      <c r="DS227" s="150"/>
      <c r="DW227" t="str">
        <f t="shared" si="12"/>
        <v>קרית יערים</v>
      </c>
      <c r="DX227" s="150">
        <f t="shared" si="13"/>
        <v>3380</v>
      </c>
      <c r="DY227" s="150">
        <f t="shared" si="14"/>
        <v>268</v>
      </c>
      <c r="DZ227" s="150"/>
      <c r="EB227" s="150"/>
      <c r="EC227" t="s">
        <v>2991</v>
      </c>
      <c r="ED227" s="150" t="str">
        <f t="shared" si="15"/>
        <v>קרית יערים</v>
      </c>
      <c r="EL227" s="150"/>
      <c r="EM227" s="152"/>
      <c r="EN227" s="150"/>
      <c r="EO227" s="150"/>
      <c r="EP227" s="150"/>
      <c r="ER227" s="150"/>
      <c r="EV227" s="150"/>
      <c r="EX227" s="150"/>
      <c r="EY227" s="151"/>
      <c r="EZ227" s="150"/>
      <c r="FA227" s="150"/>
      <c r="FD227" s="150"/>
      <c r="FG227" s="150"/>
      <c r="FI227" s="150"/>
      <c r="FJ227" s="150"/>
      <c r="FK227" s="151"/>
      <c r="FL227" s="150"/>
      <c r="FM227" s="150"/>
      <c r="FO227" s="150"/>
      <c r="FP227" s="150"/>
      <c r="FQ227" s="152"/>
      <c r="FR227" s="150"/>
      <c r="FS227" s="150"/>
      <c r="FV227" s="150"/>
      <c r="FW227" s="150"/>
      <c r="FX227" s="150"/>
      <c r="FZ227" s="153"/>
      <c r="GI227" s="154"/>
      <c r="GR227" s="151"/>
      <c r="GS227" s="150"/>
      <c r="GT227" s="150"/>
      <c r="GU227" s="150"/>
      <c r="GW227" s="150"/>
      <c r="GX227" s="150"/>
      <c r="GY227" s="150"/>
      <c r="HA227" s="152"/>
      <c r="HJ227" s="128"/>
      <c r="HL227" s="150"/>
      <c r="HO227" s="150"/>
      <c r="HP227" s="150"/>
      <c r="HS227" s="151"/>
      <c r="IB227" s="151"/>
      <c r="ID227" s="150"/>
      <c r="IG227" s="150"/>
      <c r="IH227" s="150"/>
    </row>
    <row r="228" spans="1:243">
      <c r="A228" s="149">
        <v>215</v>
      </c>
      <c r="B228" s="238" t="s">
        <v>2658</v>
      </c>
      <c r="C228" t="s">
        <v>818</v>
      </c>
      <c r="D228" s="238"/>
      <c r="E228" s="238"/>
      <c r="F228" s="238"/>
      <c r="G228" s="150">
        <v>159283</v>
      </c>
      <c r="H228" s="150">
        <v>22768</v>
      </c>
      <c r="I228" s="150">
        <v>19315</v>
      </c>
      <c r="J228">
        <v>288</v>
      </c>
      <c r="K228" s="150">
        <v>22131</v>
      </c>
      <c r="L228" s="150">
        <v>223785</v>
      </c>
      <c r="M228" s="150"/>
      <c r="N228" s="150">
        <v>-3838</v>
      </c>
      <c r="O228" s="150"/>
      <c r="P228" s="151"/>
      <c r="Q228" s="150">
        <v>77916</v>
      </c>
      <c r="R228" s="150">
        <v>23729</v>
      </c>
      <c r="S228">
        <v>65</v>
      </c>
      <c r="T228" s="150">
        <v>55515</v>
      </c>
      <c r="U228" s="150">
        <v>22768</v>
      </c>
      <c r="V228" s="150">
        <v>19315</v>
      </c>
      <c r="W228">
        <v>288</v>
      </c>
      <c r="X228" s="150">
        <v>20730</v>
      </c>
      <c r="Y228">
        <v>856</v>
      </c>
      <c r="AA228" t="s">
        <v>2655</v>
      </c>
      <c r="AB228">
        <v>545</v>
      </c>
      <c r="AC228" s="150">
        <v>2058</v>
      </c>
      <c r="AD228" s="150">
        <v>223785</v>
      </c>
      <c r="AE228" t="s">
        <v>2655</v>
      </c>
      <c r="AF228" s="150">
        <v>223785</v>
      </c>
      <c r="AG228" s="151"/>
      <c r="AH228" s="150">
        <v>183331</v>
      </c>
      <c r="AI228" s="150">
        <v>33539</v>
      </c>
      <c r="AJ228" s="150">
        <v>7339</v>
      </c>
      <c r="AK228" s="150">
        <v>2657</v>
      </c>
      <c r="AL228" s="150">
        <v>5183</v>
      </c>
      <c r="AM228" s="150">
        <v>5000</v>
      </c>
      <c r="AN228">
        <v>14</v>
      </c>
      <c r="AP228" s="150">
        <v>53732</v>
      </c>
      <c r="AQ228" s="150">
        <v>15234</v>
      </c>
      <c r="AR228" s="150">
        <v>221829</v>
      </c>
      <c r="AS228" t="s">
        <v>2655</v>
      </c>
      <c r="AT228"/>
      <c r="AU228" s="150">
        <v>9538</v>
      </c>
      <c r="AV228" s="150">
        <v>79256</v>
      </c>
      <c r="AW228" s="150">
        <v>20019</v>
      </c>
      <c r="AX228" s="150">
        <v>1443</v>
      </c>
      <c r="AY228" s="150">
        <v>70218</v>
      </c>
      <c r="AZ228" s="150">
        <v>61163</v>
      </c>
      <c r="BA228" s="150">
        <v>9055</v>
      </c>
      <c r="BB228">
        <v>0.87</v>
      </c>
      <c r="BC228"/>
      <c r="BD228" s="150"/>
      <c r="BE228" s="150">
        <v>4417</v>
      </c>
      <c r="BF228" s="150">
        <v>20204</v>
      </c>
      <c r="BG228" s="150">
        <v>3710</v>
      </c>
      <c r="BH228">
        <v>39</v>
      </c>
      <c r="BI228" s="150">
        <v>20950</v>
      </c>
      <c r="BJ228" s="150">
        <v>16752</v>
      </c>
      <c r="BK228" s="150">
        <v>4198</v>
      </c>
      <c r="BL228">
        <v>0.8</v>
      </c>
      <c r="BM228"/>
      <c r="BN228" s="150">
        <v>11333</v>
      </c>
      <c r="BO228" s="150">
        <v>2737</v>
      </c>
      <c r="BP228" t="s">
        <v>2655</v>
      </c>
      <c r="BQ228" s="150">
        <v>-1482</v>
      </c>
      <c r="BR228" s="150">
        <v>12588</v>
      </c>
      <c r="BS228" t="s">
        <v>2655</v>
      </c>
      <c r="BT228" s="150">
        <v>12588</v>
      </c>
      <c r="BU228" t="s">
        <v>2655</v>
      </c>
      <c r="BV228" s="150"/>
      <c r="BW228" s="150">
        <v>25288</v>
      </c>
      <c r="BX228" s="150">
        <v>102197</v>
      </c>
      <c r="BY228" s="150">
        <v>23729</v>
      </c>
      <c r="BZ228" t="s">
        <v>2655</v>
      </c>
      <c r="CA228" s="150">
        <v>103756</v>
      </c>
      <c r="CB228" s="150">
        <v>77915</v>
      </c>
      <c r="CC228" s="150">
        <v>25841</v>
      </c>
      <c r="CD228">
        <v>0.75</v>
      </c>
      <c r="CE228" s="150"/>
      <c r="CG228" t="s">
        <v>2655</v>
      </c>
      <c r="CH228" t="s">
        <v>2655</v>
      </c>
      <c r="CJ228" t="s">
        <v>2655</v>
      </c>
      <c r="CK228" t="s">
        <v>2655</v>
      </c>
      <c r="CL228" t="s">
        <v>2655</v>
      </c>
      <c r="CM228" t="s">
        <v>2655</v>
      </c>
      <c r="CN228" s="150"/>
      <c r="CO228">
        <v>786</v>
      </c>
      <c r="CP228">
        <v>-554</v>
      </c>
      <c r="CQ228" t="s">
        <v>2655</v>
      </c>
      <c r="CR228">
        <v>465</v>
      </c>
      <c r="CS228">
        <v>697</v>
      </c>
      <c r="CT228">
        <v>65</v>
      </c>
      <c r="CU228">
        <v>632</v>
      </c>
      <c r="CV228">
        <v>0.09</v>
      </c>
      <c r="CW228" s="150"/>
      <c r="CX228" s="150">
        <v>2359</v>
      </c>
      <c r="CY228" t="s">
        <v>2655</v>
      </c>
      <c r="CZ228" t="s">
        <v>2655</v>
      </c>
      <c r="DA228">
        <v>-465</v>
      </c>
      <c r="DB228" s="150">
        <v>1894</v>
      </c>
      <c r="DC228" t="s">
        <v>2655</v>
      </c>
      <c r="DD228" s="150">
        <v>1894</v>
      </c>
      <c r="DE228" t="s">
        <v>2655</v>
      </c>
      <c r="DF228" s="151"/>
      <c r="DG228" s="150">
        <v>3145</v>
      </c>
      <c r="DH228">
        <v>-554</v>
      </c>
      <c r="DI228" t="s">
        <v>2655</v>
      </c>
      <c r="DJ228" t="s">
        <v>2655</v>
      </c>
      <c r="DK228" s="150">
        <v>2591</v>
      </c>
      <c r="DL228">
        <v>65</v>
      </c>
      <c r="DM228" s="150">
        <v>2526</v>
      </c>
      <c r="DN228">
        <v>0.03</v>
      </c>
      <c r="DO228" s="150"/>
      <c r="DP228" s="150"/>
      <c r="DQ228" s="150"/>
      <c r="DS228" s="150"/>
      <c r="DV228" s="150"/>
      <c r="DW228" t="str">
        <f t="shared" si="12"/>
        <v>קרית מוצקין</v>
      </c>
      <c r="DX228" s="150">
        <f t="shared" si="13"/>
        <v>61163</v>
      </c>
      <c r="DY228" s="150">
        <f t="shared" si="14"/>
        <v>16752</v>
      </c>
      <c r="DZ228" s="150"/>
      <c r="EB228" s="150"/>
      <c r="EC228" t="s">
        <v>2992</v>
      </c>
      <c r="ED228" s="150" t="str">
        <f t="shared" si="15"/>
        <v>קרית מוצקין</v>
      </c>
      <c r="EE228" s="150"/>
      <c r="EL228" s="150"/>
      <c r="EM228" s="152"/>
      <c r="EN228" s="150"/>
      <c r="EO228" s="150"/>
      <c r="EP228" s="150"/>
      <c r="EQ228" s="150"/>
      <c r="ER228" s="150"/>
      <c r="ES228" s="150"/>
      <c r="EV228" s="150"/>
      <c r="EW228" s="150"/>
      <c r="EX228" s="150"/>
      <c r="EY228" s="151"/>
      <c r="EZ228" s="150"/>
      <c r="FA228" s="150"/>
      <c r="FB228" s="150"/>
      <c r="FC228" s="150"/>
      <c r="FD228" s="150"/>
      <c r="FG228" s="150"/>
      <c r="FH228" s="150"/>
      <c r="FI228" s="150"/>
      <c r="FJ228" s="150"/>
      <c r="FK228" s="151"/>
      <c r="FL228" s="150"/>
      <c r="FM228" s="150"/>
      <c r="FN228" s="150"/>
      <c r="FO228" s="150"/>
      <c r="FP228" s="150"/>
      <c r="FQ228" s="152"/>
      <c r="FR228" s="150"/>
      <c r="FS228" s="150"/>
      <c r="FT228" s="150"/>
      <c r="FU228" s="150"/>
      <c r="FV228" s="150"/>
      <c r="FW228" s="150"/>
      <c r="FX228" s="150"/>
      <c r="FZ228" s="153"/>
      <c r="GA228" s="150"/>
      <c r="GB228" s="150"/>
      <c r="GC228" s="150"/>
      <c r="GE228" s="150"/>
      <c r="GF228" s="150"/>
      <c r="GG228" s="150"/>
      <c r="GI228" s="154"/>
      <c r="GJ228" s="150"/>
      <c r="GK228" s="150"/>
      <c r="GM228" s="150"/>
      <c r="GN228" s="150"/>
      <c r="GP228" s="150"/>
      <c r="GR228" s="151"/>
      <c r="GS228" s="150"/>
      <c r="GT228" s="150"/>
      <c r="GU228" s="150"/>
      <c r="GW228" s="150"/>
      <c r="GX228" s="150"/>
      <c r="GY228" s="150"/>
      <c r="HA228" s="152"/>
      <c r="HJ228" s="128"/>
      <c r="HS228" s="151"/>
      <c r="HT228" s="150"/>
      <c r="HX228" s="150"/>
      <c r="HZ228" s="150"/>
      <c r="IB228" s="151"/>
      <c r="IC228" s="150"/>
      <c r="IG228" s="150"/>
      <c r="II228" s="150"/>
    </row>
    <row r="229" spans="1:243">
      <c r="A229" s="149">
        <v>216</v>
      </c>
      <c r="B229" s="238" t="s">
        <v>2657</v>
      </c>
      <c r="C229" t="s">
        <v>426</v>
      </c>
      <c r="D229" s="238"/>
      <c r="E229" s="238"/>
      <c r="F229" s="238"/>
      <c r="G229" s="150">
        <v>92011</v>
      </c>
      <c r="H229" s="150">
        <v>26855</v>
      </c>
      <c r="I229" s="150">
        <v>19187</v>
      </c>
      <c r="J229" s="150">
        <v>3296</v>
      </c>
      <c r="K229" s="150">
        <v>32009</v>
      </c>
      <c r="L229" s="150">
        <v>173358</v>
      </c>
      <c r="M229" s="150"/>
      <c r="N229" s="150">
        <v>-11301</v>
      </c>
      <c r="O229" s="150"/>
      <c r="P229" s="151"/>
      <c r="Q229" s="150">
        <v>55105</v>
      </c>
      <c r="R229" s="150">
        <v>9635</v>
      </c>
      <c r="S229" s="150">
        <v>13657</v>
      </c>
      <c r="T229" s="150">
        <v>13139</v>
      </c>
      <c r="U229" s="150">
        <v>26855</v>
      </c>
      <c r="V229" s="150">
        <v>19187</v>
      </c>
      <c r="W229" s="150">
        <v>3296</v>
      </c>
      <c r="X229" s="150">
        <v>22591</v>
      </c>
      <c r="Y229">
        <v>973</v>
      </c>
      <c r="AA229" t="s">
        <v>2655</v>
      </c>
      <c r="AB229" s="150">
        <v>1242</v>
      </c>
      <c r="AC229">
        <v>475</v>
      </c>
      <c r="AD229" s="150">
        <v>166155</v>
      </c>
      <c r="AE229" s="150">
        <v>7203</v>
      </c>
      <c r="AF229" s="150">
        <v>173358</v>
      </c>
      <c r="AG229" s="151"/>
      <c r="AH229" s="150">
        <v>42172</v>
      </c>
      <c r="AI229" s="150">
        <v>7117</v>
      </c>
      <c r="AJ229">
        <v>750</v>
      </c>
      <c r="AL229" s="150">
        <v>2235</v>
      </c>
      <c r="AM229" s="150">
        <v>6388</v>
      </c>
      <c r="AP229" s="150">
        <v>16490</v>
      </c>
      <c r="AQ229" s="150">
        <v>14702</v>
      </c>
      <c r="AR229" s="150">
        <v>43960</v>
      </c>
      <c r="AS229" s="150">
        <v>10830</v>
      </c>
      <c r="AT229"/>
      <c r="AU229" s="150">
        <v>12615</v>
      </c>
      <c r="AV229" s="150">
        <v>25353</v>
      </c>
      <c r="AW229" s="150">
        <v>7958</v>
      </c>
      <c r="AX229" s="150">
        <v>14017</v>
      </c>
      <c r="AY229" s="150">
        <v>44027</v>
      </c>
      <c r="AZ229" s="150">
        <v>10915</v>
      </c>
      <c r="BA229" s="150">
        <v>33112</v>
      </c>
      <c r="BB229">
        <v>0.25</v>
      </c>
      <c r="BC229"/>
      <c r="BD229" s="150"/>
      <c r="BE229" s="150">
        <v>29412</v>
      </c>
      <c r="BF229" s="150">
        <v>43036</v>
      </c>
      <c r="BG229" s="150">
        <v>1676</v>
      </c>
      <c r="BH229" s="150">
        <v>5700</v>
      </c>
      <c r="BI229" s="150">
        <v>76472</v>
      </c>
      <c r="BJ229" s="150">
        <v>44206</v>
      </c>
      <c r="BK229" s="150">
        <v>32266</v>
      </c>
      <c r="BL229">
        <v>0.57999999999999996</v>
      </c>
      <c r="BM229"/>
      <c r="BN229" s="150">
        <v>71814</v>
      </c>
      <c r="BO229" s="150">
        <v>3099</v>
      </c>
      <c r="BP229" s="150">
        <v>20168</v>
      </c>
      <c r="BQ229" s="150">
        <v>-19717</v>
      </c>
      <c r="BR229" s="150">
        <v>35028</v>
      </c>
      <c r="BS229" t="s">
        <v>2655</v>
      </c>
      <c r="BT229" s="150">
        <v>35028</v>
      </c>
      <c r="BU229" t="s">
        <v>2655</v>
      </c>
      <c r="BV229" s="150"/>
      <c r="BW229" s="150">
        <v>113841</v>
      </c>
      <c r="BX229" s="150">
        <v>71488</v>
      </c>
      <c r="BY229" s="150">
        <v>29802</v>
      </c>
      <c r="BZ229" t="s">
        <v>2655</v>
      </c>
      <c r="CA229" s="150">
        <v>155527</v>
      </c>
      <c r="CB229" s="150">
        <v>55121</v>
      </c>
      <c r="CC229" s="150">
        <v>100406</v>
      </c>
      <c r="CD229">
        <v>0.35</v>
      </c>
      <c r="CE229" s="150"/>
      <c r="CG229" t="s">
        <v>2655</v>
      </c>
      <c r="CH229" t="s">
        <v>2655</v>
      </c>
      <c r="CJ229" t="s">
        <v>2655</v>
      </c>
      <c r="CK229" t="s">
        <v>2655</v>
      </c>
      <c r="CL229" t="s">
        <v>2655</v>
      </c>
      <c r="CM229" t="s">
        <v>2655</v>
      </c>
      <c r="CN229" s="150"/>
      <c r="CO229" s="150">
        <v>8648</v>
      </c>
      <c r="CP229" s="150">
        <v>15836</v>
      </c>
      <c r="CQ229" t="s">
        <v>2655</v>
      </c>
      <c r="CR229">
        <v>-312</v>
      </c>
      <c r="CS229" s="150">
        <v>24172</v>
      </c>
      <c r="CT229" s="150">
        <v>13657</v>
      </c>
      <c r="CU229" s="150">
        <v>10515</v>
      </c>
      <c r="CV229">
        <v>0.56000000000000005</v>
      </c>
      <c r="CW229" s="150"/>
      <c r="CX229" s="150">
        <v>18308</v>
      </c>
      <c r="CY229">
        <v>820</v>
      </c>
      <c r="CZ229" s="150">
        <v>1508</v>
      </c>
      <c r="DA229">
        <v>312</v>
      </c>
      <c r="DB229" s="150">
        <v>17932</v>
      </c>
      <c r="DC229" t="s">
        <v>2655</v>
      </c>
      <c r="DD229" s="150">
        <v>17932</v>
      </c>
      <c r="DE229" t="s">
        <v>2655</v>
      </c>
      <c r="DF229" s="151"/>
      <c r="DG229" s="150">
        <v>26956</v>
      </c>
      <c r="DH229" s="150">
        <v>16656</v>
      </c>
      <c r="DI229" s="150">
        <v>1508</v>
      </c>
      <c r="DJ229" t="s">
        <v>2655</v>
      </c>
      <c r="DK229" s="150">
        <v>42104</v>
      </c>
      <c r="DL229" s="150">
        <v>13657</v>
      </c>
      <c r="DM229" s="150">
        <v>28447</v>
      </c>
      <c r="DN229">
        <v>0.32</v>
      </c>
      <c r="DO229" s="150"/>
      <c r="DP229" s="150"/>
      <c r="DQ229" s="150"/>
      <c r="DS229" s="150"/>
      <c r="DW229" t="str">
        <f t="shared" si="12"/>
        <v>קרית מלאכי</v>
      </c>
      <c r="DX229" s="150">
        <f t="shared" si="13"/>
        <v>10915</v>
      </c>
      <c r="DY229" s="150">
        <f t="shared" si="14"/>
        <v>44206</v>
      </c>
      <c r="DZ229" s="150"/>
      <c r="EB229" s="150"/>
      <c r="EC229" t="s">
        <v>2993</v>
      </c>
      <c r="ED229" s="150" t="str">
        <f t="shared" si="15"/>
        <v>קרית מלאכי</v>
      </c>
      <c r="EE229" s="150"/>
      <c r="EL229" s="150"/>
      <c r="EM229" s="152"/>
      <c r="EN229" s="150"/>
      <c r="EO229" s="150"/>
      <c r="ER229" s="150"/>
      <c r="ES229" s="150"/>
      <c r="EV229" s="150"/>
      <c r="EW229" s="150"/>
      <c r="EX229" s="150"/>
      <c r="EY229" s="151"/>
      <c r="EZ229" s="150"/>
      <c r="FA229" s="150"/>
      <c r="FC229" s="150"/>
      <c r="FD229" s="150"/>
      <c r="FG229" s="150"/>
      <c r="FH229" s="150"/>
      <c r="FI229" s="150"/>
      <c r="FK229" s="151"/>
      <c r="FL229" s="150"/>
      <c r="FM229" s="150"/>
      <c r="FN229" s="150"/>
      <c r="FO229" s="150"/>
      <c r="FP229" s="150"/>
      <c r="FQ229" s="152"/>
      <c r="FR229" s="150"/>
      <c r="FS229" s="150"/>
      <c r="FT229" s="150"/>
      <c r="FU229" s="150"/>
      <c r="FV229" s="150"/>
      <c r="FW229" s="150"/>
      <c r="FX229" s="150"/>
      <c r="FZ229" s="153"/>
      <c r="GA229" s="150"/>
      <c r="GB229" s="150"/>
      <c r="GC229" s="150"/>
      <c r="GD229" s="150"/>
      <c r="GE229" s="150"/>
      <c r="GF229" s="150"/>
      <c r="GG229" s="150"/>
      <c r="GI229" s="154"/>
      <c r="GJ229" s="150"/>
      <c r="GK229" s="150"/>
      <c r="GL229" s="150"/>
      <c r="GM229" s="150"/>
      <c r="GN229" s="150"/>
      <c r="GP229" s="150"/>
      <c r="GR229" s="151"/>
      <c r="GS229" s="150"/>
      <c r="GT229" s="150"/>
      <c r="GU229" s="150"/>
      <c r="GW229" s="150"/>
      <c r="GX229" s="150"/>
      <c r="GY229" s="150"/>
      <c r="HA229" s="152"/>
      <c r="HJ229" s="128"/>
      <c r="HK229" s="150"/>
      <c r="HL229" s="150"/>
      <c r="HO229" s="150"/>
      <c r="HP229" s="150"/>
      <c r="HQ229" s="150"/>
      <c r="HS229" s="151"/>
      <c r="HT229" s="150"/>
      <c r="HV229" s="150"/>
      <c r="HX229" s="150"/>
      <c r="HZ229" s="150"/>
      <c r="IB229" s="151"/>
      <c r="IC229" s="150"/>
      <c r="ID229" s="150"/>
      <c r="IE229" s="150"/>
      <c r="IG229" s="150"/>
      <c r="IH229" s="150"/>
      <c r="II229" s="150"/>
    </row>
    <row r="230" spans="1:243">
      <c r="A230" s="149">
        <v>217</v>
      </c>
      <c r="B230" s="238" t="s">
        <v>2661</v>
      </c>
      <c r="C230" t="s">
        <v>1526</v>
      </c>
      <c r="D230" s="238"/>
      <c r="E230" s="238"/>
      <c r="F230" s="238"/>
      <c r="G230" s="150">
        <v>53967</v>
      </c>
      <c r="H230" s="150">
        <v>8667</v>
      </c>
      <c r="I230" s="150">
        <v>6468</v>
      </c>
      <c r="J230">
        <v>828</v>
      </c>
      <c r="K230" s="150">
        <v>4749</v>
      </c>
      <c r="L230" s="150">
        <v>74679</v>
      </c>
      <c r="M230"/>
      <c r="N230">
        <v>-73</v>
      </c>
      <c r="O230" s="150"/>
      <c r="P230" s="151"/>
      <c r="Q230" s="150">
        <v>36703</v>
      </c>
      <c r="R230" s="150">
        <v>3661</v>
      </c>
      <c r="S230">
        <v>144</v>
      </c>
      <c r="T230" s="150">
        <v>6837</v>
      </c>
      <c r="U230" s="150">
        <v>8667</v>
      </c>
      <c r="V230" s="150">
        <v>6468</v>
      </c>
      <c r="W230">
        <v>828</v>
      </c>
      <c r="X230" s="150">
        <v>4237</v>
      </c>
      <c r="Y230">
        <v>9</v>
      </c>
      <c r="AA230" t="s">
        <v>2655</v>
      </c>
      <c r="AB230">
        <v>503</v>
      </c>
      <c r="AC230" s="150">
        <v>6622</v>
      </c>
      <c r="AD230" s="150">
        <v>74679</v>
      </c>
      <c r="AE230" t="s">
        <v>2655</v>
      </c>
      <c r="AF230" s="150">
        <v>74679</v>
      </c>
      <c r="AG230" s="151"/>
      <c r="AH230" s="150">
        <v>61212</v>
      </c>
      <c r="AI230" s="150">
        <v>7590</v>
      </c>
      <c r="AJ230" s="150">
        <v>2032</v>
      </c>
      <c r="AK230">
        <v>29</v>
      </c>
      <c r="AL230" s="150">
        <v>4076</v>
      </c>
      <c r="AM230" t="s">
        <v>2655</v>
      </c>
      <c r="AP230" s="150">
        <v>13727</v>
      </c>
      <c r="AQ230" s="150">
        <v>10847</v>
      </c>
      <c r="AR230" s="150">
        <v>64092</v>
      </c>
      <c r="AS230">
        <v>20</v>
      </c>
      <c r="AT230"/>
      <c r="AU230" s="150">
        <v>2887</v>
      </c>
      <c r="AV230" s="150">
        <v>14553</v>
      </c>
      <c r="AW230" s="150">
        <v>3382</v>
      </c>
      <c r="AY230" s="150">
        <v>14058</v>
      </c>
      <c r="AZ230" s="150">
        <v>11239</v>
      </c>
      <c r="BA230" s="150">
        <v>2819</v>
      </c>
      <c r="BB230">
        <v>0.8</v>
      </c>
      <c r="BC230"/>
      <c r="BD230" s="150"/>
      <c r="BE230" s="150">
        <v>7402</v>
      </c>
      <c r="BF230" s="150">
        <v>25916</v>
      </c>
      <c r="BG230">
        <v>279</v>
      </c>
      <c r="BI230" s="150">
        <v>33039</v>
      </c>
      <c r="BJ230" s="150">
        <v>25465</v>
      </c>
      <c r="BK230" s="150">
        <v>7574</v>
      </c>
      <c r="BL230">
        <v>0.77</v>
      </c>
      <c r="BM230"/>
      <c r="BN230" s="150">
        <v>14363</v>
      </c>
      <c r="BO230" s="150">
        <v>1624</v>
      </c>
      <c r="BP230" t="s">
        <v>2655</v>
      </c>
      <c r="BR230" s="150">
        <v>15987</v>
      </c>
      <c r="BS230" t="s">
        <v>2655</v>
      </c>
      <c r="BT230" s="150">
        <v>15987</v>
      </c>
      <c r="BU230" t="s">
        <v>2655</v>
      </c>
      <c r="BV230" s="150"/>
      <c r="BW230" s="150">
        <v>24652</v>
      </c>
      <c r="BX230" s="150">
        <v>42093</v>
      </c>
      <c r="BY230" s="150">
        <v>3661</v>
      </c>
      <c r="BZ230" t="s">
        <v>2655</v>
      </c>
      <c r="CA230" s="150">
        <v>63084</v>
      </c>
      <c r="CB230" s="150">
        <v>36704</v>
      </c>
      <c r="CC230" s="150">
        <v>26380</v>
      </c>
      <c r="CD230">
        <v>0.57999999999999996</v>
      </c>
      <c r="CE230" s="150"/>
      <c r="CG230" t="s">
        <v>2655</v>
      </c>
      <c r="CH230" t="s">
        <v>2655</v>
      </c>
      <c r="CJ230" t="s">
        <v>2655</v>
      </c>
      <c r="CK230" t="s">
        <v>2655</v>
      </c>
      <c r="CL230" t="s">
        <v>2655</v>
      </c>
      <c r="CM230" t="s">
        <v>2655</v>
      </c>
      <c r="CN230" s="150"/>
      <c r="CO230" s="150">
        <v>2547</v>
      </c>
      <c r="CP230">
        <v>113</v>
      </c>
      <c r="CQ230" t="s">
        <v>2655</v>
      </c>
      <c r="CS230" s="150">
        <v>2660</v>
      </c>
      <c r="CT230">
        <v>144</v>
      </c>
      <c r="CU230" s="150">
        <v>2516</v>
      </c>
      <c r="CV230">
        <v>0.05</v>
      </c>
      <c r="CW230" s="150"/>
      <c r="CX230" s="150">
        <v>3433</v>
      </c>
      <c r="CY230">
        <v>279</v>
      </c>
      <c r="CZ230" t="s">
        <v>2655</v>
      </c>
      <c r="DB230" s="150">
        <v>3712</v>
      </c>
      <c r="DC230" t="s">
        <v>2655</v>
      </c>
      <c r="DD230" s="150">
        <v>3712</v>
      </c>
      <c r="DE230" t="s">
        <v>2655</v>
      </c>
      <c r="DF230" s="151"/>
      <c r="DG230" s="150">
        <v>5980</v>
      </c>
      <c r="DH230">
        <v>392</v>
      </c>
      <c r="DI230" t="s">
        <v>2655</v>
      </c>
      <c r="DJ230" t="s">
        <v>2655</v>
      </c>
      <c r="DK230" s="150">
        <v>6372</v>
      </c>
      <c r="DL230">
        <v>144</v>
      </c>
      <c r="DM230" s="150">
        <v>6228</v>
      </c>
      <c r="DN230">
        <v>0.02</v>
      </c>
      <c r="DO230"/>
      <c r="DW230" t="str">
        <f t="shared" si="12"/>
        <v>קרית עקרון</v>
      </c>
      <c r="DX230" s="150">
        <f t="shared" si="13"/>
        <v>11239</v>
      </c>
      <c r="DY230" s="150">
        <f t="shared" si="14"/>
        <v>25465</v>
      </c>
      <c r="DZ230" s="150"/>
      <c r="EB230" s="150"/>
      <c r="EC230" t="s">
        <v>2994</v>
      </c>
      <c r="ED230" s="150" t="str">
        <f t="shared" si="15"/>
        <v>קרית עקרון</v>
      </c>
      <c r="EL230" s="150"/>
      <c r="EM230" s="152"/>
      <c r="EN230" s="150"/>
      <c r="EO230" s="150"/>
      <c r="EP230" s="150"/>
      <c r="ER230" s="150"/>
      <c r="EV230" s="150"/>
      <c r="EW230" s="150"/>
      <c r="EX230" s="150"/>
      <c r="EY230" s="151"/>
      <c r="EZ230" s="150"/>
      <c r="FA230" s="150"/>
      <c r="FG230" s="150"/>
      <c r="FH230" s="150"/>
      <c r="FI230" s="150"/>
      <c r="FJ230" s="150"/>
      <c r="FK230" s="151"/>
      <c r="FL230" s="150"/>
      <c r="FN230" s="150"/>
      <c r="FO230" s="150"/>
      <c r="FQ230" s="152"/>
      <c r="FR230" s="150"/>
      <c r="FS230" s="150"/>
      <c r="FT230" s="150"/>
      <c r="FV230" s="150"/>
      <c r="FW230" s="150"/>
      <c r="FX230" s="150"/>
      <c r="FZ230" s="153"/>
      <c r="GA230" s="150"/>
      <c r="GB230" s="150"/>
      <c r="GE230" s="150"/>
      <c r="GF230" s="150"/>
      <c r="GG230" s="150"/>
      <c r="GI230" s="154"/>
      <c r="GJ230" s="150"/>
      <c r="GK230" s="150"/>
      <c r="GN230" s="150"/>
      <c r="GP230" s="150"/>
      <c r="GR230" s="151"/>
      <c r="GS230" s="150"/>
      <c r="GT230" s="150"/>
      <c r="GU230" s="150"/>
      <c r="GW230" s="150"/>
      <c r="GX230" s="150"/>
      <c r="GY230" s="150"/>
      <c r="HA230" s="152"/>
      <c r="HJ230" s="128"/>
      <c r="HK230" s="150"/>
      <c r="HO230" s="150"/>
      <c r="HQ230" s="150"/>
      <c r="HS230" s="151"/>
      <c r="HT230" s="150"/>
      <c r="HX230" s="150"/>
      <c r="HZ230" s="150"/>
      <c r="IB230" s="151"/>
      <c r="IC230" s="150"/>
      <c r="IG230" s="150"/>
      <c r="II230" s="150"/>
    </row>
    <row r="231" spans="1:243">
      <c r="A231" s="149">
        <v>218</v>
      </c>
      <c r="B231" s="238" t="s">
        <v>2657</v>
      </c>
      <c r="C231" t="s">
        <v>2361</v>
      </c>
      <c r="D231" s="238"/>
      <c r="E231" s="238"/>
      <c r="F231" s="238"/>
      <c r="G231" s="150">
        <v>70354</v>
      </c>
      <c r="H231" s="150">
        <v>25725</v>
      </c>
      <c r="I231" s="150">
        <v>19696</v>
      </c>
      <c r="J231" s="150">
        <v>3916</v>
      </c>
      <c r="K231" s="150">
        <v>34623</v>
      </c>
      <c r="L231" s="150">
        <v>154314</v>
      </c>
      <c r="M231"/>
      <c r="N231" s="150">
        <v>-4072.88</v>
      </c>
      <c r="O231" s="150"/>
      <c r="P231" s="151"/>
      <c r="Q231" s="150">
        <v>43256</v>
      </c>
      <c r="R231" s="150">
        <v>9185</v>
      </c>
      <c r="S231">
        <v>45</v>
      </c>
      <c r="T231" s="150">
        <v>14926</v>
      </c>
      <c r="U231" s="150">
        <v>25725</v>
      </c>
      <c r="V231" s="150">
        <v>19696</v>
      </c>
      <c r="W231" s="150">
        <v>3916</v>
      </c>
      <c r="X231" s="150">
        <v>27041</v>
      </c>
      <c r="Y231" s="150">
        <v>4178</v>
      </c>
      <c r="AA231" t="s">
        <v>2655</v>
      </c>
      <c r="AB231">
        <v>4</v>
      </c>
      <c r="AC231" s="150">
        <v>2942</v>
      </c>
      <c r="AD231" s="150">
        <v>150914</v>
      </c>
      <c r="AE231" s="150">
        <v>3400</v>
      </c>
      <c r="AF231" s="150">
        <v>154314</v>
      </c>
      <c r="AG231" s="151"/>
      <c r="AH231" s="150">
        <v>78931</v>
      </c>
      <c r="AI231" s="150">
        <v>16580</v>
      </c>
      <c r="AJ231" s="150">
        <v>3112</v>
      </c>
      <c r="AL231">
        <v>191</v>
      </c>
      <c r="AM231" s="150">
        <v>2000</v>
      </c>
      <c r="AP231" s="150">
        <v>21883</v>
      </c>
      <c r="AQ231" s="150">
        <v>33871</v>
      </c>
      <c r="AR231" s="150">
        <v>66943</v>
      </c>
      <c r="AS231" t="s">
        <v>2655</v>
      </c>
      <c r="AT231"/>
      <c r="AU231" s="150">
        <v>2724</v>
      </c>
      <c r="AV231" s="150">
        <v>26077.200000000001</v>
      </c>
      <c r="AW231" s="150">
        <v>7955</v>
      </c>
      <c r="AX231" s="150">
        <v>1421</v>
      </c>
      <c r="AY231" s="150">
        <v>22267.200000000001</v>
      </c>
      <c r="AZ231" s="150">
        <v>18532</v>
      </c>
      <c r="BA231" s="150">
        <v>3735.2</v>
      </c>
      <c r="BB231">
        <v>0.83</v>
      </c>
      <c r="BC231"/>
      <c r="BD231" s="150"/>
      <c r="BE231" s="150">
        <v>5624</v>
      </c>
      <c r="BF231" s="150">
        <v>24134.799999999999</v>
      </c>
      <c r="BG231" s="150">
        <v>1230</v>
      </c>
      <c r="BH231">
        <v>-578</v>
      </c>
      <c r="BI231" s="150">
        <v>27950.799999999999</v>
      </c>
      <c r="BJ231" s="150">
        <v>24725</v>
      </c>
      <c r="BK231" s="150">
        <v>3225.8</v>
      </c>
      <c r="BL231">
        <v>0.88</v>
      </c>
      <c r="BM231"/>
      <c r="BN231" s="150">
        <v>97488</v>
      </c>
      <c r="BO231" s="150">
        <v>6877</v>
      </c>
      <c r="BP231" t="s">
        <v>2655</v>
      </c>
      <c r="BQ231">
        <v>-843</v>
      </c>
      <c r="BR231" s="150">
        <v>103522</v>
      </c>
      <c r="BS231" t="s">
        <v>2655</v>
      </c>
      <c r="BT231" s="150">
        <v>103522</v>
      </c>
      <c r="BU231" t="s">
        <v>2655</v>
      </c>
      <c r="BV231" s="150"/>
      <c r="BW231" s="150">
        <v>105836</v>
      </c>
      <c r="BX231" s="150">
        <v>57089</v>
      </c>
      <c r="BY231" s="150">
        <v>9185</v>
      </c>
      <c r="BZ231" t="s">
        <v>2655</v>
      </c>
      <c r="CA231" s="150">
        <v>153740</v>
      </c>
      <c r="CB231" s="150">
        <v>43257</v>
      </c>
      <c r="CC231" s="150">
        <v>110483</v>
      </c>
      <c r="CD231">
        <v>0.28000000000000003</v>
      </c>
      <c r="CE231" s="150"/>
      <c r="CG231" t="s">
        <v>2655</v>
      </c>
      <c r="CH231" t="s">
        <v>2655</v>
      </c>
      <c r="CJ231" t="s">
        <v>2655</v>
      </c>
      <c r="CK231" t="s">
        <v>2655</v>
      </c>
      <c r="CL231" t="s">
        <v>2655</v>
      </c>
      <c r="CM231" t="s">
        <v>2655</v>
      </c>
      <c r="CN231" s="150"/>
      <c r="CO231">
        <v>908</v>
      </c>
      <c r="CP231">
        <v>64</v>
      </c>
      <c r="CQ231" t="s">
        <v>2655</v>
      </c>
      <c r="CR231">
        <v>20</v>
      </c>
      <c r="CS231">
        <v>992</v>
      </c>
      <c r="CT231">
        <v>44</v>
      </c>
      <c r="CU231">
        <v>948</v>
      </c>
      <c r="CV231">
        <v>0.04</v>
      </c>
      <c r="CW231" s="150"/>
      <c r="CX231" s="150">
        <v>17253</v>
      </c>
      <c r="CY231">
        <v>781</v>
      </c>
      <c r="CZ231" t="s">
        <v>2655</v>
      </c>
      <c r="DA231">
        <v>-20</v>
      </c>
      <c r="DB231" s="150">
        <v>18014</v>
      </c>
      <c r="DC231" t="s">
        <v>2655</v>
      </c>
      <c r="DD231" s="150">
        <v>18014</v>
      </c>
      <c r="DE231" t="s">
        <v>2655</v>
      </c>
      <c r="DF231" s="151"/>
      <c r="DG231" s="150">
        <v>18161</v>
      </c>
      <c r="DH231">
        <v>845</v>
      </c>
      <c r="DI231" t="s">
        <v>2655</v>
      </c>
      <c r="DJ231" t="s">
        <v>2655</v>
      </c>
      <c r="DK231" s="150">
        <v>19006</v>
      </c>
      <c r="DL231">
        <v>44</v>
      </c>
      <c r="DM231" s="150">
        <v>18962</v>
      </c>
      <c r="DN231" t="s">
        <v>2655</v>
      </c>
      <c r="DO231" s="150"/>
      <c r="DP231" s="150"/>
      <c r="DQ231" s="150"/>
      <c r="DS231" s="150"/>
      <c r="DW231" t="str">
        <f t="shared" si="12"/>
        <v>קרית שמונה</v>
      </c>
      <c r="DX231" s="150">
        <f t="shared" si="13"/>
        <v>18532</v>
      </c>
      <c r="DY231" s="150">
        <f t="shared" si="14"/>
        <v>24725</v>
      </c>
      <c r="DZ231" s="150"/>
      <c r="EB231" s="150"/>
      <c r="EC231" t="s">
        <v>2995</v>
      </c>
      <c r="ED231" s="150" t="str">
        <f t="shared" si="15"/>
        <v>קרית שמונה</v>
      </c>
      <c r="EE231" s="150"/>
      <c r="EL231" s="150"/>
      <c r="EM231" s="152"/>
      <c r="EN231" s="150"/>
      <c r="EO231" s="150"/>
      <c r="EP231" s="150"/>
      <c r="ES231" s="150"/>
      <c r="EV231" s="150"/>
      <c r="EW231" s="150"/>
      <c r="EX231" s="150"/>
      <c r="EY231" s="151"/>
      <c r="EZ231" s="150"/>
      <c r="FA231" s="150"/>
      <c r="FC231" s="150"/>
      <c r="FD231" s="150"/>
      <c r="FG231" s="150"/>
      <c r="FH231" s="150"/>
      <c r="FI231" s="150"/>
      <c r="FJ231" s="150"/>
      <c r="FK231" s="151"/>
      <c r="FL231" s="150"/>
      <c r="FM231" s="150"/>
      <c r="FN231" s="150"/>
      <c r="FO231" s="150"/>
      <c r="FP231" s="150"/>
      <c r="FQ231" s="152"/>
      <c r="FR231" s="150"/>
      <c r="FS231" s="150"/>
      <c r="FT231" s="150"/>
      <c r="FU231" s="150"/>
      <c r="FV231" s="150"/>
      <c r="FW231" s="150"/>
      <c r="FX231" s="150"/>
      <c r="FZ231" s="153"/>
      <c r="GA231" s="150"/>
      <c r="GB231" s="150"/>
      <c r="GC231" s="150"/>
      <c r="GE231" s="150"/>
      <c r="GF231" s="150"/>
      <c r="GG231" s="150"/>
      <c r="GI231" s="154"/>
      <c r="GJ231" s="150"/>
      <c r="GK231" s="150"/>
      <c r="GN231" s="150"/>
      <c r="GP231" s="150"/>
      <c r="GR231" s="151"/>
      <c r="GS231" s="150"/>
      <c r="GT231" s="150"/>
      <c r="GU231" s="150"/>
      <c r="GW231" s="150"/>
      <c r="GX231" s="150"/>
      <c r="GY231" s="150"/>
      <c r="HA231" s="152"/>
      <c r="HJ231" s="128"/>
      <c r="HS231" s="151"/>
      <c r="HT231" s="150"/>
      <c r="HX231" s="150"/>
      <c r="HZ231" s="150"/>
      <c r="IB231" s="151"/>
      <c r="IC231" s="150"/>
      <c r="IG231" s="150"/>
      <c r="II231" s="150"/>
    </row>
    <row r="232" spans="1:243">
      <c r="A232" s="149">
        <v>219</v>
      </c>
      <c r="B232" s="238" t="s">
        <v>2658</v>
      </c>
      <c r="C232" t="s">
        <v>1039</v>
      </c>
      <c r="D232" s="238"/>
      <c r="E232" s="238"/>
      <c r="F232" s="238"/>
      <c r="G232" s="150">
        <v>25965</v>
      </c>
      <c r="H232" s="150">
        <v>18855</v>
      </c>
      <c r="I232" s="150">
        <v>4973</v>
      </c>
      <c r="J232" s="150">
        <v>3909</v>
      </c>
      <c r="K232" s="150">
        <v>11787</v>
      </c>
      <c r="L232" s="150">
        <v>65489</v>
      </c>
      <c r="M232"/>
      <c r="N232" s="150">
        <v>-2458</v>
      </c>
      <c r="O232" s="150"/>
      <c r="P232" s="151"/>
      <c r="Q232" s="150">
        <v>9610</v>
      </c>
      <c r="R232" s="150">
        <v>1559</v>
      </c>
      <c r="S232" t="s">
        <v>2655</v>
      </c>
      <c r="T232" s="150">
        <v>14057</v>
      </c>
      <c r="U232" s="150">
        <v>18855</v>
      </c>
      <c r="V232" s="150">
        <v>4973</v>
      </c>
      <c r="W232" s="150">
        <v>3909</v>
      </c>
      <c r="X232" s="150">
        <v>9431</v>
      </c>
      <c r="Y232" s="150">
        <v>2354</v>
      </c>
      <c r="AA232" t="s">
        <v>2655</v>
      </c>
      <c r="AB232">
        <v>2</v>
      </c>
      <c r="AC232">
        <v>739</v>
      </c>
      <c r="AD232" s="150">
        <v>65489</v>
      </c>
      <c r="AE232" t="s">
        <v>2655</v>
      </c>
      <c r="AF232" s="150">
        <v>65489</v>
      </c>
      <c r="AG232" s="151"/>
      <c r="AH232" s="150">
        <v>23109</v>
      </c>
      <c r="AI232" s="150">
        <v>3544</v>
      </c>
      <c r="AJ232" s="150">
        <v>2162</v>
      </c>
      <c r="AK232">
        <v>3</v>
      </c>
      <c r="AL232">
        <v>298</v>
      </c>
      <c r="AM232" s="150">
        <v>7500</v>
      </c>
      <c r="AP232" s="150">
        <v>13507</v>
      </c>
      <c r="AQ232" s="150">
        <v>5115</v>
      </c>
      <c r="AR232" s="150">
        <v>31501</v>
      </c>
      <c r="AS232" t="s">
        <v>2655</v>
      </c>
      <c r="AT232"/>
      <c r="AU232" s="150">
        <v>1216</v>
      </c>
      <c r="AV232" s="150">
        <v>9089</v>
      </c>
      <c r="AW232" s="150">
        <v>1512</v>
      </c>
      <c r="AX232">
        <v>-203</v>
      </c>
      <c r="AY232" s="150">
        <v>8590</v>
      </c>
      <c r="AZ232" s="150">
        <v>6946</v>
      </c>
      <c r="BA232" s="150">
        <v>1644</v>
      </c>
      <c r="BB232">
        <v>0.81</v>
      </c>
      <c r="BC232"/>
      <c r="BD232" s="150"/>
      <c r="BE232">
        <v>806</v>
      </c>
      <c r="BF232" s="150">
        <v>3176</v>
      </c>
      <c r="BG232">
        <v>280</v>
      </c>
      <c r="BH232">
        <v>-1</v>
      </c>
      <c r="BI232" s="150">
        <v>3701</v>
      </c>
      <c r="BJ232" s="150">
        <v>2664</v>
      </c>
      <c r="BK232" s="150">
        <v>1037</v>
      </c>
      <c r="BL232">
        <v>0.72</v>
      </c>
      <c r="BM232"/>
      <c r="BN232" s="150">
        <v>1405</v>
      </c>
      <c r="BO232">
        <v>-198</v>
      </c>
      <c r="BP232">
        <v>62</v>
      </c>
      <c r="BQ232">
        <v>204</v>
      </c>
      <c r="BR232" s="150">
        <v>1349</v>
      </c>
      <c r="BS232" t="s">
        <v>2655</v>
      </c>
      <c r="BT232" s="150">
        <v>1349</v>
      </c>
      <c r="BU232" t="s">
        <v>2655</v>
      </c>
      <c r="BV232" s="150"/>
      <c r="BW232" s="150">
        <v>3427</v>
      </c>
      <c r="BX232" s="150">
        <v>12067</v>
      </c>
      <c r="BY232" s="150">
        <v>1854</v>
      </c>
      <c r="BZ232" t="s">
        <v>2655</v>
      </c>
      <c r="CA232" s="150">
        <v>13640</v>
      </c>
      <c r="CB232" s="150">
        <v>9610</v>
      </c>
      <c r="CC232" s="150">
        <v>4030</v>
      </c>
      <c r="CD232">
        <v>0.7</v>
      </c>
      <c r="CE232" s="150"/>
      <c r="CG232" t="s">
        <v>2655</v>
      </c>
      <c r="CH232" t="s">
        <v>2655</v>
      </c>
      <c r="CJ232" t="s">
        <v>2655</v>
      </c>
      <c r="CK232" t="s">
        <v>2655</v>
      </c>
      <c r="CL232" t="s">
        <v>2655</v>
      </c>
      <c r="CM232" t="s">
        <v>2655</v>
      </c>
      <c r="CN232" s="150"/>
      <c r="CO232">
        <v>175</v>
      </c>
      <c r="CP232">
        <v>60</v>
      </c>
      <c r="CQ232">
        <v>59</v>
      </c>
      <c r="CR232">
        <v>1</v>
      </c>
      <c r="CS232">
        <v>177</v>
      </c>
      <c r="CT232" t="s">
        <v>2655</v>
      </c>
      <c r="CU232">
        <v>177</v>
      </c>
      <c r="CV232" t="s">
        <v>2655</v>
      </c>
      <c r="CW232" s="150"/>
      <c r="CX232">
        <v>173</v>
      </c>
      <c r="CY232">
        <v>-51</v>
      </c>
      <c r="CZ232" t="s">
        <v>2655</v>
      </c>
      <c r="DA232">
        <v>-1</v>
      </c>
      <c r="DB232">
        <v>121</v>
      </c>
      <c r="DC232" t="s">
        <v>2655</v>
      </c>
      <c r="DD232">
        <v>121</v>
      </c>
      <c r="DE232" t="s">
        <v>2655</v>
      </c>
      <c r="DF232" s="151"/>
      <c r="DG232">
        <v>348</v>
      </c>
      <c r="DH232">
        <v>9</v>
      </c>
      <c r="DI232">
        <v>59</v>
      </c>
      <c r="DJ232" t="s">
        <v>2655</v>
      </c>
      <c r="DK232">
        <v>298</v>
      </c>
      <c r="DL232" t="s">
        <v>2655</v>
      </c>
      <c r="DM232">
        <v>298</v>
      </c>
      <c r="DN232" t="s">
        <v>2655</v>
      </c>
      <c r="DO232" s="150"/>
      <c r="DQ232" s="150"/>
      <c r="DS232" s="150"/>
      <c r="DW232" t="str">
        <f t="shared" si="12"/>
        <v>קרני שומרון</v>
      </c>
      <c r="DX232" s="150">
        <f t="shared" si="13"/>
        <v>6946</v>
      </c>
      <c r="DY232" s="150">
        <f t="shared" si="14"/>
        <v>2664</v>
      </c>
      <c r="DZ232" s="150"/>
      <c r="EB232" s="150"/>
      <c r="EC232" t="s">
        <v>2950</v>
      </c>
      <c r="ED232" s="150" t="str">
        <f t="shared" si="15"/>
        <v>קרני שומרון</v>
      </c>
      <c r="EE232" s="150"/>
      <c r="EL232" s="150"/>
      <c r="EM232" s="152"/>
      <c r="EN232" s="150"/>
      <c r="EO232" s="150"/>
      <c r="EP232" s="150"/>
      <c r="ES232" s="150"/>
      <c r="EV232" s="150"/>
      <c r="EW232" s="150"/>
      <c r="EX232" s="150"/>
      <c r="EY232" s="151"/>
      <c r="EZ232" s="150"/>
      <c r="FA232" s="150"/>
      <c r="FD232" s="150"/>
      <c r="FG232" s="150"/>
      <c r="FH232" s="150"/>
      <c r="FI232" s="150"/>
      <c r="FJ232" s="150"/>
      <c r="FK232" s="151"/>
      <c r="FL232" s="150"/>
      <c r="FM232" s="150"/>
      <c r="FN232" s="150"/>
      <c r="FO232" s="150"/>
      <c r="FP232" s="150"/>
      <c r="FQ232" s="152"/>
      <c r="FR232" s="150"/>
      <c r="FS232" s="150"/>
      <c r="FT232" s="150"/>
      <c r="FV232" s="150"/>
      <c r="FW232" s="150"/>
      <c r="FX232" s="150"/>
      <c r="FZ232" s="153"/>
      <c r="GB232" s="150"/>
      <c r="GE232" s="150"/>
      <c r="GF232" s="150"/>
      <c r="GG232" s="150"/>
      <c r="GI232" s="154"/>
      <c r="GJ232" s="150"/>
      <c r="GN232" s="150"/>
      <c r="GP232" s="150"/>
      <c r="GR232" s="151"/>
      <c r="GS232" s="150"/>
      <c r="GT232" s="150"/>
      <c r="GU232" s="150"/>
      <c r="GW232" s="150"/>
      <c r="GX232" s="150"/>
      <c r="GY232" s="150"/>
      <c r="HA232" s="152"/>
      <c r="HJ232" s="128"/>
      <c r="HS232" s="151"/>
      <c r="IB232" s="151"/>
    </row>
    <row r="233" spans="1:243">
      <c r="A233" s="149">
        <v>220</v>
      </c>
      <c r="B233" s="238" t="s">
        <v>2657</v>
      </c>
      <c r="C233" t="s">
        <v>2371</v>
      </c>
      <c r="D233" s="238"/>
      <c r="E233" s="238"/>
      <c r="F233" s="238"/>
      <c r="G233" s="150">
        <v>14945</v>
      </c>
      <c r="H233" s="150">
        <v>12227</v>
      </c>
      <c r="I233" s="150">
        <v>3712</v>
      </c>
      <c r="J233">
        <v>78</v>
      </c>
      <c r="K233" s="150">
        <v>18171</v>
      </c>
      <c r="L233" s="150">
        <v>49133</v>
      </c>
      <c r="M233"/>
      <c r="N233">
        <v>278</v>
      </c>
      <c r="O233" s="150"/>
      <c r="P233" s="151"/>
      <c r="Q233" s="150">
        <v>6434</v>
      </c>
      <c r="R233" s="150">
        <v>4465</v>
      </c>
      <c r="S233">
        <v>95</v>
      </c>
      <c r="T233" s="150">
        <v>1122</v>
      </c>
      <c r="U233" s="150">
        <v>12227</v>
      </c>
      <c r="V233" s="150">
        <v>3712</v>
      </c>
      <c r="W233">
        <v>78</v>
      </c>
      <c r="X233" s="150">
        <v>8533</v>
      </c>
      <c r="Y233" s="150">
        <v>2701</v>
      </c>
      <c r="AA233" t="s">
        <v>2655</v>
      </c>
      <c r="AB233" t="s">
        <v>2655</v>
      </c>
      <c r="AC233" s="150">
        <v>2829</v>
      </c>
      <c r="AD233" s="150">
        <v>42196</v>
      </c>
      <c r="AE233" s="150">
        <v>6937</v>
      </c>
      <c r="AF233" s="150">
        <v>49133</v>
      </c>
      <c r="AG233" s="151"/>
      <c r="AH233" s="150">
        <v>35562</v>
      </c>
      <c r="AI233" s="150">
        <v>4463</v>
      </c>
      <c r="AL233" t="s">
        <v>2655</v>
      </c>
      <c r="AM233" s="150">
        <v>9047</v>
      </c>
      <c r="AP233" s="150">
        <v>13510</v>
      </c>
      <c r="AQ233" t="s">
        <v>2655</v>
      </c>
      <c r="AR233" s="150">
        <v>49072</v>
      </c>
      <c r="AS233" t="s">
        <v>2655</v>
      </c>
      <c r="AT233"/>
      <c r="AU233" s="150">
        <v>7221</v>
      </c>
      <c r="AV233" s="150">
        <v>9695.09</v>
      </c>
      <c r="AW233" s="150">
        <v>4465</v>
      </c>
      <c r="AY233" s="150">
        <v>12451.09</v>
      </c>
      <c r="AZ233" s="150">
        <v>5138</v>
      </c>
      <c r="BA233" s="150">
        <v>7313.09</v>
      </c>
      <c r="BB233">
        <v>0.41</v>
      </c>
      <c r="BC233"/>
      <c r="BD233" s="150"/>
      <c r="BE233" s="150">
        <v>4089</v>
      </c>
      <c r="BF233" s="150">
        <v>2658.04</v>
      </c>
      <c r="BG233" t="s">
        <v>2655</v>
      </c>
      <c r="BI233" s="150">
        <v>6747.04</v>
      </c>
      <c r="BJ233" s="150">
        <v>1331</v>
      </c>
      <c r="BK233" s="150">
        <v>5416.04</v>
      </c>
      <c r="BL233">
        <v>0.2</v>
      </c>
      <c r="BM233"/>
      <c r="BN233" s="150">
        <v>5413</v>
      </c>
      <c r="BO233">
        <v>274</v>
      </c>
      <c r="BP233" t="s">
        <v>2655</v>
      </c>
      <c r="BR233" s="150">
        <v>5687</v>
      </c>
      <c r="BS233" t="s">
        <v>2655</v>
      </c>
      <c r="BT233" s="150">
        <v>5687</v>
      </c>
      <c r="BU233" t="s">
        <v>2655</v>
      </c>
      <c r="BV233" s="150"/>
      <c r="BW233" s="150">
        <v>16723</v>
      </c>
      <c r="BX233" s="150">
        <v>12627.13</v>
      </c>
      <c r="BY233" s="150">
        <v>4465</v>
      </c>
      <c r="BZ233" t="s">
        <v>2655</v>
      </c>
      <c r="CA233" s="150">
        <v>24885.13</v>
      </c>
      <c r="CB233" s="150">
        <v>6469</v>
      </c>
      <c r="CC233" s="150">
        <v>18416.13</v>
      </c>
      <c r="CD233">
        <v>0.26</v>
      </c>
      <c r="CE233" s="150"/>
      <c r="CG233" t="s">
        <v>2655</v>
      </c>
      <c r="CH233" t="s">
        <v>2655</v>
      </c>
      <c r="CJ233" t="s">
        <v>2655</v>
      </c>
      <c r="CK233" t="s">
        <v>2655</v>
      </c>
      <c r="CL233" t="s">
        <v>2655</v>
      </c>
      <c r="CM233" t="s">
        <v>2655</v>
      </c>
      <c r="CN233" s="150"/>
      <c r="CO233" s="150">
        <v>1631</v>
      </c>
      <c r="CP233">
        <v>-234</v>
      </c>
      <c r="CQ233" t="s">
        <v>2655</v>
      </c>
      <c r="CS233" s="150">
        <v>1397</v>
      </c>
      <c r="CT233">
        <v>95</v>
      </c>
      <c r="CU233" s="150">
        <v>1302</v>
      </c>
      <c r="CV233">
        <v>7.0000000000000007E-2</v>
      </c>
      <c r="CW233" s="150"/>
      <c r="CX233" s="150">
        <v>2447</v>
      </c>
      <c r="CY233">
        <v>155</v>
      </c>
      <c r="CZ233" t="s">
        <v>2655</v>
      </c>
      <c r="DB233" s="150">
        <v>2602</v>
      </c>
      <c r="DC233" t="s">
        <v>2655</v>
      </c>
      <c r="DD233" s="150">
        <v>2602</v>
      </c>
      <c r="DE233" t="s">
        <v>2655</v>
      </c>
      <c r="DF233" s="151"/>
      <c r="DG233" s="150">
        <v>4078</v>
      </c>
      <c r="DH233">
        <v>-79</v>
      </c>
      <c r="DI233" t="s">
        <v>2655</v>
      </c>
      <c r="DJ233" t="s">
        <v>2655</v>
      </c>
      <c r="DK233" s="150">
        <v>3999</v>
      </c>
      <c r="DL233">
        <v>95</v>
      </c>
      <c r="DM233" s="150">
        <v>3904</v>
      </c>
      <c r="DN233">
        <v>0.02</v>
      </c>
      <c r="DO233" s="150"/>
      <c r="DP233" s="150"/>
      <c r="DS233" s="150"/>
      <c r="DV233" s="150"/>
      <c r="DW233" t="str">
        <f t="shared" si="12"/>
        <v>ראמה</v>
      </c>
      <c r="DX233" s="150">
        <f t="shared" si="13"/>
        <v>5138</v>
      </c>
      <c r="DY233" s="150">
        <f t="shared" si="14"/>
        <v>1331</v>
      </c>
      <c r="DZ233" s="150"/>
      <c r="EA233" s="150"/>
      <c r="EC233" t="s">
        <v>2951</v>
      </c>
      <c r="ED233" s="150" t="str">
        <f t="shared" si="15"/>
        <v>ראמה</v>
      </c>
      <c r="EE233" s="150"/>
      <c r="EL233" s="150"/>
      <c r="EM233" s="152"/>
      <c r="EN233" s="150"/>
      <c r="EO233" s="150"/>
      <c r="ES233" s="150"/>
      <c r="EV233" s="150"/>
      <c r="EX233" s="150"/>
      <c r="EY233" s="151"/>
      <c r="EZ233" s="150"/>
      <c r="FA233" s="150"/>
      <c r="FC233" s="150"/>
      <c r="FG233" s="150"/>
      <c r="FI233" s="150"/>
      <c r="FK233" s="151"/>
      <c r="FO233" s="150"/>
      <c r="FQ233" s="152"/>
      <c r="FR233" s="150"/>
      <c r="FS233" s="150"/>
      <c r="FT233" s="150"/>
      <c r="FV233" s="150"/>
      <c r="FW233" s="150"/>
      <c r="FX233" s="150"/>
      <c r="FZ233" s="153"/>
      <c r="GA233" s="150"/>
      <c r="GB233" s="150"/>
      <c r="GE233" s="150"/>
      <c r="GF233" s="150"/>
      <c r="GG233" s="150"/>
      <c r="GI233" s="154"/>
      <c r="GJ233" s="150"/>
      <c r="GN233" s="150"/>
      <c r="GP233" s="150"/>
      <c r="GR233" s="151"/>
      <c r="GS233" s="150"/>
      <c r="GT233" s="150"/>
      <c r="GU233" s="150"/>
      <c r="GW233" s="150"/>
      <c r="GX233" s="150"/>
      <c r="GY233" s="150"/>
      <c r="HA233" s="152"/>
      <c r="HJ233" s="128"/>
      <c r="HK233" s="150"/>
      <c r="HO233" s="150"/>
      <c r="HQ233" s="150"/>
      <c r="HS233" s="151"/>
      <c r="HT233" s="150"/>
      <c r="HX233" s="150"/>
      <c r="HZ233" s="150"/>
      <c r="IB233" s="151"/>
      <c r="IC233" s="150"/>
      <c r="IG233" s="150"/>
      <c r="II233" s="150"/>
    </row>
    <row r="234" spans="1:243">
      <c r="A234" s="149">
        <v>221</v>
      </c>
      <c r="B234" s="238" t="s">
        <v>2658</v>
      </c>
      <c r="C234" t="s">
        <v>73</v>
      </c>
      <c r="D234" s="238"/>
      <c r="E234" s="238"/>
      <c r="F234" s="238"/>
      <c r="G234" s="150">
        <v>202043</v>
      </c>
      <c r="H234" s="150">
        <v>69137</v>
      </c>
      <c r="I234" s="150">
        <v>22416</v>
      </c>
      <c r="J234" s="150">
        <v>1330</v>
      </c>
      <c r="K234">
        <v>79</v>
      </c>
      <c r="L234" s="150">
        <v>295005</v>
      </c>
      <c r="M234" s="150"/>
      <c r="N234" s="150">
        <v>5498</v>
      </c>
      <c r="O234" s="150"/>
      <c r="P234" s="151"/>
      <c r="Q234" s="150">
        <v>145265</v>
      </c>
      <c r="R234" s="150">
        <v>15360</v>
      </c>
      <c r="S234">
        <v>143</v>
      </c>
      <c r="T234" s="150">
        <v>41031</v>
      </c>
      <c r="U234" s="150">
        <v>69137</v>
      </c>
      <c r="V234" s="150">
        <v>22416</v>
      </c>
      <c r="W234" s="150">
        <v>1330</v>
      </c>
      <c r="X234" t="s">
        <v>2655</v>
      </c>
      <c r="Y234">
        <v>79</v>
      </c>
      <c r="AA234" t="s">
        <v>2655</v>
      </c>
      <c r="AB234" t="s">
        <v>2655</v>
      </c>
      <c r="AC234">
        <v>244</v>
      </c>
      <c r="AD234" s="150">
        <v>295005</v>
      </c>
      <c r="AE234" t="s">
        <v>2655</v>
      </c>
      <c r="AF234" s="150">
        <v>295005</v>
      </c>
      <c r="AG234" s="151"/>
      <c r="AH234" s="150">
        <v>332664</v>
      </c>
      <c r="AI234" s="150">
        <v>28461</v>
      </c>
      <c r="AJ234" s="150">
        <v>10404</v>
      </c>
      <c r="AL234" s="150">
        <v>16128</v>
      </c>
      <c r="AM234" s="150">
        <v>4350</v>
      </c>
      <c r="AP234" s="150">
        <v>59343</v>
      </c>
      <c r="AQ234" s="150">
        <v>32355</v>
      </c>
      <c r="AR234" s="150">
        <v>359652</v>
      </c>
      <c r="AS234" t="s">
        <v>2655</v>
      </c>
      <c r="AT234"/>
      <c r="AU234" s="150">
        <v>24017</v>
      </c>
      <c r="AV234" s="150">
        <v>67121</v>
      </c>
      <c r="AW234" s="150">
        <v>10987</v>
      </c>
      <c r="AX234" s="150">
        <v>-3364</v>
      </c>
      <c r="AY234" s="150">
        <v>76787</v>
      </c>
      <c r="AZ234" s="150">
        <v>63200</v>
      </c>
      <c r="BA234" s="150">
        <v>13587</v>
      </c>
      <c r="BB234">
        <v>0.82</v>
      </c>
      <c r="BC234"/>
      <c r="BD234" s="150"/>
      <c r="BE234" s="150">
        <v>4786</v>
      </c>
      <c r="BF234" s="150">
        <v>95435</v>
      </c>
      <c r="BG234" s="150">
        <v>4373</v>
      </c>
      <c r="BH234">
        <v>-840</v>
      </c>
      <c r="BI234" s="150">
        <v>95008</v>
      </c>
      <c r="BJ234" s="150">
        <v>83565</v>
      </c>
      <c r="BK234" s="150">
        <v>11443</v>
      </c>
      <c r="BL234">
        <v>0.88</v>
      </c>
      <c r="BM234"/>
      <c r="BN234" s="150">
        <v>64146</v>
      </c>
      <c r="BO234" t="s">
        <v>2655</v>
      </c>
      <c r="BP234" t="s">
        <v>2655</v>
      </c>
      <c r="BQ234" s="150">
        <v>4204</v>
      </c>
      <c r="BR234" s="150">
        <v>68350</v>
      </c>
      <c r="BS234" t="s">
        <v>2655</v>
      </c>
      <c r="BT234" s="150">
        <v>68350</v>
      </c>
      <c r="BU234" t="s">
        <v>2655</v>
      </c>
      <c r="BV234" s="150"/>
      <c r="BW234" s="150">
        <v>92949</v>
      </c>
      <c r="BX234" s="150">
        <v>162556</v>
      </c>
      <c r="BY234" s="150">
        <v>15360</v>
      </c>
      <c r="BZ234" t="s">
        <v>2655</v>
      </c>
      <c r="CA234" s="150">
        <v>240145</v>
      </c>
      <c r="CB234" s="150">
        <v>146765</v>
      </c>
      <c r="CC234" s="150">
        <v>93380</v>
      </c>
      <c r="CD234">
        <v>0.61</v>
      </c>
      <c r="CE234" s="150"/>
      <c r="CG234" t="s">
        <v>2655</v>
      </c>
      <c r="CH234" t="s">
        <v>2655</v>
      </c>
      <c r="CJ234" t="s">
        <v>2655</v>
      </c>
      <c r="CK234" t="s">
        <v>2655</v>
      </c>
      <c r="CL234" t="s">
        <v>2655</v>
      </c>
      <c r="CM234" t="s">
        <v>2655</v>
      </c>
      <c r="CN234" s="150"/>
      <c r="CO234" s="150">
        <v>12457</v>
      </c>
      <c r="CP234">
        <v>303</v>
      </c>
      <c r="CQ234" t="s">
        <v>2655</v>
      </c>
      <c r="CS234" s="150">
        <v>12760</v>
      </c>
      <c r="CT234">
        <v>143</v>
      </c>
      <c r="CU234" s="150">
        <v>12617</v>
      </c>
      <c r="CV234">
        <v>0.01</v>
      </c>
      <c r="CW234" s="150"/>
      <c r="CY234" t="s">
        <v>2655</v>
      </c>
      <c r="CZ234" t="s">
        <v>2655</v>
      </c>
      <c r="DB234" t="s">
        <v>2655</v>
      </c>
      <c r="DC234" t="s">
        <v>2655</v>
      </c>
      <c r="DD234" t="s">
        <v>2655</v>
      </c>
      <c r="DE234" t="s">
        <v>2655</v>
      </c>
      <c r="DF234" s="151"/>
      <c r="DG234" s="150">
        <v>12457</v>
      </c>
      <c r="DH234">
        <v>303</v>
      </c>
      <c r="DI234" t="s">
        <v>2655</v>
      </c>
      <c r="DJ234" t="s">
        <v>2655</v>
      </c>
      <c r="DK234" s="150">
        <v>12760</v>
      </c>
      <c r="DL234">
        <v>143</v>
      </c>
      <c r="DM234" s="150">
        <v>12617</v>
      </c>
      <c r="DN234">
        <v>0.01</v>
      </c>
      <c r="DO234"/>
      <c r="DW234" t="str">
        <f t="shared" si="12"/>
        <v>ראש העין</v>
      </c>
      <c r="DX234" s="150">
        <f t="shared" si="13"/>
        <v>63200</v>
      </c>
      <c r="DY234" s="150">
        <f t="shared" si="14"/>
        <v>83565</v>
      </c>
      <c r="DZ234" s="150"/>
      <c r="EB234" s="150"/>
      <c r="EC234" t="s">
        <v>2952</v>
      </c>
      <c r="ED234" s="150" t="str">
        <f t="shared" si="15"/>
        <v>ראש העין</v>
      </c>
      <c r="EE234" s="150"/>
      <c r="EF234" s="150"/>
      <c r="EG234" s="150"/>
      <c r="EH234" s="150"/>
      <c r="EJ234" s="150"/>
      <c r="EL234" s="150"/>
      <c r="EM234" s="152"/>
      <c r="EN234" s="150"/>
      <c r="EO234" s="150"/>
      <c r="EP234" s="150"/>
      <c r="ER234" s="150"/>
      <c r="ES234" s="150"/>
      <c r="EV234" s="150"/>
      <c r="EW234" s="150"/>
      <c r="EX234" s="150"/>
      <c r="EY234" s="151"/>
      <c r="EZ234" s="150"/>
      <c r="FA234" s="150"/>
      <c r="FB234" s="150"/>
      <c r="FE234" s="150"/>
      <c r="FF234" s="150"/>
      <c r="FG234" s="150"/>
      <c r="FH234" s="150"/>
      <c r="FI234" s="150"/>
      <c r="FJ234" s="150"/>
      <c r="FK234" s="151"/>
      <c r="FL234" s="150"/>
      <c r="FM234" s="150"/>
      <c r="FN234" s="150"/>
      <c r="FO234" s="150"/>
      <c r="FP234" s="150"/>
      <c r="FQ234" s="152"/>
      <c r="FR234" s="150"/>
      <c r="FS234" s="150"/>
      <c r="FT234" s="150"/>
      <c r="FU234" s="150"/>
      <c r="FV234" s="150"/>
      <c r="FW234" s="150"/>
      <c r="FX234" s="150"/>
      <c r="FZ234" s="153"/>
      <c r="GA234" s="150"/>
      <c r="GB234" s="150"/>
      <c r="GC234" s="150"/>
      <c r="GE234" s="150"/>
      <c r="GF234" s="150"/>
      <c r="GG234" s="150"/>
      <c r="GI234" s="154"/>
      <c r="GJ234" s="150"/>
      <c r="GM234" s="150"/>
      <c r="GN234" s="150"/>
      <c r="GP234" s="150"/>
      <c r="GR234" s="151"/>
      <c r="GS234" s="150"/>
      <c r="GT234" s="150"/>
      <c r="GU234" s="150"/>
      <c r="GW234" s="150"/>
      <c r="GX234" s="150"/>
      <c r="GY234" s="150"/>
      <c r="HA234" s="152"/>
      <c r="HJ234" s="128"/>
      <c r="HK234" s="150"/>
      <c r="HO234" s="150"/>
      <c r="HQ234" s="150"/>
      <c r="HS234" s="151"/>
      <c r="IB234" s="151"/>
      <c r="IC234" s="150"/>
      <c r="IG234" s="150"/>
      <c r="II234" s="150"/>
    </row>
    <row r="235" spans="1:243">
      <c r="A235" s="149">
        <v>222</v>
      </c>
      <c r="B235" s="238" t="s">
        <v>2654</v>
      </c>
      <c r="C235" t="s">
        <v>2381</v>
      </c>
      <c r="D235" s="238"/>
      <c r="E235" s="238"/>
      <c r="F235" s="238"/>
      <c r="G235" s="150">
        <v>31976</v>
      </c>
      <c r="H235" s="150">
        <v>2140</v>
      </c>
      <c r="I235" s="150">
        <v>1728</v>
      </c>
      <c r="J235">
        <v>430</v>
      </c>
      <c r="K235" s="150">
        <v>9700</v>
      </c>
      <c r="L235" s="150">
        <v>45974</v>
      </c>
      <c r="M235"/>
      <c r="N235">
        <v>-308</v>
      </c>
      <c r="O235" s="150"/>
      <c r="P235" s="151"/>
      <c r="Q235" s="150">
        <v>20723</v>
      </c>
      <c r="R235">
        <v>943</v>
      </c>
      <c r="S235" s="150">
        <v>4641</v>
      </c>
      <c r="T235" s="150">
        <v>5421</v>
      </c>
      <c r="U235" s="150">
        <v>2140</v>
      </c>
      <c r="V235" s="150">
        <v>1728</v>
      </c>
      <c r="W235">
        <v>430</v>
      </c>
      <c r="X235" t="s">
        <v>2655</v>
      </c>
      <c r="Y235">
        <v>7</v>
      </c>
      <c r="AA235" s="150">
        <v>9693</v>
      </c>
      <c r="AB235" t="s">
        <v>2655</v>
      </c>
      <c r="AC235">
        <v>248</v>
      </c>
      <c r="AD235" s="150">
        <v>45974</v>
      </c>
      <c r="AE235" t="s">
        <v>2655</v>
      </c>
      <c r="AF235" s="150">
        <v>45974</v>
      </c>
      <c r="AG235" s="151"/>
      <c r="AH235" s="150">
        <v>14985</v>
      </c>
      <c r="AI235" s="150">
        <v>1872</v>
      </c>
      <c r="AJ235">
        <v>355</v>
      </c>
      <c r="AK235">
        <v>42</v>
      </c>
      <c r="AL235">
        <v>82</v>
      </c>
      <c r="AM235" s="150">
        <v>12793</v>
      </c>
      <c r="AP235" s="150">
        <v>15144</v>
      </c>
      <c r="AQ235" s="150">
        <v>14642</v>
      </c>
      <c r="AR235" s="150">
        <v>15487</v>
      </c>
      <c r="AS235" s="150">
        <v>3300</v>
      </c>
      <c r="AT235"/>
      <c r="AU235">
        <v>607</v>
      </c>
      <c r="AV235" s="150">
        <v>4685</v>
      </c>
      <c r="AW235">
        <v>799</v>
      </c>
      <c r="AY235" s="150">
        <v>4493</v>
      </c>
      <c r="AZ235" s="150">
        <v>3866</v>
      </c>
      <c r="BA235">
        <v>627</v>
      </c>
      <c r="BB235">
        <v>0.86</v>
      </c>
      <c r="BC235"/>
      <c r="BE235" s="150">
        <v>2786</v>
      </c>
      <c r="BF235" s="150">
        <v>17395</v>
      </c>
      <c r="BG235">
        <v>144</v>
      </c>
      <c r="BI235" s="150">
        <v>20037</v>
      </c>
      <c r="BJ235" s="150">
        <v>16857</v>
      </c>
      <c r="BK235" s="150">
        <v>3180</v>
      </c>
      <c r="BL235">
        <v>0.84</v>
      </c>
      <c r="BM235"/>
      <c r="BN235">
        <v>767</v>
      </c>
      <c r="BO235">
        <v>43</v>
      </c>
      <c r="BP235" t="s">
        <v>2655</v>
      </c>
      <c r="BR235">
        <v>810</v>
      </c>
      <c r="BS235" t="s">
        <v>2655</v>
      </c>
      <c r="BT235">
        <v>810</v>
      </c>
      <c r="BU235" t="s">
        <v>2655</v>
      </c>
      <c r="BV235"/>
      <c r="BW235" s="150">
        <v>4160</v>
      </c>
      <c r="BX235" s="150">
        <v>22123</v>
      </c>
      <c r="BY235">
        <v>943</v>
      </c>
      <c r="BZ235" t="s">
        <v>2655</v>
      </c>
      <c r="CA235" s="150">
        <v>25340</v>
      </c>
      <c r="CB235" s="150">
        <v>20723</v>
      </c>
      <c r="CC235" s="150">
        <v>4617</v>
      </c>
      <c r="CD235">
        <v>0.82</v>
      </c>
      <c r="CE235" s="150"/>
      <c r="CG235" t="s">
        <v>2655</v>
      </c>
      <c r="CH235" t="s">
        <v>2655</v>
      </c>
      <c r="CJ235" t="s">
        <v>2655</v>
      </c>
      <c r="CK235" t="s">
        <v>2655</v>
      </c>
      <c r="CL235" t="s">
        <v>2655</v>
      </c>
      <c r="CM235" t="s">
        <v>2655</v>
      </c>
      <c r="CN235" s="150"/>
      <c r="CO235">
        <v>283</v>
      </c>
      <c r="CP235" s="150">
        <v>4624</v>
      </c>
      <c r="CQ235" t="s">
        <v>2655</v>
      </c>
      <c r="CS235" s="150">
        <v>4907</v>
      </c>
      <c r="CT235" s="150">
        <v>4641</v>
      </c>
      <c r="CU235">
        <v>266</v>
      </c>
      <c r="CV235">
        <v>0.95</v>
      </c>
      <c r="CW235" s="150"/>
      <c r="CY235" t="s">
        <v>2655</v>
      </c>
      <c r="CZ235" t="s">
        <v>2655</v>
      </c>
      <c r="DB235" t="s">
        <v>2655</v>
      </c>
      <c r="DC235" t="s">
        <v>2655</v>
      </c>
      <c r="DD235" t="s">
        <v>2655</v>
      </c>
      <c r="DE235" t="s">
        <v>2655</v>
      </c>
      <c r="DF235" s="151"/>
      <c r="DG235">
        <v>283</v>
      </c>
      <c r="DH235" s="150">
        <v>4624</v>
      </c>
      <c r="DI235" t="s">
        <v>2655</v>
      </c>
      <c r="DJ235" t="s">
        <v>2655</v>
      </c>
      <c r="DK235" s="150">
        <v>4907</v>
      </c>
      <c r="DL235" s="150">
        <v>4641</v>
      </c>
      <c r="DM235">
        <v>266</v>
      </c>
      <c r="DN235">
        <v>0.95</v>
      </c>
      <c r="DO235"/>
      <c r="DW235" t="str">
        <f t="shared" si="12"/>
        <v>ראש פינה</v>
      </c>
      <c r="DX235" s="150">
        <f t="shared" si="13"/>
        <v>3866</v>
      </c>
      <c r="DY235" s="150">
        <f t="shared" si="14"/>
        <v>16857</v>
      </c>
      <c r="DZ235" s="150"/>
      <c r="EC235" t="s">
        <v>2953</v>
      </c>
      <c r="ED235" s="150" t="str">
        <f t="shared" si="15"/>
        <v>ראש פינה</v>
      </c>
      <c r="EL235" s="150"/>
      <c r="EM235" s="152"/>
      <c r="EN235" s="150"/>
      <c r="EO235" s="150"/>
      <c r="ES235" s="150"/>
      <c r="EV235" s="150"/>
      <c r="EW235" s="150"/>
      <c r="EX235" s="150"/>
      <c r="EY235" s="151"/>
      <c r="EZ235" s="150"/>
      <c r="FA235" s="150"/>
      <c r="FD235" s="150"/>
      <c r="FG235" s="150"/>
      <c r="FH235" s="150"/>
      <c r="FI235" s="150"/>
      <c r="FJ235" s="150"/>
      <c r="FK235" s="151"/>
      <c r="FL235" s="150"/>
      <c r="FN235" s="150"/>
      <c r="FO235" s="150"/>
      <c r="FQ235" s="152"/>
      <c r="FS235" s="150"/>
      <c r="FV235" s="150"/>
      <c r="FW235" s="150"/>
      <c r="FZ235" s="153"/>
      <c r="GA235" s="150"/>
      <c r="GB235" s="150"/>
      <c r="GE235" s="150"/>
      <c r="GF235" s="150"/>
      <c r="GG235" s="150"/>
      <c r="GI235" s="154"/>
      <c r="GR235" s="151"/>
      <c r="GS235" s="150"/>
      <c r="GT235" s="150"/>
      <c r="GW235" s="150"/>
      <c r="GX235" s="150"/>
      <c r="GY235" s="150"/>
      <c r="HA235" s="152"/>
      <c r="HJ235" s="128"/>
      <c r="HL235" s="150"/>
      <c r="HO235" s="150"/>
      <c r="HP235" s="150"/>
      <c r="HS235" s="151"/>
      <c r="IB235" s="151"/>
      <c r="ID235" s="150"/>
      <c r="IG235" s="150"/>
      <c r="IH235" s="150"/>
    </row>
    <row r="236" spans="1:243">
      <c r="A236" s="149">
        <v>223</v>
      </c>
      <c r="B236" s="238" t="s">
        <v>2658</v>
      </c>
      <c r="C236" t="s">
        <v>1545</v>
      </c>
      <c r="D236" s="238"/>
      <c r="E236" s="238"/>
      <c r="F236" s="238"/>
      <c r="G236" s="150">
        <v>1081193</v>
      </c>
      <c r="H236" s="150">
        <v>331553</v>
      </c>
      <c r="I236" s="150">
        <v>104404</v>
      </c>
      <c r="J236" s="150">
        <v>5287</v>
      </c>
      <c r="K236" t="s">
        <v>2655</v>
      </c>
      <c r="L236" s="150">
        <v>1522437</v>
      </c>
      <c r="M236" s="150"/>
      <c r="N236" s="150">
        <v>4643</v>
      </c>
      <c r="O236" s="150"/>
      <c r="P236" s="151"/>
      <c r="Q236" s="150">
        <v>783346</v>
      </c>
      <c r="R236" s="150">
        <v>66242</v>
      </c>
      <c r="S236" t="s">
        <v>2655</v>
      </c>
      <c r="T236" s="150">
        <v>155099</v>
      </c>
      <c r="U236" s="150">
        <v>331553</v>
      </c>
      <c r="V236" s="150">
        <v>104404</v>
      </c>
      <c r="W236" s="150">
        <v>5287</v>
      </c>
      <c r="X236" t="s">
        <v>2655</v>
      </c>
      <c r="Y236" t="s">
        <v>2655</v>
      </c>
      <c r="AA236" t="s">
        <v>2655</v>
      </c>
      <c r="AB236" t="s">
        <v>2655</v>
      </c>
      <c r="AC236" s="150">
        <v>76506</v>
      </c>
      <c r="AD236" s="150">
        <v>1522437</v>
      </c>
      <c r="AE236" t="s">
        <v>2655</v>
      </c>
      <c r="AF236" s="150">
        <v>1522437</v>
      </c>
      <c r="AG236" s="151"/>
      <c r="AH236" s="150">
        <v>2195702</v>
      </c>
      <c r="AI236" s="150">
        <v>35501</v>
      </c>
      <c r="AL236" s="150">
        <v>226644</v>
      </c>
      <c r="AM236" s="150">
        <v>36785</v>
      </c>
      <c r="AP236" s="150">
        <v>298930</v>
      </c>
      <c r="AQ236" s="150">
        <v>346323</v>
      </c>
      <c r="AR236" s="150">
        <v>2148309</v>
      </c>
      <c r="AS236" t="s">
        <v>2655</v>
      </c>
      <c r="AT236"/>
      <c r="AU236" s="150">
        <v>90879</v>
      </c>
      <c r="AV236" s="150">
        <v>418496</v>
      </c>
      <c r="AW236" s="150">
        <v>63755</v>
      </c>
      <c r="AY236" s="150">
        <v>445620</v>
      </c>
      <c r="AZ236" s="150">
        <v>361402</v>
      </c>
      <c r="BA236" s="150">
        <v>84218</v>
      </c>
      <c r="BB236">
        <v>0.81</v>
      </c>
      <c r="BC236"/>
      <c r="BD236" s="150"/>
      <c r="BE236" s="150">
        <v>52924</v>
      </c>
      <c r="BF236" s="150">
        <v>472043</v>
      </c>
      <c r="BG236" s="150">
        <v>2487</v>
      </c>
      <c r="BH236" s="150">
        <v>-50180</v>
      </c>
      <c r="BI236" s="150">
        <v>472300</v>
      </c>
      <c r="BJ236" s="150">
        <v>421683</v>
      </c>
      <c r="BK236" s="150">
        <v>50617</v>
      </c>
      <c r="BL236">
        <v>0.89</v>
      </c>
      <c r="BM236"/>
      <c r="BN236" s="150">
        <v>526093</v>
      </c>
      <c r="BO236" t="s">
        <v>2655</v>
      </c>
      <c r="BP236" t="s">
        <v>2655</v>
      </c>
      <c r="BQ236" s="150">
        <v>50180</v>
      </c>
      <c r="BR236" s="150">
        <v>576273</v>
      </c>
      <c r="BS236" t="s">
        <v>2655</v>
      </c>
      <c r="BT236" s="150">
        <v>576273</v>
      </c>
      <c r="BU236" t="s">
        <v>2655</v>
      </c>
      <c r="BV236" s="150"/>
      <c r="BW236" s="150">
        <v>669896</v>
      </c>
      <c r="BX236" s="150">
        <v>890539</v>
      </c>
      <c r="BY236" s="150">
        <v>66242</v>
      </c>
      <c r="BZ236" t="s">
        <v>2655</v>
      </c>
      <c r="CA236" s="150">
        <v>1494193</v>
      </c>
      <c r="CB236" s="150">
        <v>783085</v>
      </c>
      <c r="CC236" s="150">
        <v>711108</v>
      </c>
      <c r="CD236">
        <v>0.52</v>
      </c>
      <c r="CE236" s="150"/>
      <c r="CG236" t="s">
        <v>2655</v>
      </c>
      <c r="CH236" t="s">
        <v>2655</v>
      </c>
      <c r="CJ236" t="s">
        <v>2655</v>
      </c>
      <c r="CK236" t="s">
        <v>2655</v>
      </c>
      <c r="CL236" t="s">
        <v>2655</v>
      </c>
      <c r="CM236" t="s">
        <v>2655</v>
      </c>
      <c r="CN236" s="150"/>
      <c r="CP236" t="s">
        <v>2655</v>
      </c>
      <c r="CQ236" t="s">
        <v>2655</v>
      </c>
      <c r="CS236" t="s">
        <v>2655</v>
      </c>
      <c r="CT236" t="s">
        <v>2655</v>
      </c>
      <c r="CU236" t="s">
        <v>2655</v>
      </c>
      <c r="CV236" t="s">
        <v>2655</v>
      </c>
      <c r="CW236" s="150"/>
      <c r="CY236" t="s">
        <v>2655</v>
      </c>
      <c r="CZ236" t="s">
        <v>2655</v>
      </c>
      <c r="DB236" t="s">
        <v>2655</v>
      </c>
      <c r="DC236" t="s">
        <v>2655</v>
      </c>
      <c r="DD236" t="s">
        <v>2655</v>
      </c>
      <c r="DE236" t="s">
        <v>2655</v>
      </c>
      <c r="DF236" s="151"/>
      <c r="DG236" t="s">
        <v>2655</v>
      </c>
      <c r="DH236" t="s">
        <v>2655</v>
      </c>
      <c r="DI236" t="s">
        <v>2655</v>
      </c>
      <c r="DJ236" t="s">
        <v>2655</v>
      </c>
      <c r="DK236" t="s">
        <v>2655</v>
      </c>
      <c r="DL236" t="s">
        <v>2655</v>
      </c>
      <c r="DM236" t="s">
        <v>2655</v>
      </c>
      <c r="DN236" t="s">
        <v>2655</v>
      </c>
      <c r="DO236"/>
      <c r="DW236" t="str">
        <f t="shared" si="12"/>
        <v>ראשון לציון</v>
      </c>
      <c r="DX236" s="150">
        <f t="shared" si="13"/>
        <v>361402</v>
      </c>
      <c r="DY236" s="150">
        <f t="shared" si="14"/>
        <v>421683</v>
      </c>
      <c r="DZ236" s="150"/>
      <c r="EB236" s="150"/>
      <c r="EC236" t="s">
        <v>2954</v>
      </c>
      <c r="ED236" s="150" t="str">
        <f t="shared" si="15"/>
        <v>ראשון לציון</v>
      </c>
      <c r="EE236" s="150"/>
      <c r="EF236" s="150"/>
      <c r="EG236" s="150"/>
      <c r="EH236" s="150"/>
      <c r="EJ236" s="150"/>
      <c r="EL236" s="150"/>
      <c r="EM236" s="152"/>
      <c r="EN236" s="150"/>
      <c r="EO236" s="150"/>
      <c r="ER236" s="150"/>
      <c r="ES236" s="150"/>
      <c r="EV236" s="150"/>
      <c r="EW236" s="150"/>
      <c r="EX236" s="150"/>
      <c r="EY236" s="151"/>
      <c r="EZ236" s="150"/>
      <c r="FA236" s="150"/>
      <c r="FB236" s="150"/>
      <c r="FD236" s="150"/>
      <c r="FF236" s="150"/>
      <c r="FG236" s="150"/>
      <c r="FH236" s="150"/>
      <c r="FI236" s="150"/>
      <c r="FJ236" s="150"/>
      <c r="FK236" s="151"/>
      <c r="FL236" s="150"/>
      <c r="FM236" s="150"/>
      <c r="FN236" s="150"/>
      <c r="FO236" s="150"/>
      <c r="FP236" s="150"/>
      <c r="FQ236" s="152"/>
      <c r="FR236" s="150"/>
      <c r="FS236" s="150"/>
      <c r="FT236" s="150"/>
      <c r="FV236" s="150"/>
      <c r="FW236" s="150"/>
      <c r="FX236" s="150"/>
      <c r="FZ236" s="153"/>
      <c r="GA236" s="150"/>
      <c r="GB236" s="150"/>
      <c r="GC236" s="150"/>
      <c r="GD236" s="150"/>
      <c r="GE236" s="150"/>
      <c r="GF236" s="150"/>
      <c r="GG236" s="150"/>
      <c r="GI236" s="154"/>
      <c r="GJ236" s="150"/>
      <c r="GM236" s="150"/>
      <c r="GN236" s="150"/>
      <c r="GP236" s="150"/>
      <c r="GR236" s="151"/>
      <c r="GS236" s="150"/>
      <c r="GT236" s="150"/>
      <c r="GU236" s="150"/>
      <c r="GW236" s="150"/>
      <c r="GX236" s="150"/>
      <c r="GY236" s="150"/>
      <c r="HA236" s="152"/>
      <c r="HJ236" s="128"/>
      <c r="HS236" s="151"/>
      <c r="IB236" s="151"/>
    </row>
    <row r="237" spans="1:243">
      <c r="A237" s="149">
        <v>224</v>
      </c>
      <c r="B237" s="238" t="s">
        <v>2657</v>
      </c>
      <c r="C237" t="s">
        <v>436</v>
      </c>
      <c r="D237" s="238"/>
      <c r="E237" s="238"/>
      <c r="F237" s="238"/>
      <c r="G237" s="150">
        <v>56109</v>
      </c>
      <c r="H237" s="150">
        <v>122843</v>
      </c>
      <c r="I237" s="150">
        <v>21344</v>
      </c>
      <c r="J237" s="150">
        <v>1399</v>
      </c>
      <c r="K237" s="150">
        <v>31012</v>
      </c>
      <c r="L237" s="150">
        <v>232707</v>
      </c>
      <c r="M237" s="150"/>
      <c r="N237" s="150">
        <v>7243</v>
      </c>
      <c r="O237" s="150"/>
      <c r="P237" s="151"/>
      <c r="Q237" s="150">
        <v>21801</v>
      </c>
      <c r="R237" s="150">
        <v>23534</v>
      </c>
      <c r="S237">
        <v>372</v>
      </c>
      <c r="T237" s="150">
        <v>8181</v>
      </c>
      <c r="U237" s="150">
        <v>122843</v>
      </c>
      <c r="V237" s="150">
        <v>21344</v>
      </c>
      <c r="W237" s="150">
        <v>1399</v>
      </c>
      <c r="X237" s="150">
        <v>25360</v>
      </c>
      <c r="Y237" s="150">
        <v>1075</v>
      </c>
      <c r="AA237" t="s">
        <v>2655</v>
      </c>
      <c r="AB237" s="150">
        <v>2322</v>
      </c>
      <c r="AC237" s="150">
        <v>2221</v>
      </c>
      <c r="AD237" s="150">
        <v>230452</v>
      </c>
      <c r="AE237" s="150">
        <v>2255</v>
      </c>
      <c r="AF237" s="150">
        <v>232707</v>
      </c>
      <c r="AG237" s="151"/>
      <c r="AH237" s="150">
        <v>91235</v>
      </c>
      <c r="AI237" s="150">
        <v>9663</v>
      </c>
      <c r="AJ237" s="150">
        <v>13777</v>
      </c>
      <c r="AL237" s="150">
        <v>4415</v>
      </c>
      <c r="AM237" t="s">
        <v>2655</v>
      </c>
      <c r="AN237">
        <v>187</v>
      </c>
      <c r="AP237" s="150">
        <v>28042</v>
      </c>
      <c r="AQ237" s="150">
        <v>36616</v>
      </c>
      <c r="AR237" s="150">
        <v>82661</v>
      </c>
      <c r="AS237" t="s">
        <v>2655</v>
      </c>
      <c r="AT237"/>
      <c r="AU237" s="150">
        <v>39260</v>
      </c>
      <c r="AV237" s="150">
        <v>30540</v>
      </c>
      <c r="AW237" s="150">
        <v>21525</v>
      </c>
      <c r="AX237" s="150">
        <v>-2586</v>
      </c>
      <c r="AY237" s="150">
        <v>45689</v>
      </c>
      <c r="AZ237" s="150">
        <v>12270</v>
      </c>
      <c r="BA237" s="150">
        <v>33419</v>
      </c>
      <c r="BB237">
        <v>0.27</v>
      </c>
      <c r="BC237"/>
      <c r="BD237" s="150"/>
      <c r="BE237" s="150">
        <v>14077</v>
      </c>
      <c r="BF237" s="150">
        <v>17312</v>
      </c>
      <c r="BG237" s="150">
        <v>2009</v>
      </c>
      <c r="BH237" s="150">
        <v>-3650</v>
      </c>
      <c r="BI237" s="150">
        <v>25730</v>
      </c>
      <c r="BJ237" s="150">
        <v>9531</v>
      </c>
      <c r="BK237" s="150">
        <v>16199</v>
      </c>
      <c r="BL237">
        <v>0.37</v>
      </c>
      <c r="BM237"/>
      <c r="BN237" s="150">
        <v>22470</v>
      </c>
      <c r="BO237">
        <v>904</v>
      </c>
      <c r="BP237" s="150">
        <v>1847</v>
      </c>
      <c r="BQ237" s="150">
        <v>6236</v>
      </c>
      <c r="BR237" s="150">
        <v>27763</v>
      </c>
      <c r="BS237" t="s">
        <v>2655</v>
      </c>
      <c r="BT237" s="150">
        <v>27763</v>
      </c>
      <c r="BU237" t="s">
        <v>2655</v>
      </c>
      <c r="BV237" s="150"/>
      <c r="BW237" s="150">
        <v>75807</v>
      </c>
      <c r="BX237" s="150">
        <v>48756</v>
      </c>
      <c r="BY237" s="150">
        <v>25381</v>
      </c>
      <c r="BZ237" t="s">
        <v>2655</v>
      </c>
      <c r="CA237" s="150">
        <v>99182</v>
      </c>
      <c r="CB237" s="150">
        <v>21801</v>
      </c>
      <c r="CC237" s="150">
        <v>77381</v>
      </c>
      <c r="CD237">
        <v>0.22</v>
      </c>
      <c r="CE237" s="150"/>
      <c r="CG237" t="s">
        <v>2655</v>
      </c>
      <c r="CH237" t="s">
        <v>2655</v>
      </c>
      <c r="CJ237" t="s">
        <v>2655</v>
      </c>
      <c r="CK237" t="s">
        <v>2655</v>
      </c>
      <c r="CL237" t="s">
        <v>2655</v>
      </c>
      <c r="CM237" t="s">
        <v>2655</v>
      </c>
      <c r="CN237" s="150"/>
      <c r="CO237" s="150">
        <v>6422</v>
      </c>
      <c r="CP237">
        <v>736</v>
      </c>
      <c r="CQ237" t="s">
        <v>2655</v>
      </c>
      <c r="CR237">
        <v>-392</v>
      </c>
      <c r="CS237" s="150">
        <v>6766</v>
      </c>
      <c r="CT237">
        <v>372</v>
      </c>
      <c r="CU237" s="150">
        <v>6394</v>
      </c>
      <c r="CV237">
        <v>0.05</v>
      </c>
      <c r="CW237" s="150"/>
      <c r="CX237" s="150">
        <v>5993</v>
      </c>
      <c r="CY237">
        <v>211</v>
      </c>
      <c r="CZ237">
        <v>179</v>
      </c>
      <c r="DA237">
        <v>392</v>
      </c>
      <c r="DB237" s="150">
        <v>6417</v>
      </c>
      <c r="DC237" t="s">
        <v>2655</v>
      </c>
      <c r="DD237" s="150">
        <v>6417</v>
      </c>
      <c r="DE237" t="s">
        <v>2655</v>
      </c>
      <c r="DF237" s="151"/>
      <c r="DG237" s="150">
        <v>12415</v>
      </c>
      <c r="DH237">
        <v>947</v>
      </c>
      <c r="DI237">
        <v>179</v>
      </c>
      <c r="DJ237" t="s">
        <v>2655</v>
      </c>
      <c r="DK237" s="150">
        <v>13183</v>
      </c>
      <c r="DL237">
        <v>372</v>
      </c>
      <c r="DM237" s="150">
        <v>12811</v>
      </c>
      <c r="DN237">
        <v>0.03</v>
      </c>
      <c r="DO237" s="150"/>
      <c r="DP237" s="150"/>
      <c r="DQ237" s="150"/>
      <c r="DS237" s="150"/>
      <c r="DV237" s="150"/>
      <c r="DW237" t="str">
        <f t="shared" si="12"/>
        <v>רהט</v>
      </c>
      <c r="DX237" s="150">
        <f t="shared" si="13"/>
        <v>12270</v>
      </c>
      <c r="DY237" s="150">
        <f t="shared" si="14"/>
        <v>9531</v>
      </c>
      <c r="DZ237" s="150"/>
      <c r="EB237" s="150"/>
      <c r="EC237" t="s">
        <v>2955</v>
      </c>
      <c r="ED237" s="150" t="str">
        <f t="shared" si="15"/>
        <v>רהט</v>
      </c>
      <c r="EE237" s="150"/>
      <c r="EL237" s="150"/>
      <c r="EM237" s="152"/>
      <c r="EN237" s="150"/>
      <c r="EO237" s="150"/>
      <c r="EP237" s="150"/>
      <c r="ER237" s="150"/>
      <c r="EV237" s="150"/>
      <c r="EW237" s="150"/>
      <c r="EX237" s="150"/>
      <c r="EY237" s="151"/>
      <c r="EZ237" s="150"/>
      <c r="FA237" s="150"/>
      <c r="FD237" s="150"/>
      <c r="FG237" s="150"/>
      <c r="FH237" s="150"/>
      <c r="FI237" s="150"/>
      <c r="FJ237" s="150"/>
      <c r="FK237" s="151"/>
      <c r="FL237" s="150"/>
      <c r="FM237" s="150"/>
      <c r="FN237" s="150"/>
      <c r="FO237" s="150"/>
      <c r="FP237" s="150"/>
      <c r="FQ237" s="152"/>
      <c r="FR237" s="150"/>
      <c r="FS237" s="150"/>
      <c r="FT237" s="150"/>
      <c r="FU237" s="150"/>
      <c r="FV237" s="150"/>
      <c r="FW237" s="150"/>
      <c r="FX237" s="150"/>
      <c r="FZ237" s="153"/>
      <c r="GA237" s="150"/>
      <c r="GB237" s="150"/>
      <c r="GC237" s="150"/>
      <c r="GD237" s="150"/>
      <c r="GE237" s="150"/>
      <c r="GF237" s="150"/>
      <c r="GG237" s="150"/>
      <c r="GI237" s="154"/>
      <c r="GJ237" s="150"/>
      <c r="GL237" s="150"/>
      <c r="GM237" s="150"/>
      <c r="GN237" s="150"/>
      <c r="GP237" s="150"/>
      <c r="GR237" s="151"/>
      <c r="GS237" s="150"/>
      <c r="GT237" s="150"/>
      <c r="GU237" s="150"/>
      <c r="GW237" s="150"/>
      <c r="GX237" s="150"/>
      <c r="GY237" s="150"/>
      <c r="HA237" s="152"/>
      <c r="HJ237" s="128"/>
      <c r="HK237" s="150"/>
      <c r="HO237" s="150"/>
      <c r="HQ237" s="150"/>
      <c r="HS237" s="151"/>
      <c r="HT237" s="150"/>
      <c r="HX237" s="150"/>
      <c r="HZ237" s="150"/>
      <c r="IB237" s="151"/>
      <c r="IC237" s="150"/>
      <c r="IG237" s="150"/>
      <c r="II237" s="150"/>
    </row>
    <row r="238" spans="1:243">
      <c r="A238" s="149">
        <v>225</v>
      </c>
      <c r="B238" s="238" t="s">
        <v>2659</v>
      </c>
      <c r="C238" t="s">
        <v>1555</v>
      </c>
      <c r="D238" s="238"/>
      <c r="E238" s="238"/>
      <c r="F238" s="238"/>
      <c r="G238" s="150">
        <v>636318</v>
      </c>
      <c r="H238" s="150">
        <v>151538</v>
      </c>
      <c r="I238" s="150">
        <v>63226</v>
      </c>
      <c r="J238" s="150">
        <v>8622</v>
      </c>
      <c r="K238" s="150">
        <v>3724</v>
      </c>
      <c r="L238" s="150">
        <v>863428</v>
      </c>
      <c r="M238" s="150"/>
      <c r="N238" s="150">
        <v>-20745</v>
      </c>
      <c r="O238" s="150"/>
      <c r="P238" s="151"/>
      <c r="Q238" s="150">
        <v>374869</v>
      </c>
      <c r="R238" s="150">
        <v>78262</v>
      </c>
      <c r="S238" s="150">
        <v>95539</v>
      </c>
      <c r="T238" s="150">
        <v>58557</v>
      </c>
      <c r="U238" s="150">
        <v>151538</v>
      </c>
      <c r="V238" s="150">
        <v>63226</v>
      </c>
      <c r="W238" s="150">
        <v>8622</v>
      </c>
      <c r="X238" t="s">
        <v>2655</v>
      </c>
      <c r="Y238" t="s">
        <v>2655</v>
      </c>
      <c r="AA238" t="s">
        <v>2655</v>
      </c>
      <c r="AB238" s="150">
        <v>3724</v>
      </c>
      <c r="AC238" s="150">
        <v>29091</v>
      </c>
      <c r="AD238" s="150">
        <v>863428</v>
      </c>
      <c r="AE238" t="s">
        <v>2655</v>
      </c>
      <c r="AF238" s="150">
        <v>863428</v>
      </c>
      <c r="AG238" s="151"/>
      <c r="AH238" s="150">
        <v>884149</v>
      </c>
      <c r="AI238" s="150">
        <v>48621</v>
      </c>
      <c r="AJ238" s="150">
        <v>30187</v>
      </c>
      <c r="AL238" s="150">
        <v>207114</v>
      </c>
      <c r="AM238" s="150">
        <v>37543</v>
      </c>
      <c r="AP238" s="150">
        <v>323465</v>
      </c>
      <c r="AQ238" s="150">
        <v>105327</v>
      </c>
      <c r="AR238" s="150">
        <v>1102287</v>
      </c>
      <c r="AS238" s="150">
        <v>48000</v>
      </c>
      <c r="AT238"/>
      <c r="AU238" s="150">
        <v>25998</v>
      </c>
      <c r="AV238" s="150">
        <v>245535</v>
      </c>
      <c r="AW238" s="150">
        <v>50491</v>
      </c>
      <c r="AX238" s="150">
        <v>-9635</v>
      </c>
      <c r="AY238" s="150">
        <v>211407</v>
      </c>
      <c r="AZ238" s="150">
        <v>191305</v>
      </c>
      <c r="BA238" s="150">
        <v>20102</v>
      </c>
      <c r="BB238">
        <v>0.9</v>
      </c>
      <c r="BC238"/>
      <c r="BD238" s="150"/>
      <c r="BE238" s="150">
        <v>135237</v>
      </c>
      <c r="BF238" s="150">
        <v>205620</v>
      </c>
      <c r="BG238" s="150">
        <v>27770</v>
      </c>
      <c r="BH238" s="150">
        <v>-14254</v>
      </c>
      <c r="BI238" s="150">
        <v>298833</v>
      </c>
      <c r="BJ238" s="150">
        <v>183349</v>
      </c>
      <c r="BK238" s="150">
        <v>115484</v>
      </c>
      <c r="BL238">
        <v>0.61</v>
      </c>
      <c r="BM238"/>
      <c r="BN238" s="150">
        <v>210276</v>
      </c>
      <c r="BO238" t="s">
        <v>2655</v>
      </c>
      <c r="BP238" t="s">
        <v>2655</v>
      </c>
      <c r="BQ238" s="150">
        <v>23889</v>
      </c>
      <c r="BR238" s="150">
        <v>234165</v>
      </c>
      <c r="BS238" t="s">
        <v>2655</v>
      </c>
      <c r="BT238" s="150">
        <v>234165</v>
      </c>
      <c r="BU238" t="s">
        <v>2655</v>
      </c>
      <c r="BV238" s="150"/>
      <c r="BW238" s="150">
        <v>371511</v>
      </c>
      <c r="BX238" s="150">
        <v>451155</v>
      </c>
      <c r="BY238" s="150">
        <v>78261</v>
      </c>
      <c r="BZ238" t="s">
        <v>2655</v>
      </c>
      <c r="CA238" s="150">
        <v>744405</v>
      </c>
      <c r="CB238" s="150">
        <v>374654</v>
      </c>
      <c r="CC238" s="150">
        <v>369751</v>
      </c>
      <c r="CD238">
        <v>0.5</v>
      </c>
      <c r="CE238" s="150"/>
      <c r="CG238" t="s">
        <v>2655</v>
      </c>
      <c r="CH238" t="s">
        <v>2655</v>
      </c>
      <c r="CJ238" t="s">
        <v>2655</v>
      </c>
      <c r="CK238" t="s">
        <v>2655</v>
      </c>
      <c r="CL238" t="s">
        <v>2655</v>
      </c>
      <c r="CM238" t="s">
        <v>2655</v>
      </c>
      <c r="CN238" s="150"/>
      <c r="CO238" s="150">
        <v>53000</v>
      </c>
      <c r="CP238" s="150">
        <v>91899</v>
      </c>
      <c r="CQ238" t="s">
        <v>2655</v>
      </c>
      <c r="CR238" s="150">
        <v>-13819</v>
      </c>
      <c r="CS238" s="150">
        <v>131080</v>
      </c>
      <c r="CT238" s="150">
        <v>95552</v>
      </c>
      <c r="CU238" s="150">
        <v>35528</v>
      </c>
      <c r="CV238">
        <v>0.73</v>
      </c>
      <c r="CW238" s="150"/>
      <c r="CX238" s="150">
        <v>47528</v>
      </c>
      <c r="CY238" t="s">
        <v>2655</v>
      </c>
      <c r="CZ238" t="s">
        <v>2655</v>
      </c>
      <c r="DA238" s="150">
        <v>13819</v>
      </c>
      <c r="DB238" s="150">
        <v>61347</v>
      </c>
      <c r="DC238" t="s">
        <v>2655</v>
      </c>
      <c r="DD238" s="150">
        <v>61347</v>
      </c>
      <c r="DE238" t="s">
        <v>2655</v>
      </c>
      <c r="DF238" s="151"/>
      <c r="DG238" s="150">
        <v>100528</v>
      </c>
      <c r="DH238" s="150">
        <v>91899</v>
      </c>
      <c r="DI238" t="s">
        <v>2655</v>
      </c>
      <c r="DJ238" t="s">
        <v>2655</v>
      </c>
      <c r="DK238" s="150">
        <v>192427</v>
      </c>
      <c r="DL238" s="150">
        <v>95552</v>
      </c>
      <c r="DM238" s="150">
        <v>96875</v>
      </c>
      <c r="DN238">
        <v>0.5</v>
      </c>
      <c r="DO238" s="150"/>
      <c r="DQ238" s="150"/>
      <c r="DS238" s="150"/>
      <c r="DW238" t="str">
        <f t="shared" si="12"/>
        <v>רחובות</v>
      </c>
      <c r="DX238" s="150">
        <f t="shared" si="13"/>
        <v>191305</v>
      </c>
      <c r="DY238" s="150">
        <f t="shared" si="14"/>
        <v>183349</v>
      </c>
      <c r="DZ238" s="150"/>
      <c r="EB238" s="150"/>
      <c r="EC238" t="s">
        <v>2956</v>
      </c>
      <c r="ED238" s="150" t="str">
        <f t="shared" si="15"/>
        <v>רחובות</v>
      </c>
      <c r="EE238" s="150"/>
      <c r="EL238" s="150"/>
      <c r="EM238" s="152"/>
      <c r="EN238" s="150"/>
      <c r="EO238" s="150"/>
      <c r="EP238" s="150"/>
      <c r="ER238" s="150"/>
      <c r="ES238" s="150"/>
      <c r="EV238" s="150"/>
      <c r="EW238" s="150"/>
      <c r="EX238" s="150"/>
      <c r="EY238" s="151"/>
      <c r="EZ238" s="150"/>
      <c r="FA238" s="150"/>
      <c r="FD238" s="150"/>
      <c r="FF238" s="150"/>
      <c r="FG238" s="150"/>
      <c r="FH238" s="150"/>
      <c r="FI238" s="150"/>
      <c r="FJ238" s="150"/>
      <c r="FK238" s="151"/>
      <c r="FL238" s="150"/>
      <c r="FM238" s="150"/>
      <c r="FN238" s="150"/>
      <c r="FO238" s="150"/>
      <c r="FP238" s="150"/>
      <c r="FQ238" s="152"/>
      <c r="FR238" s="150"/>
      <c r="FS238" s="150"/>
      <c r="FT238" s="150"/>
      <c r="FU238" s="150"/>
      <c r="FV238" s="150"/>
      <c r="FW238" s="150"/>
      <c r="FX238" s="150"/>
      <c r="FZ238" s="153"/>
      <c r="GA238" s="150"/>
      <c r="GB238" s="150"/>
      <c r="GC238" s="150"/>
      <c r="GD238" s="150"/>
      <c r="GE238" s="150"/>
      <c r="GF238" s="150"/>
      <c r="GG238" s="150"/>
      <c r="GI238" s="154"/>
      <c r="GJ238" s="150"/>
      <c r="GM238" s="150"/>
      <c r="GN238" s="150"/>
      <c r="GP238" s="150"/>
      <c r="GR238" s="151"/>
      <c r="GS238" s="150"/>
      <c r="GT238" s="150"/>
      <c r="GU238" s="150"/>
      <c r="GW238" s="150"/>
      <c r="GX238" s="150"/>
      <c r="GY238" s="150"/>
      <c r="HA238" s="152"/>
      <c r="HJ238" s="128"/>
      <c r="HK238" s="150"/>
      <c r="HL238" s="150"/>
      <c r="HN238" s="150"/>
      <c r="HO238" s="150"/>
      <c r="HP238" s="150"/>
      <c r="HQ238" s="150"/>
      <c r="HS238" s="151"/>
      <c r="HT238" s="150"/>
      <c r="HW238" s="150"/>
      <c r="HX238" s="150"/>
      <c r="HZ238" s="150"/>
      <c r="IB238" s="151"/>
      <c r="IC238" s="150"/>
      <c r="ID238" s="150"/>
      <c r="IG238" s="150"/>
      <c r="IH238" s="150"/>
      <c r="II238" s="150"/>
    </row>
    <row r="239" spans="1:243">
      <c r="A239" s="149">
        <v>226</v>
      </c>
      <c r="B239" s="238" t="s">
        <v>2658</v>
      </c>
      <c r="C239" t="s">
        <v>2390</v>
      </c>
      <c r="D239" s="238"/>
      <c r="E239" s="238"/>
      <c r="F239" s="238"/>
      <c r="G239" s="150">
        <v>24620</v>
      </c>
      <c r="H239" s="150">
        <v>22080</v>
      </c>
      <c r="I239" s="150">
        <v>9423</v>
      </c>
      <c r="J239">
        <v>686</v>
      </c>
      <c r="K239" s="150">
        <v>13322</v>
      </c>
      <c r="L239" s="150">
        <v>70131</v>
      </c>
      <c r="M239"/>
      <c r="N239" s="150">
        <v>1468</v>
      </c>
      <c r="O239" s="150"/>
      <c r="P239" s="151"/>
      <c r="Q239" s="150">
        <v>11252</v>
      </c>
      <c r="R239" s="150">
        <v>7724</v>
      </c>
      <c r="S239">
        <v>78</v>
      </c>
      <c r="T239" s="150">
        <v>2144</v>
      </c>
      <c r="U239" s="150">
        <v>22080</v>
      </c>
      <c r="V239" s="150">
        <v>9423</v>
      </c>
      <c r="W239">
        <v>686</v>
      </c>
      <c r="X239" s="150">
        <v>11133</v>
      </c>
      <c r="Y239" s="150">
        <v>1407</v>
      </c>
      <c r="AA239" t="s">
        <v>2655</v>
      </c>
      <c r="AB239" t="s">
        <v>2655</v>
      </c>
      <c r="AC239" s="150">
        <v>3422</v>
      </c>
      <c r="AD239" s="150">
        <v>69349</v>
      </c>
      <c r="AE239">
        <v>782</v>
      </c>
      <c r="AF239" s="150">
        <v>70131</v>
      </c>
      <c r="AG239" s="151"/>
      <c r="AH239" s="150">
        <v>20807</v>
      </c>
      <c r="AI239" s="150">
        <v>6382</v>
      </c>
      <c r="AJ239" s="150">
        <v>1300</v>
      </c>
      <c r="AL239" s="150">
        <v>7826</v>
      </c>
      <c r="AM239">
        <v>782</v>
      </c>
      <c r="AN239">
        <v>77</v>
      </c>
      <c r="AP239" s="150">
        <v>16651</v>
      </c>
      <c r="AQ239" s="150">
        <v>4668</v>
      </c>
      <c r="AR239" s="150">
        <v>32790</v>
      </c>
      <c r="AS239" t="s">
        <v>2655</v>
      </c>
      <c r="AT239"/>
      <c r="AU239" s="150">
        <v>20652</v>
      </c>
      <c r="AV239" s="150">
        <v>20674</v>
      </c>
      <c r="AW239" s="150">
        <v>8007</v>
      </c>
      <c r="AX239">
        <v>-204</v>
      </c>
      <c r="AY239" s="150">
        <v>33115</v>
      </c>
      <c r="AZ239" s="150">
        <v>8780</v>
      </c>
      <c r="BA239" s="150">
        <v>24335</v>
      </c>
      <c r="BB239">
        <v>0.27</v>
      </c>
      <c r="BC239"/>
      <c r="BD239" s="150"/>
      <c r="BE239" s="150">
        <v>9057</v>
      </c>
      <c r="BF239" s="150">
        <v>6529.93</v>
      </c>
      <c r="BG239" t="s">
        <v>2655</v>
      </c>
      <c r="BI239" s="150">
        <v>15586.93</v>
      </c>
      <c r="BJ239" s="150">
        <v>2740.71</v>
      </c>
      <c r="BK239" s="150">
        <v>12846.21</v>
      </c>
      <c r="BL239">
        <v>0.18</v>
      </c>
      <c r="BM239"/>
      <c r="BN239" s="150">
        <v>150316</v>
      </c>
      <c r="BO239" s="150">
        <v>6675</v>
      </c>
      <c r="BP239">
        <v>195</v>
      </c>
      <c r="BQ239">
        <v>204</v>
      </c>
      <c r="BR239" s="150">
        <v>157000</v>
      </c>
      <c r="BS239" t="s">
        <v>2655</v>
      </c>
      <c r="BT239" s="150">
        <v>157000</v>
      </c>
      <c r="BU239" t="s">
        <v>2655</v>
      </c>
      <c r="BV239" s="150"/>
      <c r="BW239" s="150">
        <v>180025</v>
      </c>
      <c r="BX239" s="150">
        <v>33878.93</v>
      </c>
      <c r="BY239" s="150">
        <v>8202</v>
      </c>
      <c r="BZ239" t="s">
        <v>2655</v>
      </c>
      <c r="CA239" s="150">
        <v>205701.93</v>
      </c>
      <c r="CB239" s="150">
        <v>11520.71</v>
      </c>
      <c r="CC239" s="150">
        <v>194181.21</v>
      </c>
      <c r="CD239">
        <v>0.06</v>
      </c>
      <c r="CE239" s="150"/>
      <c r="CG239" t="s">
        <v>2655</v>
      </c>
      <c r="CH239" t="s">
        <v>2655</v>
      </c>
      <c r="CJ239" t="s">
        <v>2655</v>
      </c>
      <c r="CK239" t="s">
        <v>2655</v>
      </c>
      <c r="CL239" t="s">
        <v>2655</v>
      </c>
      <c r="CM239" t="s">
        <v>2655</v>
      </c>
      <c r="CN239" s="150"/>
      <c r="CO239" s="150">
        <v>4136</v>
      </c>
      <c r="CP239" s="150">
        <v>1393</v>
      </c>
      <c r="CQ239" t="s">
        <v>2655</v>
      </c>
      <c r="CS239" s="150">
        <v>5529</v>
      </c>
      <c r="CT239">
        <v>66</v>
      </c>
      <c r="CU239" s="150">
        <v>5463</v>
      </c>
      <c r="CV239">
        <v>0.01</v>
      </c>
      <c r="CW239" s="150"/>
      <c r="CX239" s="150">
        <v>15489</v>
      </c>
      <c r="CY239" t="s">
        <v>2655</v>
      </c>
      <c r="CZ239" t="s">
        <v>2655</v>
      </c>
      <c r="DB239" s="150">
        <v>15489</v>
      </c>
      <c r="DC239" t="s">
        <v>2655</v>
      </c>
      <c r="DD239" s="150">
        <v>15489</v>
      </c>
      <c r="DE239" t="s">
        <v>2655</v>
      </c>
      <c r="DF239" s="151"/>
      <c r="DG239" s="150">
        <v>19625</v>
      </c>
      <c r="DH239" s="150">
        <v>1393</v>
      </c>
      <c r="DI239" t="s">
        <v>2655</v>
      </c>
      <c r="DJ239" t="s">
        <v>2655</v>
      </c>
      <c r="DK239" s="150">
        <v>21018</v>
      </c>
      <c r="DL239">
        <v>66</v>
      </c>
      <c r="DM239" s="150">
        <v>20952</v>
      </c>
      <c r="DN239" t="s">
        <v>2655</v>
      </c>
      <c r="DO239" s="150"/>
      <c r="DP239" s="150"/>
      <c r="DQ239" s="150"/>
      <c r="DS239" s="150"/>
      <c r="DV239" s="150"/>
      <c r="DW239" t="str">
        <f t="shared" si="12"/>
        <v>ריינה</v>
      </c>
      <c r="DX239" s="150">
        <f t="shared" si="13"/>
        <v>8780</v>
      </c>
      <c r="DY239" s="150">
        <f t="shared" si="14"/>
        <v>2740.71</v>
      </c>
      <c r="DZ239" s="150"/>
      <c r="EA239" s="150"/>
      <c r="EB239" s="150"/>
      <c r="EC239" t="s">
        <v>2957</v>
      </c>
      <c r="ED239" s="150" t="str">
        <f t="shared" si="15"/>
        <v>ריינה</v>
      </c>
      <c r="EL239" s="150"/>
      <c r="EM239" s="152"/>
      <c r="EN239" s="150"/>
      <c r="EO239" s="150"/>
      <c r="EP239" s="150"/>
      <c r="ER239" s="150"/>
      <c r="EV239" s="150"/>
      <c r="EW239" s="150"/>
      <c r="EX239" s="150"/>
      <c r="EY239" s="151"/>
      <c r="EZ239" s="150"/>
      <c r="FA239" s="150"/>
      <c r="FG239" s="150"/>
      <c r="FH239" s="150"/>
      <c r="FI239" s="150"/>
      <c r="FJ239" s="150"/>
      <c r="FK239" s="151"/>
      <c r="FL239" s="150"/>
      <c r="FM239" s="150"/>
      <c r="FN239" s="150"/>
      <c r="FO239" s="150"/>
      <c r="FP239" s="150"/>
      <c r="FQ239" s="152"/>
      <c r="FR239" s="150"/>
      <c r="FS239" s="150"/>
      <c r="FT239" s="150"/>
      <c r="FV239" s="150"/>
      <c r="FW239" s="150"/>
      <c r="FX239" s="150"/>
      <c r="FZ239" s="153"/>
      <c r="GA239" s="150"/>
      <c r="GB239" s="150"/>
      <c r="GE239" s="150"/>
      <c r="GF239" s="150"/>
      <c r="GG239" s="150"/>
      <c r="GI239" s="154"/>
      <c r="GJ239" s="150"/>
      <c r="GK239" s="150"/>
      <c r="GN239" s="150"/>
      <c r="GP239" s="150"/>
      <c r="GR239" s="151"/>
      <c r="GS239" s="150"/>
      <c r="GT239" s="150"/>
      <c r="GU239" s="150"/>
      <c r="GW239" s="150"/>
      <c r="GX239" s="150"/>
      <c r="GY239" s="150"/>
      <c r="HA239" s="152"/>
      <c r="HJ239" s="128"/>
      <c r="HK239" s="150"/>
      <c r="HL239" s="150"/>
      <c r="HO239" s="150"/>
      <c r="HQ239" s="150"/>
      <c r="HS239" s="151"/>
      <c r="HT239" s="150"/>
      <c r="HX239" s="150"/>
      <c r="HZ239" s="150"/>
      <c r="IB239" s="151"/>
      <c r="IC239" s="150"/>
      <c r="ID239" s="150"/>
      <c r="IG239" s="150"/>
      <c r="II239" s="150"/>
    </row>
    <row r="240" spans="1:243">
      <c r="A240" s="149">
        <v>227</v>
      </c>
      <c r="B240" s="238" t="s">
        <v>2660</v>
      </c>
      <c r="C240" t="s">
        <v>829</v>
      </c>
      <c r="D240" s="238"/>
      <c r="E240" s="238"/>
      <c r="F240" s="238"/>
      <c r="G240" s="150">
        <v>9865</v>
      </c>
      <c r="H240" s="150">
        <v>4901</v>
      </c>
      <c r="I240" s="150">
        <v>6034</v>
      </c>
      <c r="J240" s="150">
        <v>1118</v>
      </c>
      <c r="K240" s="150">
        <v>15833</v>
      </c>
      <c r="L240" s="150">
        <v>37751</v>
      </c>
      <c r="M240"/>
      <c r="N240" s="150">
        <v>-2109</v>
      </c>
      <c r="O240" s="150"/>
      <c r="P240" s="151"/>
      <c r="Q240" s="150">
        <v>4082</v>
      </c>
      <c r="R240" s="150">
        <v>3443</v>
      </c>
      <c r="S240">
        <v>114</v>
      </c>
      <c r="T240" s="150">
        <v>1506</v>
      </c>
      <c r="U240" s="150">
        <v>4901</v>
      </c>
      <c r="V240" s="150">
        <v>6034</v>
      </c>
      <c r="W240" s="150">
        <v>1118</v>
      </c>
      <c r="X240" s="150">
        <v>13983</v>
      </c>
      <c r="Y240">
        <v>948</v>
      </c>
      <c r="AA240" t="s">
        <v>2655</v>
      </c>
      <c r="AB240">
        <v>2</v>
      </c>
      <c r="AC240">
        <v>720</v>
      </c>
      <c r="AD240" s="150">
        <v>36851</v>
      </c>
      <c r="AE240">
        <v>900</v>
      </c>
      <c r="AF240" s="150">
        <v>37751</v>
      </c>
      <c r="AG240" s="151"/>
      <c r="AH240" s="150">
        <v>25747</v>
      </c>
      <c r="AI240" s="150">
        <v>7206</v>
      </c>
      <c r="AJ240" s="150">
        <v>3826</v>
      </c>
      <c r="AK240">
        <v>270</v>
      </c>
      <c r="AL240">
        <v>253</v>
      </c>
      <c r="AM240" s="150">
        <v>1300</v>
      </c>
      <c r="AP240" s="150">
        <v>12855</v>
      </c>
      <c r="AQ240" s="150">
        <v>29696</v>
      </c>
      <c r="AR240" s="150">
        <v>8906</v>
      </c>
      <c r="AS240" t="s">
        <v>2655</v>
      </c>
      <c r="AT240"/>
      <c r="AU240" s="150">
        <v>1683</v>
      </c>
      <c r="AV240" s="150">
        <v>6939</v>
      </c>
      <c r="AW240" s="150">
        <v>3025</v>
      </c>
      <c r="AX240">
        <v>39</v>
      </c>
      <c r="AY240" s="150">
        <v>5636</v>
      </c>
      <c r="AZ240" s="150">
        <v>3460</v>
      </c>
      <c r="BA240" s="150">
        <v>2176</v>
      </c>
      <c r="BB240">
        <v>0.61</v>
      </c>
      <c r="BC240"/>
      <c r="BD240" s="150"/>
      <c r="BE240">
        <v>602</v>
      </c>
      <c r="BF240">
        <v>849</v>
      </c>
      <c r="BG240">
        <v>419</v>
      </c>
      <c r="BI240" s="150">
        <v>1032</v>
      </c>
      <c r="BJ240">
        <v>621</v>
      </c>
      <c r="BK240">
        <v>411</v>
      </c>
      <c r="BL240">
        <v>0.6</v>
      </c>
      <c r="BM240"/>
      <c r="BN240" s="150">
        <v>2658</v>
      </c>
      <c r="BO240" t="s">
        <v>2655</v>
      </c>
      <c r="BP240" t="s">
        <v>2655</v>
      </c>
      <c r="BQ240">
        <v>-39</v>
      </c>
      <c r="BR240" s="150">
        <v>2619</v>
      </c>
      <c r="BS240" t="s">
        <v>2655</v>
      </c>
      <c r="BT240" s="150">
        <v>2619</v>
      </c>
      <c r="BU240" t="s">
        <v>2655</v>
      </c>
      <c r="BV240" s="150"/>
      <c r="BW240" s="150">
        <v>4943</v>
      </c>
      <c r="BX240" s="150">
        <v>7788</v>
      </c>
      <c r="BY240" s="150">
        <v>3444</v>
      </c>
      <c r="BZ240" t="s">
        <v>2655</v>
      </c>
      <c r="CA240" s="150">
        <v>9287</v>
      </c>
      <c r="CB240" s="150">
        <v>4081</v>
      </c>
      <c r="CC240" s="150">
        <v>5206</v>
      </c>
      <c r="CD240">
        <v>0.44</v>
      </c>
      <c r="CE240" s="150"/>
      <c r="CG240" t="s">
        <v>2655</v>
      </c>
      <c r="CH240" t="s">
        <v>2655</v>
      </c>
      <c r="CJ240" t="s">
        <v>2655</v>
      </c>
      <c r="CK240" t="s">
        <v>2655</v>
      </c>
      <c r="CL240" t="s">
        <v>2655</v>
      </c>
      <c r="CM240" t="s">
        <v>2655</v>
      </c>
      <c r="CN240" s="150"/>
      <c r="CO240" s="150">
        <v>1676</v>
      </c>
      <c r="CP240">
        <v>125</v>
      </c>
      <c r="CQ240" t="s">
        <v>2655</v>
      </c>
      <c r="CR240">
        <v>-41</v>
      </c>
      <c r="CS240" s="150">
        <v>1760</v>
      </c>
      <c r="CT240">
        <v>115</v>
      </c>
      <c r="CU240" s="150">
        <v>1645</v>
      </c>
      <c r="CV240">
        <v>7.0000000000000007E-2</v>
      </c>
      <c r="CW240" s="150"/>
      <c r="CX240">
        <v>514</v>
      </c>
      <c r="CY240" t="s">
        <v>2655</v>
      </c>
      <c r="CZ240" t="s">
        <v>2655</v>
      </c>
      <c r="DA240">
        <v>41</v>
      </c>
      <c r="DB240">
        <v>555</v>
      </c>
      <c r="DC240" t="s">
        <v>2655</v>
      </c>
      <c r="DD240">
        <v>555</v>
      </c>
      <c r="DE240" t="s">
        <v>2655</v>
      </c>
      <c r="DF240" s="151"/>
      <c r="DG240" s="150">
        <v>2190</v>
      </c>
      <c r="DH240">
        <v>125</v>
      </c>
      <c r="DI240" t="s">
        <v>2655</v>
      </c>
      <c r="DJ240" t="s">
        <v>2655</v>
      </c>
      <c r="DK240" s="150">
        <v>2315</v>
      </c>
      <c r="DL240">
        <v>115</v>
      </c>
      <c r="DM240" s="150">
        <v>2200</v>
      </c>
      <c r="DN240">
        <v>0.05</v>
      </c>
      <c r="DO240" s="150"/>
      <c r="DP240" s="150"/>
      <c r="DQ240" s="150"/>
      <c r="DS240" s="150"/>
      <c r="DW240" t="str">
        <f t="shared" si="12"/>
        <v>רכסים</v>
      </c>
      <c r="DX240" s="150">
        <f t="shared" si="13"/>
        <v>3460</v>
      </c>
      <c r="DY240" s="150">
        <f t="shared" si="14"/>
        <v>621</v>
      </c>
      <c r="DZ240" s="150"/>
      <c r="EB240" s="150"/>
      <c r="EC240" t="s">
        <v>2958</v>
      </c>
      <c r="ED240" s="150" t="str">
        <f t="shared" si="15"/>
        <v>רכסים</v>
      </c>
      <c r="EL240" s="150"/>
      <c r="EM240" s="152"/>
      <c r="EN240" s="150"/>
      <c r="EO240" s="150"/>
      <c r="EP240" s="150"/>
      <c r="ES240" s="150"/>
      <c r="EV240" s="150"/>
      <c r="EW240" s="150"/>
      <c r="EX240" s="150"/>
      <c r="EY240" s="151"/>
      <c r="EZ240" s="150"/>
      <c r="FA240" s="150"/>
      <c r="FC240" s="150"/>
      <c r="FG240" s="150"/>
      <c r="FH240" s="150"/>
      <c r="FI240" s="150"/>
      <c r="FJ240" s="150"/>
      <c r="FK240" s="151"/>
      <c r="FL240" s="150"/>
      <c r="FN240" s="150"/>
      <c r="FO240" s="150"/>
      <c r="FQ240" s="152"/>
      <c r="FR240" s="150"/>
      <c r="FS240" s="150"/>
      <c r="FT240" s="150"/>
      <c r="FV240" s="150"/>
      <c r="FW240" s="150"/>
      <c r="FX240" s="150"/>
      <c r="FZ240" s="153"/>
      <c r="GE240" s="150"/>
      <c r="GI240" s="154"/>
      <c r="GJ240" s="150"/>
      <c r="GN240" s="150"/>
      <c r="GP240" s="150"/>
      <c r="GR240" s="151"/>
      <c r="GS240" s="150"/>
      <c r="GT240" s="150"/>
      <c r="GU240" s="150"/>
      <c r="GW240" s="150"/>
      <c r="GX240" s="150"/>
      <c r="GY240" s="150"/>
      <c r="HA240" s="152"/>
      <c r="HJ240" s="128"/>
      <c r="HK240" s="150"/>
      <c r="HO240" s="150"/>
      <c r="HQ240" s="150"/>
      <c r="HS240" s="151"/>
      <c r="IB240" s="151"/>
      <c r="IC240" s="150"/>
      <c r="IG240" s="150"/>
      <c r="II240" s="150"/>
    </row>
    <row r="241" spans="1:243">
      <c r="A241" s="149">
        <v>228</v>
      </c>
      <c r="B241" s="238" t="s">
        <v>2660</v>
      </c>
      <c r="C241" t="s">
        <v>1564</v>
      </c>
      <c r="D241" s="238"/>
      <c r="E241" s="238"/>
      <c r="F241" s="238"/>
      <c r="G241" s="150">
        <v>262499</v>
      </c>
      <c r="H241" s="150">
        <v>71826</v>
      </c>
      <c r="I241" s="150">
        <v>46046</v>
      </c>
      <c r="J241" s="150">
        <v>5661</v>
      </c>
      <c r="K241" s="150">
        <v>43549</v>
      </c>
      <c r="L241" s="150">
        <v>429581</v>
      </c>
      <c r="M241" s="150"/>
      <c r="N241" s="150">
        <v>-2975</v>
      </c>
      <c r="O241" s="150"/>
      <c r="P241" s="151"/>
      <c r="Q241" s="150">
        <v>172913</v>
      </c>
      <c r="R241" s="150">
        <v>27642</v>
      </c>
      <c r="S241">
        <v>363</v>
      </c>
      <c r="T241" s="150">
        <v>59365</v>
      </c>
      <c r="U241" s="150">
        <v>71826</v>
      </c>
      <c r="V241" s="150">
        <v>46046</v>
      </c>
      <c r="W241" s="150">
        <v>5661</v>
      </c>
      <c r="X241" s="150">
        <v>40259</v>
      </c>
      <c r="Y241" s="150">
        <v>3271</v>
      </c>
      <c r="AA241" t="s">
        <v>2655</v>
      </c>
      <c r="AB241">
        <v>19</v>
      </c>
      <c r="AC241" s="150">
        <v>2216</v>
      </c>
      <c r="AD241" s="150">
        <v>429581</v>
      </c>
      <c r="AE241" t="s">
        <v>2655</v>
      </c>
      <c r="AF241" s="150">
        <v>429581</v>
      </c>
      <c r="AG241" s="151"/>
      <c r="AH241" s="150">
        <v>223200</v>
      </c>
      <c r="AI241" s="150">
        <v>36012</v>
      </c>
      <c r="AJ241" s="150">
        <v>12918</v>
      </c>
      <c r="AL241" s="150">
        <v>14675</v>
      </c>
      <c r="AM241" s="150">
        <v>20000</v>
      </c>
      <c r="AP241" s="150">
        <v>83605</v>
      </c>
      <c r="AQ241" s="150">
        <v>63601</v>
      </c>
      <c r="AR241" s="150">
        <v>243204</v>
      </c>
      <c r="AS241" t="s">
        <v>2655</v>
      </c>
      <c r="AT241"/>
      <c r="AU241" s="150">
        <v>43042</v>
      </c>
      <c r="AV241" s="150">
        <v>74990</v>
      </c>
      <c r="AW241" s="150">
        <v>18117</v>
      </c>
      <c r="AX241" s="150">
        <v>2588</v>
      </c>
      <c r="AY241" s="150">
        <v>102503</v>
      </c>
      <c r="AZ241" s="150">
        <v>56538</v>
      </c>
      <c r="BA241" s="150">
        <v>45965</v>
      </c>
      <c r="BB241">
        <v>0.55000000000000004</v>
      </c>
      <c r="BC241"/>
      <c r="BD241" s="150"/>
      <c r="BE241" s="150">
        <v>32751</v>
      </c>
      <c r="BF241" s="150">
        <v>125458</v>
      </c>
      <c r="BG241" s="150">
        <v>9525</v>
      </c>
      <c r="BH241" s="150">
        <v>3583</v>
      </c>
      <c r="BI241" s="150">
        <v>152267</v>
      </c>
      <c r="BJ241" s="150">
        <v>116375</v>
      </c>
      <c r="BK241" s="150">
        <v>35892</v>
      </c>
      <c r="BL241">
        <v>0.76</v>
      </c>
      <c r="BM241"/>
      <c r="BN241" s="150">
        <v>255908</v>
      </c>
      <c r="BO241" s="150">
        <v>18110</v>
      </c>
      <c r="BP241" t="s">
        <v>2655</v>
      </c>
      <c r="BQ241" s="150">
        <v>-6171</v>
      </c>
      <c r="BR241" s="150">
        <v>267847</v>
      </c>
      <c r="BS241" t="s">
        <v>2655</v>
      </c>
      <c r="BT241" s="150">
        <v>267847</v>
      </c>
      <c r="BU241" t="s">
        <v>2655</v>
      </c>
      <c r="BV241" s="150"/>
      <c r="BW241" s="150">
        <v>331701</v>
      </c>
      <c r="BX241" s="150">
        <v>218558</v>
      </c>
      <c r="BY241" s="150">
        <v>27642</v>
      </c>
      <c r="BZ241" t="s">
        <v>2655</v>
      </c>
      <c r="CA241" s="150">
        <v>522617</v>
      </c>
      <c r="CB241" s="150">
        <v>172913</v>
      </c>
      <c r="CC241" s="150">
        <v>349704</v>
      </c>
      <c r="CD241">
        <v>0.33</v>
      </c>
      <c r="CE241" s="150"/>
      <c r="CG241" t="s">
        <v>2655</v>
      </c>
      <c r="CH241" t="s">
        <v>2655</v>
      </c>
      <c r="CJ241" t="s">
        <v>2655</v>
      </c>
      <c r="CK241" t="s">
        <v>2655</v>
      </c>
      <c r="CL241" t="s">
        <v>2655</v>
      </c>
      <c r="CM241" t="s">
        <v>2655</v>
      </c>
      <c r="CN241" s="150"/>
      <c r="CO241" s="150">
        <v>10208</v>
      </c>
      <c r="CP241" s="150">
        <v>-2566</v>
      </c>
      <c r="CQ241" t="s">
        <v>2655</v>
      </c>
      <c r="CR241" s="150">
        <v>3095</v>
      </c>
      <c r="CS241" s="150">
        <v>10737</v>
      </c>
      <c r="CT241">
        <v>412</v>
      </c>
      <c r="CU241" s="150">
        <v>10325</v>
      </c>
      <c r="CV241">
        <v>0.04</v>
      </c>
      <c r="CW241" s="150"/>
      <c r="CX241" s="150">
        <v>90688</v>
      </c>
      <c r="CY241" s="150">
        <v>6779</v>
      </c>
      <c r="CZ241" t="s">
        <v>2655</v>
      </c>
      <c r="DA241" s="150">
        <v>-3095</v>
      </c>
      <c r="DB241" s="150">
        <v>94372</v>
      </c>
      <c r="DC241" t="s">
        <v>2655</v>
      </c>
      <c r="DD241" s="150">
        <v>94372</v>
      </c>
      <c r="DE241" t="s">
        <v>2655</v>
      </c>
      <c r="DF241" s="151"/>
      <c r="DG241" s="150">
        <v>100896</v>
      </c>
      <c r="DH241" s="150">
        <v>4213</v>
      </c>
      <c r="DI241" t="s">
        <v>2655</v>
      </c>
      <c r="DJ241" t="s">
        <v>2655</v>
      </c>
      <c r="DK241" s="150">
        <v>105109</v>
      </c>
      <c r="DL241">
        <v>412</v>
      </c>
      <c r="DM241" s="150">
        <v>104697</v>
      </c>
      <c r="DN241" t="s">
        <v>2655</v>
      </c>
      <c r="DO241" s="150"/>
      <c r="DQ241" s="150"/>
      <c r="DS241" s="150"/>
      <c r="DV241" s="150"/>
      <c r="DW241" t="str">
        <f t="shared" si="12"/>
        <v>רמלה</v>
      </c>
      <c r="DX241" s="150">
        <f t="shared" si="13"/>
        <v>56538</v>
      </c>
      <c r="DY241" s="150">
        <f t="shared" si="14"/>
        <v>116375</v>
      </c>
      <c r="DZ241" s="150"/>
      <c r="EB241" s="150"/>
      <c r="EC241" t="s">
        <v>2959</v>
      </c>
      <c r="ED241" s="150" t="str">
        <f t="shared" si="15"/>
        <v>רמלה</v>
      </c>
      <c r="EE241" s="150"/>
      <c r="EL241" s="150"/>
      <c r="EM241" s="152"/>
      <c r="EN241" s="150"/>
      <c r="EO241" s="150"/>
      <c r="EP241" s="150"/>
      <c r="ER241" s="150"/>
      <c r="ES241" s="150"/>
      <c r="EV241" s="150"/>
      <c r="EW241" s="150"/>
      <c r="EX241" s="150"/>
      <c r="EY241" s="151"/>
      <c r="EZ241" s="150"/>
      <c r="FA241" s="150"/>
      <c r="FB241" s="150"/>
      <c r="FD241" s="150"/>
      <c r="FE241" s="150"/>
      <c r="FF241" s="150"/>
      <c r="FG241" s="150"/>
      <c r="FH241" s="150"/>
      <c r="FI241" s="150"/>
      <c r="FJ241" s="150"/>
      <c r="FK241" s="151"/>
      <c r="FL241" s="150"/>
      <c r="FM241" s="150"/>
      <c r="FN241" s="150"/>
      <c r="FO241" s="150"/>
      <c r="FP241" s="150"/>
      <c r="FQ241" s="152"/>
      <c r="FR241" s="150"/>
      <c r="FS241" s="150"/>
      <c r="FT241" s="150"/>
      <c r="FU241" s="150"/>
      <c r="FV241" s="150"/>
      <c r="FW241" s="150"/>
      <c r="FX241" s="150"/>
      <c r="FZ241" s="153"/>
      <c r="GA241" s="150"/>
      <c r="GB241" s="150"/>
      <c r="GC241" s="150"/>
      <c r="GD241" s="150"/>
      <c r="GE241" s="150"/>
      <c r="GF241" s="150"/>
      <c r="GG241" s="150"/>
      <c r="GI241" s="154"/>
      <c r="GJ241" s="150"/>
      <c r="GK241" s="150"/>
      <c r="GM241" s="150"/>
      <c r="GN241" s="150"/>
      <c r="GP241" s="150"/>
      <c r="GR241" s="151"/>
      <c r="GS241" s="150"/>
      <c r="GT241" s="150"/>
      <c r="GU241" s="150"/>
      <c r="GW241" s="150"/>
      <c r="GX241" s="150"/>
      <c r="GY241" s="150"/>
      <c r="HA241" s="152"/>
      <c r="HJ241" s="128"/>
      <c r="HK241" s="150"/>
      <c r="HL241" s="150"/>
      <c r="HN241" s="150"/>
      <c r="HO241" s="150"/>
      <c r="HQ241" s="150"/>
      <c r="HS241" s="151"/>
      <c r="HT241" s="150"/>
      <c r="HU241" s="150"/>
      <c r="HW241" s="150"/>
      <c r="HX241" s="150"/>
      <c r="HZ241" s="150"/>
      <c r="IB241" s="151"/>
      <c r="IC241" s="150"/>
      <c r="ID241" s="150"/>
      <c r="IG241" s="150"/>
      <c r="II241" s="150"/>
    </row>
    <row r="242" spans="1:243">
      <c r="A242" s="149">
        <v>229</v>
      </c>
      <c r="B242" s="238" t="s">
        <v>2654</v>
      </c>
      <c r="C242" t="s">
        <v>2527</v>
      </c>
      <c r="D242" s="238"/>
      <c r="E242" s="238"/>
      <c r="F242" s="238"/>
      <c r="G242" s="150">
        <v>784745</v>
      </c>
      <c r="H242" s="150">
        <v>192954</v>
      </c>
      <c r="I242" s="150">
        <v>69335</v>
      </c>
      <c r="J242">
        <v>330</v>
      </c>
      <c r="K242" s="150">
        <v>3117</v>
      </c>
      <c r="L242" s="150">
        <v>1050481</v>
      </c>
      <c r="M242" s="150"/>
      <c r="N242">
        <v>268</v>
      </c>
      <c r="O242" s="150"/>
      <c r="P242" s="151"/>
      <c r="Q242" s="150">
        <v>576955</v>
      </c>
      <c r="R242" s="150">
        <v>66835</v>
      </c>
      <c r="S242" s="150">
        <v>2267</v>
      </c>
      <c r="T242" s="150">
        <v>130632</v>
      </c>
      <c r="U242" s="150">
        <v>192954</v>
      </c>
      <c r="V242" s="150">
        <v>69335</v>
      </c>
      <c r="W242">
        <v>330</v>
      </c>
      <c r="X242" t="s">
        <v>2655</v>
      </c>
      <c r="Y242">
        <v>808</v>
      </c>
      <c r="AA242" t="s">
        <v>2655</v>
      </c>
      <c r="AB242" s="150">
        <v>2309</v>
      </c>
      <c r="AC242" s="150">
        <v>8056</v>
      </c>
      <c r="AD242" s="150">
        <v>1050481</v>
      </c>
      <c r="AE242" t="s">
        <v>2655</v>
      </c>
      <c r="AF242" s="150">
        <v>1050481</v>
      </c>
      <c r="AG242" s="151"/>
      <c r="AH242" s="150">
        <v>513174</v>
      </c>
      <c r="AI242" s="150">
        <v>15789</v>
      </c>
      <c r="AJ242" s="150">
        <v>12440</v>
      </c>
      <c r="AK242" s="150">
        <v>1363</v>
      </c>
      <c r="AL242" s="150">
        <v>166652</v>
      </c>
      <c r="AM242" s="150">
        <v>62639</v>
      </c>
      <c r="AP242" s="150">
        <v>258883</v>
      </c>
      <c r="AQ242" s="150">
        <v>196020</v>
      </c>
      <c r="AR242" s="150">
        <v>576037</v>
      </c>
      <c r="AS242" t="s">
        <v>2655</v>
      </c>
      <c r="AT242"/>
      <c r="AU242" s="150">
        <v>63683</v>
      </c>
      <c r="AV242" s="150">
        <v>343600</v>
      </c>
      <c r="AW242" s="150">
        <v>62499</v>
      </c>
      <c r="AX242" s="150">
        <v>-4400</v>
      </c>
      <c r="AY242" s="150">
        <v>340384</v>
      </c>
      <c r="AZ242" s="150">
        <v>268306</v>
      </c>
      <c r="BA242" s="150">
        <v>72078</v>
      </c>
      <c r="BB242">
        <v>0.79</v>
      </c>
      <c r="BC242"/>
      <c r="BD242" s="150"/>
      <c r="BE242" s="150">
        <v>173328</v>
      </c>
      <c r="BF242" s="150">
        <v>313629</v>
      </c>
      <c r="BG242" s="150">
        <v>4336</v>
      </c>
      <c r="BH242" s="150">
        <v>-17600</v>
      </c>
      <c r="BI242" s="150">
        <v>465021</v>
      </c>
      <c r="BJ242" s="150">
        <v>309151</v>
      </c>
      <c r="BK242" s="150">
        <v>155870</v>
      </c>
      <c r="BL242">
        <v>0.66</v>
      </c>
      <c r="BM242"/>
      <c r="BN242" s="150">
        <v>99811</v>
      </c>
      <c r="BO242" t="s">
        <v>2655</v>
      </c>
      <c r="BP242" t="s">
        <v>2655</v>
      </c>
      <c r="BQ242" s="150">
        <v>22000</v>
      </c>
      <c r="BR242" s="150">
        <v>121811</v>
      </c>
      <c r="BS242" t="s">
        <v>2655</v>
      </c>
      <c r="BT242" s="150">
        <v>121811</v>
      </c>
      <c r="BU242" t="s">
        <v>2655</v>
      </c>
      <c r="BV242" s="150"/>
      <c r="BW242" s="150">
        <v>336822</v>
      </c>
      <c r="BX242" s="150">
        <v>657229</v>
      </c>
      <c r="BY242" s="150">
        <v>66835</v>
      </c>
      <c r="BZ242" t="s">
        <v>2655</v>
      </c>
      <c r="CA242" s="150">
        <v>927216</v>
      </c>
      <c r="CB242" s="150">
        <v>577457</v>
      </c>
      <c r="CC242" s="150">
        <v>349759</v>
      </c>
      <c r="CD242">
        <v>0.62</v>
      </c>
      <c r="CE242" s="150"/>
      <c r="CF242" s="150">
        <v>17753</v>
      </c>
      <c r="CG242" s="150">
        <v>2776</v>
      </c>
      <c r="CH242" t="s">
        <v>2655</v>
      </c>
      <c r="CI242" s="150">
        <v>-2000</v>
      </c>
      <c r="CJ242" s="150">
        <v>18529</v>
      </c>
      <c r="CK242" s="150">
        <v>2371</v>
      </c>
      <c r="CL242" s="150">
        <v>16158</v>
      </c>
      <c r="CM242">
        <v>0.13</v>
      </c>
      <c r="CN242" s="150"/>
      <c r="CP242" t="s">
        <v>2655</v>
      </c>
      <c r="CQ242" t="s">
        <v>2655</v>
      </c>
      <c r="CS242" t="s">
        <v>2655</v>
      </c>
      <c r="CT242" t="s">
        <v>2655</v>
      </c>
      <c r="CU242" t="s">
        <v>2655</v>
      </c>
      <c r="CV242" t="s">
        <v>2655</v>
      </c>
      <c r="CW242" s="150"/>
      <c r="CY242" t="s">
        <v>2655</v>
      </c>
      <c r="CZ242" t="s">
        <v>2655</v>
      </c>
      <c r="DB242" t="s">
        <v>2655</v>
      </c>
      <c r="DC242" t="s">
        <v>2655</v>
      </c>
      <c r="DD242" t="s">
        <v>2655</v>
      </c>
      <c r="DE242" t="s">
        <v>2655</v>
      </c>
      <c r="DF242" s="151"/>
      <c r="DG242" t="s">
        <v>2655</v>
      </c>
      <c r="DH242" t="s">
        <v>2655</v>
      </c>
      <c r="DI242" t="s">
        <v>2655</v>
      </c>
      <c r="DJ242" t="s">
        <v>2655</v>
      </c>
      <c r="DK242" t="s">
        <v>2655</v>
      </c>
      <c r="DL242" t="s">
        <v>2655</v>
      </c>
      <c r="DM242" t="s">
        <v>2655</v>
      </c>
      <c r="DN242" t="s">
        <v>2655</v>
      </c>
      <c r="DO242"/>
      <c r="DW242" t="str">
        <f t="shared" si="12"/>
        <v>רמת גן</v>
      </c>
      <c r="DX242" s="150">
        <f t="shared" si="13"/>
        <v>268306</v>
      </c>
      <c r="DY242" s="150">
        <f t="shared" si="14"/>
        <v>309151</v>
      </c>
      <c r="DZ242" s="150"/>
      <c r="EB242" s="150"/>
      <c r="EC242" t="s">
        <v>2960</v>
      </c>
      <c r="ED242" s="150" t="str">
        <f t="shared" si="15"/>
        <v>רמת גן</v>
      </c>
      <c r="EE242" s="150"/>
      <c r="EF242" s="150"/>
      <c r="EG242" s="150"/>
      <c r="EJ242" s="150"/>
      <c r="EL242" s="150"/>
      <c r="EM242" s="152"/>
      <c r="EN242" s="150"/>
      <c r="EO242" s="150"/>
      <c r="EP242" s="150"/>
      <c r="EQ242" s="150"/>
      <c r="ER242" s="150"/>
      <c r="ES242" s="150"/>
      <c r="EV242" s="150"/>
      <c r="EW242" s="150"/>
      <c r="EX242" s="150"/>
      <c r="EY242" s="151"/>
      <c r="EZ242" s="150"/>
      <c r="FA242" s="150"/>
      <c r="FB242" s="150"/>
      <c r="FD242" s="150"/>
      <c r="FG242" s="150"/>
      <c r="FH242" s="150"/>
      <c r="FI242" s="150"/>
      <c r="FJ242" s="150"/>
      <c r="FK242" s="151"/>
      <c r="FL242" s="150"/>
      <c r="FM242" s="150"/>
      <c r="FN242" s="150"/>
      <c r="FO242" s="150"/>
      <c r="FP242" s="150"/>
      <c r="FQ242" s="152"/>
      <c r="FR242" s="150"/>
      <c r="FS242" s="150"/>
      <c r="FT242" s="150"/>
      <c r="FU242" s="150"/>
      <c r="FV242" s="150"/>
      <c r="FW242" s="150"/>
      <c r="FX242" s="150"/>
      <c r="FZ242" s="153"/>
      <c r="GA242" s="150"/>
      <c r="GB242" s="150"/>
      <c r="GC242" s="150"/>
      <c r="GD242" s="150"/>
      <c r="GE242" s="150"/>
      <c r="GF242" s="150"/>
      <c r="GG242" s="150"/>
      <c r="GI242" s="154"/>
      <c r="GJ242" s="150"/>
      <c r="GM242" s="150"/>
      <c r="GN242" s="150"/>
      <c r="GP242" s="150"/>
      <c r="GR242" s="151"/>
      <c r="GS242" s="150"/>
      <c r="GT242" s="150"/>
      <c r="GU242" s="150"/>
      <c r="GW242" s="150"/>
      <c r="GX242" s="150"/>
      <c r="GY242" s="150"/>
      <c r="HA242" s="152"/>
      <c r="HB242" s="150"/>
      <c r="HC242" s="150"/>
      <c r="HE242" s="150"/>
      <c r="HF242" s="150"/>
      <c r="HG242" s="150"/>
      <c r="HH242" s="150"/>
      <c r="HJ242" s="128"/>
      <c r="HS242" s="151"/>
      <c r="IB242" s="151"/>
    </row>
    <row r="243" spans="1:243">
      <c r="A243" s="149">
        <v>230</v>
      </c>
      <c r="B243" s="238" t="s">
        <v>2657</v>
      </c>
      <c r="C243" t="s">
        <v>2537</v>
      </c>
      <c r="D243" s="238"/>
      <c r="E243" s="238"/>
      <c r="F243" s="238"/>
      <c r="G243" s="150">
        <v>288247</v>
      </c>
      <c r="H243" s="150">
        <v>62659</v>
      </c>
      <c r="I243" s="150">
        <v>18621</v>
      </c>
      <c r="J243" s="150">
        <v>1208</v>
      </c>
      <c r="K243">
        <v>131</v>
      </c>
      <c r="L243" s="150">
        <v>370866</v>
      </c>
      <c r="M243" s="150"/>
      <c r="N243" s="150">
        <v>1106</v>
      </c>
      <c r="O243" s="150"/>
      <c r="P243" s="151"/>
      <c r="Q243" s="150">
        <v>220207</v>
      </c>
      <c r="R243" s="150">
        <v>18630</v>
      </c>
      <c r="S243">
        <v>792</v>
      </c>
      <c r="T243" s="150">
        <v>47610</v>
      </c>
      <c r="U243" s="150">
        <v>62659</v>
      </c>
      <c r="V243" s="150">
        <v>18621</v>
      </c>
      <c r="W243" s="150">
        <v>1208</v>
      </c>
      <c r="X243" t="s">
        <v>2655</v>
      </c>
      <c r="Y243">
        <v>126</v>
      </c>
      <c r="AA243" t="s">
        <v>2655</v>
      </c>
      <c r="AB243">
        <v>5</v>
      </c>
      <c r="AC243" s="150">
        <v>1008</v>
      </c>
      <c r="AD243" s="150">
        <v>370866</v>
      </c>
      <c r="AE243" t="s">
        <v>2655</v>
      </c>
      <c r="AF243" s="150">
        <v>370866</v>
      </c>
      <c r="AG243" s="151"/>
      <c r="AH243" s="150">
        <v>527969</v>
      </c>
      <c r="AI243" s="150">
        <v>2152</v>
      </c>
      <c r="AJ243" s="150">
        <v>5178</v>
      </c>
      <c r="AL243" s="150">
        <v>135567</v>
      </c>
      <c r="AM243" s="150">
        <v>22600</v>
      </c>
      <c r="AN243" s="150">
        <v>40282</v>
      </c>
      <c r="AP243" s="150">
        <v>205779</v>
      </c>
      <c r="AQ243" s="150">
        <v>407706</v>
      </c>
      <c r="AR243" s="150">
        <v>326042</v>
      </c>
      <c r="AS243" t="s">
        <v>2655</v>
      </c>
      <c r="AT243"/>
      <c r="AU243" s="150">
        <v>23689</v>
      </c>
      <c r="AV243" s="150">
        <v>130672</v>
      </c>
      <c r="AW243" s="150">
        <v>17725</v>
      </c>
      <c r="AX243" s="150">
        <v>1140</v>
      </c>
      <c r="AY243" s="150">
        <v>137776</v>
      </c>
      <c r="AZ243" s="150">
        <v>114002.1</v>
      </c>
      <c r="BA243" s="150">
        <v>23773.9</v>
      </c>
      <c r="BB243">
        <v>0.83</v>
      </c>
      <c r="BC243"/>
      <c r="BD243" s="150"/>
      <c r="BE243" s="150">
        <v>21266</v>
      </c>
      <c r="BF243" s="150">
        <v>105885</v>
      </c>
      <c r="BG243">
        <v>905</v>
      </c>
      <c r="BH243" s="150">
        <v>4276</v>
      </c>
      <c r="BI243" s="150">
        <v>130522</v>
      </c>
      <c r="BJ243" s="150">
        <v>106183.9</v>
      </c>
      <c r="BK243" s="150">
        <v>24338.1</v>
      </c>
      <c r="BL243">
        <v>0.81</v>
      </c>
      <c r="BM243"/>
      <c r="BN243" s="150">
        <v>53867</v>
      </c>
      <c r="BO243" t="s">
        <v>2655</v>
      </c>
      <c r="BP243" t="s">
        <v>2655</v>
      </c>
      <c r="BQ243" s="150">
        <v>-5416</v>
      </c>
      <c r="BR243" s="150">
        <v>48451</v>
      </c>
      <c r="BS243" t="s">
        <v>2655</v>
      </c>
      <c r="BT243" s="150">
        <v>48451</v>
      </c>
      <c r="BU243" t="s">
        <v>2655</v>
      </c>
      <c r="BV243" s="150"/>
      <c r="BW243" s="150">
        <v>98822</v>
      </c>
      <c r="BX243" s="150">
        <v>236557</v>
      </c>
      <c r="BY243" s="150">
        <v>18630</v>
      </c>
      <c r="BZ243" t="s">
        <v>2655</v>
      </c>
      <c r="CA243" s="150">
        <v>316749</v>
      </c>
      <c r="CB243" s="150">
        <v>220186</v>
      </c>
      <c r="CC243" s="150">
        <v>96563</v>
      </c>
      <c r="CD243">
        <v>0.7</v>
      </c>
      <c r="CE243" s="150"/>
      <c r="CG243" t="s">
        <v>2655</v>
      </c>
      <c r="CH243" t="s">
        <v>2655</v>
      </c>
      <c r="CJ243" t="s">
        <v>2655</v>
      </c>
      <c r="CK243" t="s">
        <v>2655</v>
      </c>
      <c r="CL243" t="s">
        <v>2655</v>
      </c>
      <c r="CM243" t="s">
        <v>2655</v>
      </c>
      <c r="CN243" s="150"/>
      <c r="CO243" s="150">
        <v>8032</v>
      </c>
      <c r="CP243">
        <v>-225</v>
      </c>
      <c r="CQ243" t="s">
        <v>2655</v>
      </c>
      <c r="CS243" s="150">
        <v>7807</v>
      </c>
      <c r="CT243">
        <v>529</v>
      </c>
      <c r="CU243" s="150">
        <v>7278</v>
      </c>
      <c r="CV243">
        <v>7.0000000000000007E-2</v>
      </c>
      <c r="CW243" s="150"/>
      <c r="CX243" s="150">
        <v>2938</v>
      </c>
      <c r="CY243" t="s">
        <v>2655</v>
      </c>
      <c r="CZ243" t="s">
        <v>2655</v>
      </c>
      <c r="DB243" s="150">
        <v>2938</v>
      </c>
      <c r="DC243" t="s">
        <v>2655</v>
      </c>
      <c r="DD243" s="150">
        <v>2938</v>
      </c>
      <c r="DE243" t="s">
        <v>2655</v>
      </c>
      <c r="DF243" s="151"/>
      <c r="DG243" s="150">
        <v>10970</v>
      </c>
      <c r="DH243">
        <v>-225</v>
      </c>
      <c r="DI243" t="s">
        <v>2655</v>
      </c>
      <c r="DJ243" t="s">
        <v>2655</v>
      </c>
      <c r="DK243" s="150">
        <v>10745</v>
      </c>
      <c r="DL243">
        <v>529</v>
      </c>
      <c r="DM243" s="150">
        <v>10216</v>
      </c>
      <c r="DN243">
        <v>0.05</v>
      </c>
      <c r="DO243" s="150"/>
      <c r="DQ243" s="150"/>
      <c r="DS243" s="150"/>
      <c r="DV243" s="150"/>
      <c r="DW243" t="str">
        <f t="shared" si="12"/>
        <v>רמת השרון</v>
      </c>
      <c r="DX243" s="150">
        <f t="shared" si="13"/>
        <v>114002.1</v>
      </c>
      <c r="DY243" s="150">
        <f t="shared" si="14"/>
        <v>106183.9</v>
      </c>
      <c r="DZ243" s="150"/>
      <c r="EB243" s="150"/>
      <c r="EC243" t="s">
        <v>2961</v>
      </c>
      <c r="ED243" s="150" t="str">
        <f t="shared" si="15"/>
        <v>רמת השרון</v>
      </c>
      <c r="EE243" s="150"/>
      <c r="EL243" s="150"/>
      <c r="EM243" s="152"/>
      <c r="EN243" s="150"/>
      <c r="EO243" s="150"/>
      <c r="EP243" s="150"/>
      <c r="ER243" s="150"/>
      <c r="ES243" s="150"/>
      <c r="ET243" s="150"/>
      <c r="EV243" s="150"/>
      <c r="EW243" s="150"/>
      <c r="EX243" s="150"/>
      <c r="EY243" s="151"/>
      <c r="EZ243" s="150"/>
      <c r="FA243" s="150"/>
      <c r="FB243" s="150"/>
      <c r="FC243" s="150"/>
      <c r="FD243" s="150"/>
      <c r="FE243" s="150"/>
      <c r="FG243" s="150"/>
      <c r="FH243" s="150"/>
      <c r="FI243" s="150"/>
      <c r="FJ243" s="150"/>
      <c r="FK243" s="151"/>
      <c r="FL243" s="150"/>
      <c r="FM243" s="150"/>
      <c r="FN243" s="150"/>
      <c r="FO243" s="150"/>
      <c r="FP243" s="150"/>
      <c r="FQ243" s="152"/>
      <c r="FR243" s="150"/>
      <c r="FS243" s="150"/>
      <c r="FT243" s="150"/>
      <c r="FU243" s="150"/>
      <c r="FV243" s="150"/>
      <c r="FW243" s="150"/>
      <c r="FX243" s="150"/>
      <c r="FZ243" s="153"/>
      <c r="GA243" s="150"/>
      <c r="GB243" s="150"/>
      <c r="GD243" s="150"/>
      <c r="GE243" s="150"/>
      <c r="GF243" s="150"/>
      <c r="GG243" s="150"/>
      <c r="GI243" s="154"/>
      <c r="GJ243" s="150"/>
      <c r="GM243" s="150"/>
      <c r="GN243" s="150"/>
      <c r="GP243" s="150"/>
      <c r="GR243" s="151"/>
      <c r="GS243" s="150"/>
      <c r="GT243" s="150"/>
      <c r="GU243" s="150"/>
      <c r="GW243" s="150"/>
      <c r="GX243" s="150"/>
      <c r="GY243" s="150"/>
      <c r="HA243" s="152"/>
      <c r="HJ243" s="128"/>
      <c r="HK243" s="150"/>
      <c r="HO243" s="150"/>
      <c r="HQ243" s="150"/>
      <c r="HS243" s="151"/>
      <c r="HT243" s="150"/>
      <c r="HX243" s="150"/>
      <c r="HZ243" s="150"/>
      <c r="IB243" s="151"/>
      <c r="IC243" s="150"/>
      <c r="IG243" s="150"/>
      <c r="II243" s="150"/>
    </row>
    <row r="244" spans="1:243">
      <c r="A244" s="149">
        <v>231</v>
      </c>
      <c r="B244" s="238" t="s">
        <v>2654</v>
      </c>
      <c r="C244" t="s">
        <v>453</v>
      </c>
      <c r="D244" s="238"/>
      <c r="E244" s="238"/>
      <c r="F244" s="238"/>
      <c r="G244" s="150">
        <v>69628</v>
      </c>
      <c r="H244" t="s">
        <v>2655</v>
      </c>
      <c r="I244" t="s">
        <v>2655</v>
      </c>
      <c r="J244">
        <v>138</v>
      </c>
      <c r="K244">
        <v>11</v>
      </c>
      <c r="L244" s="150">
        <v>69777</v>
      </c>
      <c r="M244"/>
      <c r="N244">
        <v>68</v>
      </c>
      <c r="O244" s="150"/>
      <c r="P244" s="151"/>
      <c r="Q244" s="150">
        <v>30037</v>
      </c>
      <c r="R244">
        <v>2</v>
      </c>
      <c r="S244" s="150">
        <v>22226</v>
      </c>
      <c r="T244" s="150">
        <v>14633</v>
      </c>
      <c r="U244" t="s">
        <v>2655</v>
      </c>
      <c r="V244" t="s">
        <v>2655</v>
      </c>
      <c r="W244">
        <v>138</v>
      </c>
      <c r="X244" t="s">
        <v>2655</v>
      </c>
      <c r="Y244">
        <v>11</v>
      </c>
      <c r="AA244" t="s">
        <v>2655</v>
      </c>
      <c r="AB244" t="s">
        <v>2655</v>
      </c>
      <c r="AC244" s="150">
        <v>2730</v>
      </c>
      <c r="AD244" s="150">
        <v>69777</v>
      </c>
      <c r="AE244" t="s">
        <v>2655</v>
      </c>
      <c r="AF244" s="150">
        <v>69777</v>
      </c>
      <c r="AG244" s="151"/>
      <c r="AH244" s="150">
        <v>128653</v>
      </c>
      <c r="AI244" s="150">
        <v>8360</v>
      </c>
      <c r="AK244" s="150">
        <v>5587</v>
      </c>
      <c r="AL244" s="150">
        <v>36303</v>
      </c>
      <c r="AM244" t="s">
        <v>2655</v>
      </c>
      <c r="AP244" s="150">
        <v>50250</v>
      </c>
      <c r="AQ244" s="150">
        <v>13904</v>
      </c>
      <c r="AR244" s="150">
        <v>164999</v>
      </c>
      <c r="AS244" s="150">
        <v>16416</v>
      </c>
      <c r="AT244"/>
      <c r="AV244" t="s">
        <v>2655</v>
      </c>
      <c r="AW244" t="s">
        <v>2655</v>
      </c>
      <c r="AY244" t="s">
        <v>2655</v>
      </c>
      <c r="AZ244" t="s">
        <v>2655</v>
      </c>
      <c r="BA244" t="s">
        <v>2655</v>
      </c>
      <c r="BB244" t="s">
        <v>2655</v>
      </c>
      <c r="BC244"/>
      <c r="BE244" s="150">
        <v>3009</v>
      </c>
      <c r="BF244" s="150">
        <v>29446</v>
      </c>
      <c r="BG244">
        <v>2</v>
      </c>
      <c r="BI244" s="150">
        <v>32453</v>
      </c>
      <c r="BJ244" s="150">
        <v>30037</v>
      </c>
      <c r="BK244" s="150">
        <v>2416</v>
      </c>
      <c r="BL244">
        <v>0.93</v>
      </c>
      <c r="BM244"/>
      <c r="BO244" t="s">
        <v>2655</v>
      </c>
      <c r="BP244" t="s">
        <v>2655</v>
      </c>
      <c r="BR244" t="s">
        <v>2655</v>
      </c>
      <c r="BS244" t="s">
        <v>2655</v>
      </c>
      <c r="BT244" t="s">
        <v>2655</v>
      </c>
      <c r="BU244" t="s">
        <v>2655</v>
      </c>
      <c r="BV244"/>
      <c r="BW244" s="150">
        <v>3009</v>
      </c>
      <c r="BX244" s="150">
        <v>29446</v>
      </c>
      <c r="BY244">
        <v>2</v>
      </c>
      <c r="BZ244" t="s">
        <v>2655</v>
      </c>
      <c r="CA244" s="150">
        <v>32453</v>
      </c>
      <c r="CB244" s="150">
        <v>30037</v>
      </c>
      <c r="CC244" s="150">
        <v>2416</v>
      </c>
      <c r="CD244">
        <v>0.93</v>
      </c>
      <c r="CE244"/>
      <c r="CG244" t="s">
        <v>2655</v>
      </c>
      <c r="CH244" t="s">
        <v>2655</v>
      </c>
      <c r="CJ244" t="s">
        <v>2655</v>
      </c>
      <c r="CK244" t="s">
        <v>2655</v>
      </c>
      <c r="CL244" t="s">
        <v>2655</v>
      </c>
      <c r="CM244" t="s">
        <v>2655</v>
      </c>
      <c r="CN244" s="150"/>
      <c r="CO244" s="150">
        <v>1858</v>
      </c>
      <c r="CP244" s="150">
        <v>20697</v>
      </c>
      <c r="CQ244" t="s">
        <v>2655</v>
      </c>
      <c r="CS244" s="150">
        <v>22555</v>
      </c>
      <c r="CT244" s="150">
        <v>21064</v>
      </c>
      <c r="CU244" s="150">
        <v>1491</v>
      </c>
      <c r="CV244">
        <v>0.93</v>
      </c>
      <c r="CW244"/>
      <c r="CY244" t="s">
        <v>2655</v>
      </c>
      <c r="CZ244" t="s">
        <v>2655</v>
      </c>
      <c r="DB244" t="s">
        <v>2655</v>
      </c>
      <c r="DC244" t="s">
        <v>2655</v>
      </c>
      <c r="DD244" t="s">
        <v>2655</v>
      </c>
      <c r="DE244" t="s">
        <v>2655</v>
      </c>
      <c r="DF244" s="151"/>
      <c r="DG244" s="150">
        <v>1858</v>
      </c>
      <c r="DH244" s="150">
        <v>20697</v>
      </c>
      <c r="DI244" t="s">
        <v>2655</v>
      </c>
      <c r="DJ244" t="s">
        <v>2655</v>
      </c>
      <c r="DK244" s="150">
        <v>22555</v>
      </c>
      <c r="DL244" s="150">
        <v>21064</v>
      </c>
      <c r="DM244" s="150">
        <v>1491</v>
      </c>
      <c r="DN244">
        <v>0.93</v>
      </c>
      <c r="DO244"/>
      <c r="DW244" t="str">
        <f t="shared" si="12"/>
        <v>רמת חובב</v>
      </c>
      <c r="DX244" s="150" t="str">
        <f t="shared" si="13"/>
        <v xml:space="preserve">              </v>
      </c>
      <c r="DY244" s="150">
        <f t="shared" si="14"/>
        <v>30037</v>
      </c>
      <c r="DZ244" s="150"/>
      <c r="EB244" s="150"/>
      <c r="EC244" t="s">
        <v>2962</v>
      </c>
      <c r="ED244" s="150" t="str">
        <f t="shared" si="15"/>
        <v>רמת חובב</v>
      </c>
      <c r="EF244" s="150"/>
      <c r="EJ244" s="150"/>
      <c r="EL244" s="150"/>
      <c r="EM244" s="152"/>
      <c r="EN244" s="150"/>
      <c r="EO244" s="150"/>
      <c r="EQ244" s="150"/>
      <c r="ER244" s="150"/>
      <c r="EV244" s="150"/>
      <c r="EW244" s="150"/>
      <c r="EX244" s="150"/>
      <c r="EY244" s="151"/>
      <c r="EZ244" s="150"/>
      <c r="FA244" s="150"/>
      <c r="FB244" s="150"/>
      <c r="FE244" s="150"/>
      <c r="FG244" s="150"/>
      <c r="FH244" s="150"/>
      <c r="FI244" s="150"/>
      <c r="FJ244" s="150"/>
      <c r="FK244" s="151"/>
      <c r="FL244" s="150"/>
      <c r="FM244" s="150"/>
      <c r="FN244" s="150"/>
      <c r="FO244" s="150"/>
      <c r="FP244" s="150"/>
      <c r="FQ244" s="152"/>
      <c r="FZ244" s="153"/>
      <c r="GA244" s="150"/>
      <c r="GB244" s="150"/>
      <c r="GE244" s="150"/>
      <c r="GF244" s="150"/>
      <c r="GG244" s="150"/>
      <c r="GI244" s="154"/>
      <c r="GR244" s="151"/>
      <c r="GS244" s="150"/>
      <c r="GT244" s="150"/>
      <c r="GW244" s="150"/>
      <c r="GX244" s="150"/>
      <c r="GY244" s="150"/>
      <c r="HA244" s="152"/>
      <c r="HJ244" s="128"/>
      <c r="HK244" s="150"/>
      <c r="HL244" s="150"/>
      <c r="HO244" s="150"/>
      <c r="HP244" s="150"/>
      <c r="HQ244" s="150"/>
      <c r="HS244" s="151"/>
      <c r="IB244" s="151"/>
      <c r="IC244" s="150"/>
      <c r="ID244" s="150"/>
      <c r="IG244" s="150"/>
      <c r="IH244" s="150"/>
      <c r="II244" s="150"/>
    </row>
    <row r="245" spans="1:243">
      <c r="A245" s="149">
        <v>232</v>
      </c>
      <c r="B245" s="238" t="s">
        <v>2658</v>
      </c>
      <c r="C245" t="s">
        <v>2398</v>
      </c>
      <c r="D245" s="238"/>
      <c r="E245" s="238"/>
      <c r="F245" s="238"/>
      <c r="G245" s="150">
        <v>25576</v>
      </c>
      <c r="H245" s="150">
        <v>5159</v>
      </c>
      <c r="I245" s="150">
        <v>2334</v>
      </c>
      <c r="J245">
        <v>350</v>
      </c>
      <c r="K245">
        <v>473</v>
      </c>
      <c r="L245" s="150">
        <v>33892</v>
      </c>
      <c r="M245"/>
      <c r="N245">
        <v>244</v>
      </c>
      <c r="O245" s="150"/>
      <c r="P245" s="151"/>
      <c r="Q245" s="150">
        <v>18741</v>
      </c>
      <c r="R245" s="150">
        <v>2453</v>
      </c>
      <c r="S245">
        <v>8</v>
      </c>
      <c r="T245" s="150">
        <v>3584</v>
      </c>
      <c r="U245" s="150">
        <v>5159</v>
      </c>
      <c r="V245" s="150">
        <v>2334</v>
      </c>
      <c r="W245">
        <v>350</v>
      </c>
      <c r="X245">
        <v>331</v>
      </c>
      <c r="Y245">
        <v>139</v>
      </c>
      <c r="AA245" t="s">
        <v>2655</v>
      </c>
      <c r="AB245">
        <v>3</v>
      </c>
      <c r="AC245">
        <v>790</v>
      </c>
      <c r="AD245" s="150">
        <v>33892</v>
      </c>
      <c r="AE245" t="s">
        <v>2655</v>
      </c>
      <c r="AF245" s="150">
        <v>33892</v>
      </c>
      <c r="AG245" s="151"/>
      <c r="AH245" s="150">
        <v>23169</v>
      </c>
      <c r="AI245" s="150">
        <v>3409</v>
      </c>
      <c r="AJ245">
        <v>142</v>
      </c>
      <c r="AL245" s="150">
        <v>2266</v>
      </c>
      <c r="AM245" s="150">
        <v>4000</v>
      </c>
      <c r="AP245" s="150">
        <v>9817</v>
      </c>
      <c r="AQ245" s="150">
        <v>12096</v>
      </c>
      <c r="AR245" s="150">
        <v>20890</v>
      </c>
      <c r="AS245" t="s">
        <v>2655</v>
      </c>
      <c r="AT245"/>
      <c r="AU245" s="150">
        <v>2106</v>
      </c>
      <c r="AV245" s="150">
        <v>14867</v>
      </c>
      <c r="AW245" s="150">
        <v>2453</v>
      </c>
      <c r="AY245" s="150">
        <v>14520</v>
      </c>
      <c r="AZ245" s="150">
        <v>13527</v>
      </c>
      <c r="BA245">
        <v>993</v>
      </c>
      <c r="BB245">
        <v>0.93</v>
      </c>
      <c r="BC245"/>
      <c r="BD245" s="150"/>
      <c r="BE245" s="150">
        <v>3177</v>
      </c>
      <c r="BF245" s="150">
        <v>6389</v>
      </c>
      <c r="BG245" t="s">
        <v>2655</v>
      </c>
      <c r="BI245" s="150">
        <v>9566</v>
      </c>
      <c r="BJ245" s="150">
        <v>5214</v>
      </c>
      <c r="BK245" s="150">
        <v>4352</v>
      </c>
      <c r="BL245">
        <v>0.55000000000000004</v>
      </c>
      <c r="BM245"/>
      <c r="BN245">
        <v>837</v>
      </c>
      <c r="BO245">
        <v>42</v>
      </c>
      <c r="BP245" t="s">
        <v>2655</v>
      </c>
      <c r="BR245">
        <v>879</v>
      </c>
      <c r="BS245" t="s">
        <v>2655</v>
      </c>
      <c r="BT245">
        <v>879</v>
      </c>
      <c r="BU245" t="s">
        <v>2655</v>
      </c>
      <c r="BV245" s="150"/>
      <c r="BW245" s="150">
        <v>6120</v>
      </c>
      <c r="BX245" s="150">
        <v>21298</v>
      </c>
      <c r="BY245" s="150">
        <v>2453</v>
      </c>
      <c r="BZ245" t="s">
        <v>2655</v>
      </c>
      <c r="CA245" s="150">
        <v>24965</v>
      </c>
      <c r="CB245" s="150">
        <v>18741</v>
      </c>
      <c r="CC245" s="150">
        <v>6224</v>
      </c>
      <c r="CD245">
        <v>0.75</v>
      </c>
      <c r="CE245" s="150"/>
      <c r="CG245" t="s">
        <v>2655</v>
      </c>
      <c r="CH245" t="s">
        <v>2655</v>
      </c>
      <c r="CJ245" t="s">
        <v>2655</v>
      </c>
      <c r="CK245" t="s">
        <v>2655</v>
      </c>
      <c r="CL245" t="s">
        <v>2655</v>
      </c>
      <c r="CM245" t="s">
        <v>2655</v>
      </c>
      <c r="CN245" s="150"/>
      <c r="CO245">
        <v>486</v>
      </c>
      <c r="CP245">
        <v>40</v>
      </c>
      <c r="CQ245" t="s">
        <v>2655</v>
      </c>
      <c r="CS245">
        <v>526</v>
      </c>
      <c r="CT245">
        <v>8</v>
      </c>
      <c r="CU245">
        <v>518</v>
      </c>
      <c r="CV245">
        <v>0.02</v>
      </c>
      <c r="CW245" s="150"/>
      <c r="CX245">
        <v>100</v>
      </c>
      <c r="CY245">
        <v>5</v>
      </c>
      <c r="CZ245" t="s">
        <v>2655</v>
      </c>
      <c r="DB245">
        <v>105</v>
      </c>
      <c r="DC245" t="s">
        <v>2655</v>
      </c>
      <c r="DD245">
        <v>105</v>
      </c>
      <c r="DE245" t="s">
        <v>2655</v>
      </c>
      <c r="DF245" s="151"/>
      <c r="DG245">
        <v>586</v>
      </c>
      <c r="DH245">
        <v>45</v>
      </c>
      <c r="DI245" t="s">
        <v>2655</v>
      </c>
      <c r="DJ245" t="s">
        <v>2655</v>
      </c>
      <c r="DK245">
        <v>631</v>
      </c>
      <c r="DL245">
        <v>8</v>
      </c>
      <c r="DM245">
        <v>623</v>
      </c>
      <c r="DN245">
        <v>0.01</v>
      </c>
      <c r="DO245" s="150"/>
      <c r="DS245" s="150"/>
      <c r="DV245" s="150"/>
      <c r="DW245" t="str">
        <f t="shared" si="12"/>
        <v>רמת ישי</v>
      </c>
      <c r="DX245" s="150">
        <f t="shared" si="13"/>
        <v>13527</v>
      </c>
      <c r="DY245" s="150">
        <f t="shared" si="14"/>
        <v>5214</v>
      </c>
      <c r="DZ245" s="150"/>
      <c r="EB245" s="150"/>
      <c r="EC245" t="s">
        <v>2963</v>
      </c>
      <c r="ED245" s="150" t="str">
        <f t="shared" si="15"/>
        <v>רמת ישי</v>
      </c>
      <c r="EL245" s="150"/>
      <c r="EM245" s="152"/>
      <c r="EN245" s="150"/>
      <c r="EO245" s="150"/>
      <c r="ER245" s="150"/>
      <c r="ES245" s="150"/>
      <c r="EV245" s="150"/>
      <c r="EW245" s="150"/>
      <c r="EX245" s="150"/>
      <c r="EY245" s="151"/>
      <c r="EZ245" s="150"/>
      <c r="FA245" s="150"/>
      <c r="FF245" s="150"/>
      <c r="FG245" s="150"/>
      <c r="FH245" s="150"/>
      <c r="FI245" s="150"/>
      <c r="FJ245" s="150"/>
      <c r="FK245" s="151"/>
      <c r="FL245" s="150"/>
      <c r="FM245" s="150"/>
      <c r="FN245" s="150"/>
      <c r="FO245" s="150"/>
      <c r="FP245" s="150"/>
      <c r="FQ245" s="152"/>
      <c r="FR245" s="150"/>
      <c r="FS245" s="150"/>
      <c r="FT245" s="150"/>
      <c r="FV245" s="150"/>
      <c r="FW245" s="150"/>
      <c r="FZ245" s="153"/>
      <c r="GA245" s="150"/>
      <c r="GB245" s="150"/>
      <c r="GE245" s="150"/>
      <c r="GF245" s="150"/>
      <c r="GG245" s="150"/>
      <c r="GI245" s="154"/>
      <c r="GR245" s="151"/>
      <c r="GS245" s="150"/>
      <c r="GT245" s="150"/>
      <c r="GU245" s="150"/>
      <c r="GW245" s="150"/>
      <c r="GX245" s="150"/>
      <c r="GY245" s="150"/>
      <c r="HA245" s="152"/>
      <c r="HJ245" s="128"/>
      <c r="HS245" s="151"/>
      <c r="IB245" s="151"/>
    </row>
    <row r="246" spans="1:243">
      <c r="A246" s="149">
        <v>233</v>
      </c>
      <c r="B246" s="238" t="s">
        <v>2657</v>
      </c>
      <c r="C246" t="s">
        <v>454</v>
      </c>
      <c r="D246" s="238"/>
      <c r="E246" s="238"/>
      <c r="F246" s="238"/>
      <c r="G246" s="150">
        <v>85782</v>
      </c>
      <c r="H246" s="150">
        <v>11879</v>
      </c>
      <c r="I246" s="150">
        <v>2510</v>
      </c>
      <c r="J246" s="150">
        <v>1994</v>
      </c>
      <c r="K246">
        <v>13</v>
      </c>
      <c r="L246" s="150">
        <v>102178</v>
      </c>
      <c r="M246"/>
      <c r="N246" s="150">
        <v>1663</v>
      </c>
      <c r="O246" s="150"/>
      <c r="P246" s="151"/>
      <c r="Q246" s="150">
        <v>64783</v>
      </c>
      <c r="R246" s="150">
        <v>1548</v>
      </c>
      <c r="S246" t="s">
        <v>2655</v>
      </c>
      <c r="T246" s="150">
        <v>13091</v>
      </c>
      <c r="U246" s="150">
        <v>11879</v>
      </c>
      <c r="V246" s="150">
        <v>2510</v>
      </c>
      <c r="W246" s="150">
        <v>1994</v>
      </c>
      <c r="X246" t="s">
        <v>2655</v>
      </c>
      <c r="Y246">
        <v>13</v>
      </c>
      <c r="AA246" t="s">
        <v>2655</v>
      </c>
      <c r="AB246" t="s">
        <v>2655</v>
      </c>
      <c r="AC246" s="150">
        <v>6360</v>
      </c>
      <c r="AD246" s="150">
        <v>102178</v>
      </c>
      <c r="AE246" t="s">
        <v>2655</v>
      </c>
      <c r="AF246" s="150">
        <v>102178</v>
      </c>
      <c r="AG246" s="151"/>
      <c r="AH246" s="150">
        <v>105563</v>
      </c>
      <c r="AI246" s="150">
        <v>29238</v>
      </c>
      <c r="AJ246" s="150">
        <v>5556</v>
      </c>
      <c r="AK246">
        <v>533</v>
      </c>
      <c r="AL246" s="150">
        <v>15848</v>
      </c>
      <c r="AM246" s="150">
        <v>2010</v>
      </c>
      <c r="AO246" s="150">
        <v>2637</v>
      </c>
      <c r="AP246" s="150">
        <v>55822</v>
      </c>
      <c r="AQ246" s="150">
        <v>16396</v>
      </c>
      <c r="AR246" s="150">
        <v>144989</v>
      </c>
      <c r="AS246" t="s">
        <v>2655</v>
      </c>
      <c r="AT246"/>
      <c r="AU246">
        <v>501</v>
      </c>
      <c r="AV246" s="150">
        <v>9731</v>
      </c>
      <c r="AW246" s="150">
        <v>1470.4</v>
      </c>
      <c r="AY246" s="150">
        <v>8761.6</v>
      </c>
      <c r="AZ246" s="150">
        <v>8303</v>
      </c>
      <c r="BA246">
        <v>458.6</v>
      </c>
      <c r="BB246">
        <v>0.95</v>
      </c>
      <c r="BC246"/>
      <c r="BD246" s="150"/>
      <c r="BE246">
        <v>215</v>
      </c>
      <c r="BF246" s="150">
        <v>56555.5</v>
      </c>
      <c r="BG246">
        <v>87.8</v>
      </c>
      <c r="BI246" s="150">
        <v>56682.7</v>
      </c>
      <c r="BJ246" s="150">
        <v>56480.7</v>
      </c>
      <c r="BK246">
        <v>202</v>
      </c>
      <c r="BL246">
        <v>1</v>
      </c>
      <c r="BM246"/>
      <c r="BN246">
        <v>207</v>
      </c>
      <c r="BO246">
        <v>112.7</v>
      </c>
      <c r="BP246" t="s">
        <v>2655</v>
      </c>
      <c r="BR246">
        <v>319.7</v>
      </c>
      <c r="BS246" t="s">
        <v>2655</v>
      </c>
      <c r="BT246">
        <v>319.7</v>
      </c>
      <c r="BU246" t="s">
        <v>2655</v>
      </c>
      <c r="BV246" s="150"/>
      <c r="BW246">
        <v>923</v>
      </c>
      <c r="BX246" s="150">
        <v>66399.199999999997</v>
      </c>
      <c r="BY246" s="150">
        <v>1558.2</v>
      </c>
      <c r="BZ246" t="s">
        <v>2655</v>
      </c>
      <c r="CA246" s="150">
        <v>65764</v>
      </c>
      <c r="CB246" s="150">
        <v>64783.7</v>
      </c>
      <c r="CC246">
        <v>980.3</v>
      </c>
      <c r="CD246">
        <v>0.99</v>
      </c>
      <c r="CE246" s="150"/>
      <c r="CG246" t="s">
        <v>2655</v>
      </c>
      <c r="CH246" t="s">
        <v>2655</v>
      </c>
      <c r="CJ246" t="s">
        <v>2655</v>
      </c>
      <c r="CK246" t="s">
        <v>2655</v>
      </c>
      <c r="CL246" t="s">
        <v>2655</v>
      </c>
      <c r="CM246" t="s">
        <v>2655</v>
      </c>
      <c r="CN246" s="150"/>
      <c r="CP246" t="s">
        <v>2655</v>
      </c>
      <c r="CQ246" t="s">
        <v>2655</v>
      </c>
      <c r="CS246" t="s">
        <v>2655</v>
      </c>
      <c r="CT246" t="s">
        <v>2655</v>
      </c>
      <c r="CU246" t="s">
        <v>2655</v>
      </c>
      <c r="CV246" t="s">
        <v>2655</v>
      </c>
      <c r="CW246" s="150"/>
      <c r="CY246" t="s">
        <v>2655</v>
      </c>
      <c r="CZ246" t="s">
        <v>2655</v>
      </c>
      <c r="DB246" t="s">
        <v>2655</v>
      </c>
      <c r="DC246" t="s">
        <v>2655</v>
      </c>
      <c r="DD246" t="s">
        <v>2655</v>
      </c>
      <c r="DE246" t="s">
        <v>2655</v>
      </c>
      <c r="DF246" s="151"/>
      <c r="DG246" t="s">
        <v>2655</v>
      </c>
      <c r="DH246" t="s">
        <v>2655</v>
      </c>
      <c r="DI246" t="s">
        <v>2655</v>
      </c>
      <c r="DJ246" t="s">
        <v>2655</v>
      </c>
      <c r="DK246" t="s">
        <v>2655</v>
      </c>
      <c r="DL246" t="s">
        <v>2655</v>
      </c>
      <c r="DM246" t="s">
        <v>2655</v>
      </c>
      <c r="DN246" t="s">
        <v>2655</v>
      </c>
      <c r="DO246"/>
      <c r="DW246" t="str">
        <f t="shared" si="12"/>
        <v>רמת נגב</v>
      </c>
      <c r="DX246" s="150">
        <f t="shared" si="13"/>
        <v>8303</v>
      </c>
      <c r="DY246" s="150">
        <f t="shared" si="14"/>
        <v>56480.7</v>
      </c>
      <c r="DZ246" s="150"/>
      <c r="EB246" s="150"/>
      <c r="EC246" t="s">
        <v>2964</v>
      </c>
      <c r="ED246" s="150" t="str">
        <f t="shared" si="15"/>
        <v>רמת נגב</v>
      </c>
      <c r="EH246" s="150"/>
      <c r="EJ246" s="150"/>
      <c r="EL246" s="150"/>
      <c r="EM246" s="152"/>
      <c r="EN246" s="150"/>
      <c r="EO246" s="150"/>
      <c r="EP246" s="150"/>
      <c r="ER246" s="150"/>
      <c r="ES246" s="150"/>
      <c r="EU246" s="150"/>
      <c r="EV246" s="150"/>
      <c r="EW246" s="150"/>
      <c r="EX246" s="150"/>
      <c r="EY246" s="151"/>
      <c r="EZ246" s="150"/>
      <c r="FA246" s="150"/>
      <c r="FC246" s="150"/>
      <c r="FD246" s="150"/>
      <c r="FF246" s="150"/>
      <c r="FG246" s="150"/>
      <c r="FH246" s="150"/>
      <c r="FI246" s="150"/>
      <c r="FJ246" s="150"/>
      <c r="FK246" s="151"/>
      <c r="FL246" s="150"/>
      <c r="FM246" s="150"/>
      <c r="FN246" s="150"/>
      <c r="FO246" s="150"/>
      <c r="FP246" s="150"/>
      <c r="FQ246" s="152"/>
      <c r="FS246" s="150"/>
      <c r="FT246" s="150"/>
      <c r="FV246" s="150"/>
      <c r="FW246" s="150"/>
      <c r="FZ246" s="153"/>
      <c r="GB246" s="150"/>
      <c r="GE246" s="150"/>
      <c r="GF246" s="150"/>
      <c r="GI246" s="154"/>
      <c r="GR246" s="151"/>
      <c r="GT246" s="150"/>
      <c r="GU246" s="150"/>
      <c r="GW246" s="150"/>
      <c r="GX246" s="150"/>
      <c r="HA246" s="152"/>
      <c r="HJ246" s="128"/>
      <c r="HS246" s="151"/>
      <c r="IB246" s="151"/>
    </row>
    <row r="247" spans="1:243">
      <c r="A247" s="149">
        <v>234</v>
      </c>
      <c r="B247" s="238" t="s">
        <v>2654</v>
      </c>
      <c r="C247" t="s">
        <v>1573</v>
      </c>
      <c r="D247" s="238"/>
      <c r="E247" s="238"/>
      <c r="F247" s="238"/>
      <c r="G247" s="150">
        <v>524881</v>
      </c>
      <c r="H247" s="150">
        <v>106262</v>
      </c>
      <c r="I247" s="150">
        <v>31941</v>
      </c>
      <c r="J247" s="150">
        <v>3391</v>
      </c>
      <c r="K247" s="150">
        <v>7806</v>
      </c>
      <c r="L247" s="150">
        <v>674281</v>
      </c>
      <c r="M247" s="150"/>
      <c r="N247" s="150">
        <v>1632</v>
      </c>
      <c r="O247" s="150"/>
      <c r="P247" s="151"/>
      <c r="Q247" s="150">
        <v>269774</v>
      </c>
      <c r="R247" s="150">
        <v>31375</v>
      </c>
      <c r="S247" t="s">
        <v>2655</v>
      </c>
      <c r="T247" s="150">
        <v>208616</v>
      </c>
      <c r="U247" s="150">
        <v>106262</v>
      </c>
      <c r="V247" s="150">
        <v>31941</v>
      </c>
      <c r="W247" s="150">
        <v>3391</v>
      </c>
      <c r="X247" t="s">
        <v>2655</v>
      </c>
      <c r="Y247">
        <v>627</v>
      </c>
      <c r="AA247" s="150">
        <v>7170</v>
      </c>
      <c r="AB247">
        <v>9</v>
      </c>
      <c r="AC247" s="150">
        <v>15116</v>
      </c>
      <c r="AD247" s="150">
        <v>674281</v>
      </c>
      <c r="AE247" t="s">
        <v>2655</v>
      </c>
      <c r="AF247" s="150">
        <v>674281</v>
      </c>
      <c r="AG247" s="151"/>
      <c r="AH247" s="150">
        <v>208031</v>
      </c>
      <c r="AI247" s="150">
        <v>7752</v>
      </c>
      <c r="AJ247" s="150">
        <v>6293</v>
      </c>
      <c r="AL247" s="150">
        <v>219572</v>
      </c>
      <c r="AM247" s="150">
        <v>16375</v>
      </c>
      <c r="AP247" s="150">
        <v>249992</v>
      </c>
      <c r="AQ247" s="150">
        <v>102920</v>
      </c>
      <c r="AR247" s="150">
        <v>355103</v>
      </c>
      <c r="AS247" t="s">
        <v>2655</v>
      </c>
      <c r="AT247"/>
      <c r="AU247" s="150">
        <v>7982</v>
      </c>
      <c r="AV247" s="150">
        <v>164254.09</v>
      </c>
      <c r="AW247" s="150">
        <v>23777</v>
      </c>
      <c r="AX247" s="150">
        <v>-1284</v>
      </c>
      <c r="AY247" s="150">
        <v>147175.09</v>
      </c>
      <c r="AZ247" s="150">
        <v>141076</v>
      </c>
      <c r="BA247" s="150">
        <v>6099.09</v>
      </c>
      <c r="BB247">
        <v>0.96</v>
      </c>
      <c r="BC247"/>
      <c r="BD247" s="150"/>
      <c r="BE247" s="150">
        <v>16658</v>
      </c>
      <c r="BF247" s="150">
        <v>140255.88</v>
      </c>
      <c r="BG247" s="150">
        <v>18969</v>
      </c>
      <c r="BH247" s="150">
        <v>1506</v>
      </c>
      <c r="BI247" s="150">
        <v>139450.88</v>
      </c>
      <c r="BJ247" s="150">
        <v>128209</v>
      </c>
      <c r="BK247" s="150">
        <v>11241.88</v>
      </c>
      <c r="BL247">
        <v>0.92</v>
      </c>
      <c r="BM247"/>
      <c r="BN247" s="150">
        <v>109936</v>
      </c>
      <c r="BO247" t="s">
        <v>2655</v>
      </c>
      <c r="BP247" t="s">
        <v>2655</v>
      </c>
      <c r="BQ247">
        <v>-222</v>
      </c>
      <c r="BR247" s="150">
        <v>109714</v>
      </c>
      <c r="BS247" t="s">
        <v>2655</v>
      </c>
      <c r="BT247" s="150">
        <v>109714</v>
      </c>
      <c r="BU247" t="s">
        <v>2655</v>
      </c>
      <c r="BV247" s="150"/>
      <c r="BW247" s="150">
        <v>134576</v>
      </c>
      <c r="BX247" s="150">
        <v>304509.96999999997</v>
      </c>
      <c r="BY247" s="150">
        <v>42746</v>
      </c>
      <c r="BZ247" t="s">
        <v>2655</v>
      </c>
      <c r="CA247" s="150">
        <v>396339.97</v>
      </c>
      <c r="CB247" s="150">
        <v>269285</v>
      </c>
      <c r="CC247" s="150">
        <v>127054.97</v>
      </c>
      <c r="CD247">
        <v>0.68</v>
      </c>
      <c r="CE247" s="150"/>
      <c r="CG247" t="s">
        <v>2655</v>
      </c>
      <c r="CH247" t="s">
        <v>2655</v>
      </c>
      <c r="CJ247" t="s">
        <v>2655</v>
      </c>
      <c r="CK247" t="s">
        <v>2655</v>
      </c>
      <c r="CL247" t="s">
        <v>2655</v>
      </c>
      <c r="CM247" t="s">
        <v>2655</v>
      </c>
      <c r="CN247" s="150"/>
      <c r="CO247">
        <v>545</v>
      </c>
      <c r="CP247">
        <v>895</v>
      </c>
      <c r="CQ247">
        <v>386</v>
      </c>
      <c r="CR247">
        <v>-406</v>
      </c>
      <c r="CS247">
        <v>648</v>
      </c>
      <c r="CT247">
        <v>93</v>
      </c>
      <c r="CU247">
        <v>555</v>
      </c>
      <c r="CV247">
        <v>0.14000000000000001</v>
      </c>
      <c r="CW247" s="150"/>
      <c r="CX247" s="150">
        <v>14636</v>
      </c>
      <c r="CY247" t="s">
        <v>2655</v>
      </c>
      <c r="CZ247" t="s">
        <v>2655</v>
      </c>
      <c r="DA247">
        <v>406</v>
      </c>
      <c r="DB247" s="150">
        <v>15042</v>
      </c>
      <c r="DC247" t="s">
        <v>2655</v>
      </c>
      <c r="DD247" s="150">
        <v>15042</v>
      </c>
      <c r="DE247" t="s">
        <v>2655</v>
      </c>
      <c r="DF247" s="151"/>
      <c r="DG247" s="150">
        <v>15181</v>
      </c>
      <c r="DH247">
        <v>895</v>
      </c>
      <c r="DI247">
        <v>386</v>
      </c>
      <c r="DJ247" t="s">
        <v>2655</v>
      </c>
      <c r="DK247" s="150">
        <v>15690</v>
      </c>
      <c r="DL247">
        <v>93</v>
      </c>
      <c r="DM247" s="150">
        <v>15597</v>
      </c>
      <c r="DN247">
        <v>0.01</v>
      </c>
      <c r="DO247" s="150"/>
      <c r="DP247" s="150"/>
      <c r="DQ247" s="150"/>
      <c r="DS247" s="150"/>
      <c r="DW247" t="str">
        <f t="shared" si="12"/>
        <v>רעננה</v>
      </c>
      <c r="DX247" s="150">
        <f t="shared" si="13"/>
        <v>141076</v>
      </c>
      <c r="DY247" s="150">
        <f t="shared" si="14"/>
        <v>128209</v>
      </c>
      <c r="DZ247" s="150"/>
      <c r="EC247" t="s">
        <v>2965</v>
      </c>
      <c r="ED247" s="150" t="str">
        <f t="shared" si="15"/>
        <v>רעננה</v>
      </c>
      <c r="EE247" s="150"/>
      <c r="EL247" s="150"/>
      <c r="EM247" s="152"/>
      <c r="EN247" s="150"/>
      <c r="EO247" s="150"/>
      <c r="EP247" s="150"/>
      <c r="ER247" s="150"/>
      <c r="ES247" s="150"/>
      <c r="EV247" s="150"/>
      <c r="EW247" s="150"/>
      <c r="EX247" s="150"/>
      <c r="EY247" s="151"/>
      <c r="EZ247" s="150"/>
      <c r="FA247" s="150"/>
      <c r="FC247" s="150"/>
      <c r="FD247" s="150"/>
      <c r="FF247" s="150"/>
      <c r="FG247" s="150"/>
      <c r="FH247" s="150"/>
      <c r="FI247" s="150"/>
      <c r="FJ247" s="150"/>
      <c r="FK247" s="151"/>
      <c r="FL247" s="150"/>
      <c r="FM247" s="150"/>
      <c r="FN247" s="150"/>
      <c r="FO247" s="150"/>
      <c r="FP247" s="150"/>
      <c r="FQ247" s="152"/>
      <c r="FR247" s="150"/>
      <c r="FS247" s="150"/>
      <c r="FT247" s="150"/>
      <c r="FU247" s="150"/>
      <c r="FV247" s="150"/>
      <c r="FW247" s="150"/>
      <c r="FX247" s="150"/>
      <c r="FZ247" s="153"/>
      <c r="GA247" s="150"/>
      <c r="GB247" s="150"/>
      <c r="GC247" s="150"/>
      <c r="GD247" s="150"/>
      <c r="GE247" s="150"/>
      <c r="GF247" s="150"/>
      <c r="GG247" s="150"/>
      <c r="GI247" s="154"/>
      <c r="GJ247" s="150"/>
      <c r="GN247" s="150"/>
      <c r="GP247" s="150"/>
      <c r="GR247" s="151"/>
      <c r="GS247" s="150"/>
      <c r="GT247" s="150"/>
      <c r="GU247" s="150"/>
      <c r="GW247" s="150"/>
      <c r="GX247" s="150"/>
      <c r="GY247" s="150"/>
      <c r="HA247" s="152"/>
      <c r="HJ247" s="128"/>
      <c r="HS247" s="151"/>
      <c r="HT247" s="150"/>
      <c r="HX247" s="150"/>
      <c r="HZ247" s="150"/>
      <c r="IB247" s="151"/>
      <c r="IC247" s="150"/>
      <c r="IG247" s="150"/>
      <c r="II247" s="150"/>
    </row>
    <row r="248" spans="1:243">
      <c r="A248" s="149">
        <v>235</v>
      </c>
      <c r="B248" s="238" t="s">
        <v>2657</v>
      </c>
      <c r="C248" t="s">
        <v>2983</v>
      </c>
      <c r="D248" s="238"/>
      <c r="E248" s="238"/>
      <c r="F248" s="238"/>
      <c r="G248" s="150">
        <v>6291</v>
      </c>
      <c r="H248" s="150">
        <v>5486</v>
      </c>
      <c r="I248" s="150">
        <v>2337</v>
      </c>
      <c r="J248">
        <v>425</v>
      </c>
      <c r="K248" s="150">
        <v>9562</v>
      </c>
      <c r="L248" s="150">
        <v>24101</v>
      </c>
      <c r="M248"/>
      <c r="N248">
        <v>-115</v>
      </c>
      <c r="O248" s="150"/>
      <c r="P248" s="151"/>
      <c r="Q248" s="150">
        <v>3589</v>
      </c>
      <c r="R248" s="150">
        <v>1681</v>
      </c>
      <c r="S248">
        <v>20</v>
      </c>
      <c r="T248" s="150">
        <v>1001</v>
      </c>
      <c r="U248" s="150">
        <v>5486</v>
      </c>
      <c r="V248" s="150">
        <v>2337</v>
      </c>
      <c r="W248">
        <v>425</v>
      </c>
      <c r="X248" s="150">
        <v>8933</v>
      </c>
      <c r="Y248">
        <v>229</v>
      </c>
      <c r="AA248" t="s">
        <v>2655</v>
      </c>
      <c r="AB248" t="s">
        <v>2655</v>
      </c>
      <c r="AC248" t="s">
        <v>2655</v>
      </c>
      <c r="AD248" s="150">
        <v>23701</v>
      </c>
      <c r="AE248">
        <v>400</v>
      </c>
      <c r="AF248" s="150">
        <v>24101</v>
      </c>
      <c r="AG248" s="151"/>
      <c r="AH248" s="150">
        <v>7357</v>
      </c>
      <c r="AI248" s="150">
        <v>6451</v>
      </c>
      <c r="AJ248">
        <v>845</v>
      </c>
      <c r="AL248">
        <v>41</v>
      </c>
      <c r="AM248" t="s">
        <v>2655</v>
      </c>
      <c r="AP248" s="150">
        <v>7337</v>
      </c>
      <c r="AQ248" s="150">
        <v>2673</v>
      </c>
      <c r="AR248" s="150">
        <v>12021</v>
      </c>
      <c r="AS248" t="s">
        <v>2655</v>
      </c>
      <c r="AT248"/>
      <c r="AU248" s="150">
        <v>3161</v>
      </c>
      <c r="AV248" s="150">
        <v>5917</v>
      </c>
      <c r="AW248" s="150">
        <v>1681</v>
      </c>
      <c r="AY248" s="150">
        <v>7397</v>
      </c>
      <c r="AZ248" s="150">
        <v>3406</v>
      </c>
      <c r="BA248" s="150">
        <v>3991</v>
      </c>
      <c r="BB248">
        <v>0.46</v>
      </c>
      <c r="BC248"/>
      <c r="BD248" s="150"/>
      <c r="BE248">
        <v>428</v>
      </c>
      <c r="BF248">
        <v>300.27999999999997</v>
      </c>
      <c r="BG248" t="s">
        <v>2655</v>
      </c>
      <c r="BI248">
        <v>728.28</v>
      </c>
      <c r="BJ248">
        <v>220</v>
      </c>
      <c r="BK248">
        <v>508.28</v>
      </c>
      <c r="BL248">
        <v>0.3</v>
      </c>
      <c r="BM248"/>
      <c r="BN248" s="150">
        <v>15950</v>
      </c>
      <c r="BO248">
        <v>792</v>
      </c>
      <c r="BP248">
        <v>217</v>
      </c>
      <c r="BR248" s="150">
        <v>16525</v>
      </c>
      <c r="BS248" t="s">
        <v>2655</v>
      </c>
      <c r="BT248" s="150">
        <v>16525</v>
      </c>
      <c r="BU248" t="s">
        <v>2655</v>
      </c>
      <c r="BV248" s="150"/>
      <c r="BW248" s="150">
        <v>19539</v>
      </c>
      <c r="BX248" s="150">
        <v>7009.28</v>
      </c>
      <c r="BY248" s="150">
        <v>1898</v>
      </c>
      <c r="BZ248" t="s">
        <v>2655</v>
      </c>
      <c r="CA248" s="150">
        <v>24650.28</v>
      </c>
      <c r="CB248" s="150">
        <v>3626</v>
      </c>
      <c r="CC248" s="150">
        <v>21024.28</v>
      </c>
      <c r="CD248">
        <v>0.15</v>
      </c>
      <c r="CE248" s="150"/>
      <c r="CG248" t="s">
        <v>2655</v>
      </c>
      <c r="CH248" t="s">
        <v>2655</v>
      </c>
      <c r="CJ248" t="s">
        <v>2655</v>
      </c>
      <c r="CK248" t="s">
        <v>2655</v>
      </c>
      <c r="CL248" t="s">
        <v>2655</v>
      </c>
      <c r="CM248" t="s">
        <v>2655</v>
      </c>
      <c r="CN248" s="150"/>
      <c r="CO248">
        <v>33</v>
      </c>
      <c r="CP248">
        <v>40</v>
      </c>
      <c r="CQ248" t="s">
        <v>2655</v>
      </c>
      <c r="CS248">
        <v>73</v>
      </c>
      <c r="CT248">
        <v>20</v>
      </c>
      <c r="CU248">
        <v>53</v>
      </c>
      <c r="CV248">
        <v>0.27</v>
      </c>
      <c r="CW248" s="150"/>
      <c r="CX248">
        <v>569</v>
      </c>
      <c r="CY248" t="s">
        <v>2655</v>
      </c>
      <c r="CZ248" t="s">
        <v>2655</v>
      </c>
      <c r="DB248">
        <v>569</v>
      </c>
      <c r="DC248" t="s">
        <v>2655</v>
      </c>
      <c r="DD248">
        <v>569</v>
      </c>
      <c r="DE248" t="s">
        <v>2655</v>
      </c>
      <c r="DF248" s="151"/>
      <c r="DG248">
        <v>602</v>
      </c>
      <c r="DH248">
        <v>40</v>
      </c>
      <c r="DI248" t="s">
        <v>2655</v>
      </c>
      <c r="DJ248" t="s">
        <v>2655</v>
      </c>
      <c r="DK248">
        <v>642</v>
      </c>
      <c r="DL248">
        <v>20</v>
      </c>
      <c r="DM248">
        <v>622</v>
      </c>
      <c r="DN248">
        <v>0.03</v>
      </c>
      <c r="DO248" s="150"/>
      <c r="DS248" s="150"/>
      <c r="DV248" s="150"/>
      <c r="DW248" t="str">
        <f t="shared" si="12"/>
        <v>שבלי</v>
      </c>
      <c r="DX248" s="150">
        <f t="shared" si="13"/>
        <v>3406</v>
      </c>
      <c r="DY248" s="150">
        <f t="shared" si="14"/>
        <v>220</v>
      </c>
      <c r="DZ248" s="150"/>
      <c r="EC248" t="s">
        <v>2966</v>
      </c>
      <c r="ED248" s="150" t="str">
        <f t="shared" si="15"/>
        <v>שבלי</v>
      </c>
      <c r="EL248" s="150"/>
      <c r="EM248" s="152"/>
      <c r="EN248" s="150"/>
      <c r="EO248" s="150"/>
      <c r="EV248" s="150"/>
      <c r="EW248" s="150"/>
      <c r="EX248" s="150"/>
      <c r="EY248" s="151"/>
      <c r="EZ248" s="150"/>
      <c r="FA248" s="150"/>
      <c r="FG248" s="150"/>
      <c r="FH248" s="150"/>
      <c r="FI248" s="150"/>
      <c r="FJ248" s="150"/>
      <c r="FK248" s="151"/>
      <c r="FM248" s="150"/>
      <c r="FO248" s="150"/>
      <c r="FP248" s="150"/>
      <c r="FQ248" s="152"/>
      <c r="FR248" s="150"/>
      <c r="FS248" s="150"/>
      <c r="FT248" s="150"/>
      <c r="FV248" s="150"/>
      <c r="FW248" s="150"/>
      <c r="FX248" s="150"/>
      <c r="FZ248" s="153"/>
      <c r="GI248" s="154"/>
      <c r="GJ248" s="150"/>
      <c r="GN248" s="150"/>
      <c r="GP248" s="150"/>
      <c r="GR248" s="151"/>
      <c r="GS248" s="150"/>
      <c r="GT248" s="150"/>
      <c r="GU248" s="150"/>
      <c r="GW248" s="150"/>
      <c r="GX248" s="150"/>
      <c r="GY248" s="150"/>
      <c r="HA248" s="152"/>
      <c r="HJ248" s="128"/>
      <c r="HS248" s="151"/>
      <c r="IB248" s="151"/>
    </row>
    <row r="249" spans="1:243">
      <c r="A249" s="149">
        <v>236</v>
      </c>
      <c r="B249" s="238" t="s">
        <v>2654</v>
      </c>
      <c r="C249" s="124" t="s">
        <v>465</v>
      </c>
      <c r="D249" s="238"/>
      <c r="E249" s="238"/>
      <c r="F249" s="238"/>
      <c r="G249" s="150">
        <v>9503</v>
      </c>
      <c r="H249" s="150">
        <v>21156</v>
      </c>
      <c r="I249" s="150">
        <v>3743</v>
      </c>
      <c r="J249">
        <v>786</v>
      </c>
      <c r="K249" s="150">
        <v>9155</v>
      </c>
      <c r="L249" s="150">
        <v>44343</v>
      </c>
      <c r="M249"/>
      <c r="N249">
        <v>126</v>
      </c>
      <c r="O249" s="150"/>
      <c r="P249" s="151"/>
      <c r="Q249" s="150">
        <v>2959</v>
      </c>
      <c r="R249" s="150">
        <v>1795</v>
      </c>
      <c r="S249">
        <v>491</v>
      </c>
      <c r="T249" s="150">
        <v>4201</v>
      </c>
      <c r="U249" s="150">
        <v>21156</v>
      </c>
      <c r="V249" s="150">
        <v>3743</v>
      </c>
      <c r="W249">
        <v>786</v>
      </c>
      <c r="X249" s="150">
        <v>8011</v>
      </c>
      <c r="Y249" s="150">
        <v>1127</v>
      </c>
      <c r="AA249" t="s">
        <v>2655</v>
      </c>
      <c r="AB249">
        <v>17</v>
      </c>
      <c r="AC249">
        <v>57</v>
      </c>
      <c r="AD249" s="150">
        <v>44343</v>
      </c>
      <c r="AE249" t="s">
        <v>2655</v>
      </c>
      <c r="AF249" s="150">
        <v>44343</v>
      </c>
      <c r="AG249" s="151"/>
      <c r="AH249" s="150">
        <v>16093</v>
      </c>
      <c r="AI249" s="150">
        <v>10203</v>
      </c>
      <c r="AJ249">
        <v>196</v>
      </c>
      <c r="AL249">
        <v>527</v>
      </c>
      <c r="AM249" t="s">
        <v>2655</v>
      </c>
      <c r="AP249" s="150">
        <v>10926</v>
      </c>
      <c r="AQ249" s="150">
        <v>5204</v>
      </c>
      <c r="AR249" s="150">
        <v>21815</v>
      </c>
      <c r="AS249" t="s">
        <v>2655</v>
      </c>
      <c r="AT249"/>
      <c r="AU249" s="150">
        <v>1263</v>
      </c>
      <c r="AV249" s="150">
        <v>5199</v>
      </c>
      <c r="AW249" s="150">
        <v>3062</v>
      </c>
      <c r="AY249" s="150">
        <v>3400</v>
      </c>
      <c r="AZ249" s="150">
        <v>1097</v>
      </c>
      <c r="BA249" s="150">
        <v>2303</v>
      </c>
      <c r="BB249">
        <v>0.32</v>
      </c>
      <c r="BC249"/>
      <c r="BD249" s="150"/>
      <c r="BE249" s="150">
        <v>1560</v>
      </c>
      <c r="BF249" s="150">
        <v>1921</v>
      </c>
      <c r="BG249">
        <v>796</v>
      </c>
      <c r="BI249" s="150">
        <v>2685</v>
      </c>
      <c r="BJ249" s="150">
        <v>1862</v>
      </c>
      <c r="BK249">
        <v>823</v>
      </c>
      <c r="BL249">
        <v>0.69</v>
      </c>
      <c r="BM249"/>
      <c r="BN249" s="150">
        <v>13691</v>
      </c>
      <c r="BO249">
        <v>46</v>
      </c>
      <c r="BP249" t="s">
        <v>2655</v>
      </c>
      <c r="BR249" s="150">
        <v>13737</v>
      </c>
      <c r="BS249" t="s">
        <v>2655</v>
      </c>
      <c r="BT249" s="150">
        <v>13737</v>
      </c>
      <c r="BU249" t="s">
        <v>2655</v>
      </c>
      <c r="BV249" s="150"/>
      <c r="BW249" s="150">
        <v>16514</v>
      </c>
      <c r="BX249" s="150">
        <v>7166</v>
      </c>
      <c r="BY249" s="150">
        <v>3858</v>
      </c>
      <c r="BZ249" t="s">
        <v>2655</v>
      </c>
      <c r="CA249" s="150">
        <v>19822</v>
      </c>
      <c r="CB249" s="150">
        <v>2959</v>
      </c>
      <c r="CC249" s="150">
        <v>16863</v>
      </c>
      <c r="CD249">
        <v>0.15</v>
      </c>
      <c r="CE249" s="150"/>
      <c r="CG249" t="s">
        <v>2655</v>
      </c>
      <c r="CH249" t="s">
        <v>2655</v>
      </c>
      <c r="CJ249" t="s">
        <v>2655</v>
      </c>
      <c r="CK249" t="s">
        <v>2655</v>
      </c>
      <c r="CL249" t="s">
        <v>2655</v>
      </c>
      <c r="CM249" t="s">
        <v>2655</v>
      </c>
      <c r="CN249" s="150"/>
      <c r="CO249">
        <v>886</v>
      </c>
      <c r="CP249">
        <v>194</v>
      </c>
      <c r="CQ249" t="s">
        <v>2655</v>
      </c>
      <c r="CS249" s="150">
        <v>1080</v>
      </c>
      <c r="CT249">
        <v>491</v>
      </c>
      <c r="CU249">
        <v>589</v>
      </c>
      <c r="CV249">
        <v>0.45</v>
      </c>
      <c r="CW249" s="150"/>
      <c r="CX249" s="150">
        <v>13223</v>
      </c>
      <c r="CY249">
        <v>-92</v>
      </c>
      <c r="CZ249" t="s">
        <v>2655</v>
      </c>
      <c r="DB249" s="150">
        <v>13131</v>
      </c>
      <c r="DC249" t="s">
        <v>2655</v>
      </c>
      <c r="DD249" s="150">
        <v>13131</v>
      </c>
      <c r="DE249" t="s">
        <v>2655</v>
      </c>
      <c r="DF249" s="151"/>
      <c r="DG249" s="150">
        <v>14109</v>
      </c>
      <c r="DH249">
        <v>102</v>
      </c>
      <c r="DI249" t="s">
        <v>2655</v>
      </c>
      <c r="DJ249" t="s">
        <v>2655</v>
      </c>
      <c r="DK249" s="150">
        <v>14211</v>
      </c>
      <c r="DL249">
        <v>491</v>
      </c>
      <c r="DM249" s="150">
        <v>13720</v>
      </c>
      <c r="DN249">
        <v>0.03</v>
      </c>
      <c r="DO249"/>
      <c r="DW249" t="str">
        <f t="shared" si="12"/>
        <v>שגב שלום</v>
      </c>
      <c r="DX249" s="150">
        <f t="shared" si="13"/>
        <v>1097</v>
      </c>
      <c r="DY249" s="150">
        <f t="shared" si="14"/>
        <v>1862</v>
      </c>
      <c r="DZ249" s="150"/>
      <c r="EC249" t="s">
        <v>2967</v>
      </c>
      <c r="ED249" s="150" t="str">
        <f t="shared" si="15"/>
        <v>שגב-שלום</v>
      </c>
      <c r="EL249" s="150"/>
      <c r="EM249" s="152"/>
      <c r="EN249" s="150"/>
      <c r="EO249" s="150"/>
      <c r="EV249" s="150"/>
      <c r="EW249" s="150"/>
      <c r="EX249" s="150"/>
      <c r="EY249" s="151"/>
      <c r="EZ249" s="150"/>
      <c r="FA249" s="150"/>
      <c r="FG249" s="150"/>
      <c r="FH249" s="150"/>
      <c r="FI249" s="150"/>
      <c r="FJ249" s="150"/>
      <c r="FK249" s="151"/>
      <c r="FM249" s="150"/>
      <c r="FO249" s="150"/>
      <c r="FP249" s="150"/>
      <c r="FQ249" s="152"/>
      <c r="FR249" s="150"/>
      <c r="FS249" s="150"/>
      <c r="FT249" s="150"/>
      <c r="FV249" s="150"/>
      <c r="FW249" s="150"/>
      <c r="FX249" s="150"/>
      <c r="FZ249" s="153"/>
      <c r="GA249" s="150"/>
      <c r="GB249" s="150"/>
      <c r="GE249" s="150"/>
      <c r="GF249" s="150"/>
      <c r="GI249" s="154"/>
      <c r="GJ249" s="150"/>
      <c r="GN249" s="150"/>
      <c r="GP249" s="150"/>
      <c r="GR249" s="151"/>
      <c r="GS249" s="150"/>
      <c r="GT249" s="150"/>
      <c r="GU249" s="150"/>
      <c r="GW249" s="150"/>
      <c r="GX249" s="150"/>
      <c r="GY249" s="150"/>
      <c r="HA249" s="152"/>
      <c r="HJ249" s="128"/>
      <c r="HO249" s="150"/>
      <c r="HS249" s="151"/>
      <c r="HT249" s="150"/>
      <c r="HX249" s="150"/>
      <c r="HZ249" s="150"/>
      <c r="IB249" s="151"/>
      <c r="IC249" s="150"/>
      <c r="IG249" s="150"/>
      <c r="II249" s="150"/>
    </row>
    <row r="250" spans="1:243">
      <c r="A250" s="149">
        <v>237</v>
      </c>
      <c r="B250" s="238" t="s">
        <v>2654</v>
      </c>
      <c r="C250" s="124" t="s">
        <v>472</v>
      </c>
      <c r="D250" s="238"/>
      <c r="E250" s="238"/>
      <c r="F250" s="238"/>
      <c r="G250" s="150">
        <v>35632</v>
      </c>
      <c r="H250" s="150">
        <v>26368</v>
      </c>
      <c r="I250" s="150">
        <v>6875</v>
      </c>
      <c r="J250" s="150">
        <v>3266</v>
      </c>
      <c r="K250" s="150">
        <v>23191</v>
      </c>
      <c r="L250" s="150">
        <v>95332</v>
      </c>
      <c r="M250"/>
      <c r="N250" t="s">
        <v>2655</v>
      </c>
      <c r="O250" s="150"/>
      <c r="P250" s="151"/>
      <c r="Q250" s="150">
        <v>17962</v>
      </c>
      <c r="R250" s="150">
        <v>4259</v>
      </c>
      <c r="S250">
        <v>722</v>
      </c>
      <c r="T250" s="150">
        <v>12007</v>
      </c>
      <c r="U250" s="150">
        <v>26368</v>
      </c>
      <c r="V250" s="150">
        <v>6875</v>
      </c>
      <c r="W250" s="150">
        <v>3266</v>
      </c>
      <c r="X250" s="150">
        <v>14629</v>
      </c>
      <c r="Y250" s="150">
        <v>4192</v>
      </c>
      <c r="AA250" t="s">
        <v>2655</v>
      </c>
      <c r="AB250" s="150">
        <v>4370</v>
      </c>
      <c r="AC250">
        <v>682</v>
      </c>
      <c r="AD250" s="150">
        <v>95332</v>
      </c>
      <c r="AE250" t="s">
        <v>2655</v>
      </c>
      <c r="AF250" s="150">
        <v>95332</v>
      </c>
      <c r="AG250" s="151"/>
      <c r="AH250" s="150">
        <v>115910</v>
      </c>
      <c r="AI250" s="150">
        <v>20677</v>
      </c>
      <c r="AJ250" s="150">
        <v>7922</v>
      </c>
      <c r="AK250" s="150">
        <v>3481</v>
      </c>
      <c r="AL250" s="150">
        <v>1924</v>
      </c>
      <c r="AM250" s="150">
        <v>4000</v>
      </c>
      <c r="AP250" s="150">
        <v>38004</v>
      </c>
      <c r="AQ250" s="150">
        <v>3314</v>
      </c>
      <c r="AR250" s="150">
        <v>150600</v>
      </c>
      <c r="AS250">
        <v>900</v>
      </c>
      <c r="AT250"/>
      <c r="AU250" s="150">
        <v>1122</v>
      </c>
      <c r="AV250" s="150">
        <v>10141</v>
      </c>
      <c r="AW250" s="150">
        <v>3424</v>
      </c>
      <c r="AX250">
        <v>496</v>
      </c>
      <c r="AY250" s="150">
        <v>8335</v>
      </c>
      <c r="AZ250" s="150">
        <v>6425</v>
      </c>
      <c r="BA250" s="150">
        <v>1910</v>
      </c>
      <c r="BB250">
        <v>0.77</v>
      </c>
      <c r="BC250"/>
      <c r="BD250" s="150"/>
      <c r="BE250">
        <v>762</v>
      </c>
      <c r="BF250" s="150">
        <v>12937</v>
      </c>
      <c r="BG250">
        <v>835</v>
      </c>
      <c r="BI250" s="150">
        <v>12864</v>
      </c>
      <c r="BJ250" s="150">
        <v>12008</v>
      </c>
      <c r="BK250">
        <v>856</v>
      </c>
      <c r="BL250">
        <v>0.93</v>
      </c>
      <c r="BM250"/>
      <c r="BN250" s="150">
        <v>4057</v>
      </c>
      <c r="BO250" t="s">
        <v>2655</v>
      </c>
      <c r="BP250" t="s">
        <v>2655</v>
      </c>
      <c r="BQ250">
        <v>-496</v>
      </c>
      <c r="BR250" s="150">
        <v>3561</v>
      </c>
      <c r="BS250" t="s">
        <v>2655</v>
      </c>
      <c r="BT250" s="150">
        <v>3561</v>
      </c>
      <c r="BU250" t="s">
        <v>2655</v>
      </c>
      <c r="BV250" s="150"/>
      <c r="BW250" s="150">
        <v>5941</v>
      </c>
      <c r="BX250" s="150">
        <v>23078</v>
      </c>
      <c r="BY250" s="150">
        <v>4259</v>
      </c>
      <c r="BZ250" t="s">
        <v>2655</v>
      </c>
      <c r="CA250" s="150">
        <v>24760</v>
      </c>
      <c r="CB250" s="150">
        <v>18433</v>
      </c>
      <c r="CC250" s="150">
        <v>6327</v>
      </c>
      <c r="CD250">
        <v>0.74</v>
      </c>
      <c r="CE250" s="150"/>
      <c r="CG250" t="s">
        <v>2655</v>
      </c>
      <c r="CH250" t="s">
        <v>2655</v>
      </c>
      <c r="CJ250" t="s">
        <v>2655</v>
      </c>
      <c r="CK250" t="s">
        <v>2655</v>
      </c>
      <c r="CL250" t="s">
        <v>2655</v>
      </c>
      <c r="CM250" t="s">
        <v>2655</v>
      </c>
      <c r="CN250" s="150"/>
      <c r="CO250">
        <v>56</v>
      </c>
      <c r="CP250">
        <v>689</v>
      </c>
      <c r="CQ250" t="s">
        <v>2655</v>
      </c>
      <c r="CR250">
        <v>13</v>
      </c>
      <c r="CS250">
        <v>758</v>
      </c>
      <c r="CT250">
        <v>721</v>
      </c>
      <c r="CU250">
        <v>37</v>
      </c>
      <c r="CV250">
        <v>0.95</v>
      </c>
      <c r="CW250" s="150"/>
      <c r="CX250">
        <v>66</v>
      </c>
      <c r="CY250" t="s">
        <v>2655</v>
      </c>
      <c r="CZ250" t="s">
        <v>2655</v>
      </c>
      <c r="DA250">
        <v>-13</v>
      </c>
      <c r="DB250">
        <v>53</v>
      </c>
      <c r="DC250" t="s">
        <v>2655</v>
      </c>
      <c r="DD250">
        <v>53</v>
      </c>
      <c r="DE250" t="s">
        <v>2655</v>
      </c>
      <c r="DF250" s="151"/>
      <c r="DG250">
        <v>122</v>
      </c>
      <c r="DH250">
        <v>689</v>
      </c>
      <c r="DI250" t="s">
        <v>2655</v>
      </c>
      <c r="DJ250" t="s">
        <v>2655</v>
      </c>
      <c r="DK250">
        <v>811</v>
      </c>
      <c r="DL250">
        <v>721</v>
      </c>
      <c r="DM250">
        <v>90</v>
      </c>
      <c r="DN250">
        <v>0.89</v>
      </c>
      <c r="DO250" s="150"/>
      <c r="DS250" s="150"/>
      <c r="DW250" t="str">
        <f t="shared" si="12"/>
        <v>שדות נגב</v>
      </c>
      <c r="DX250" s="150">
        <f t="shared" si="13"/>
        <v>6425</v>
      </c>
      <c r="DY250" s="150">
        <f t="shared" si="14"/>
        <v>12008</v>
      </c>
      <c r="DZ250" s="150"/>
      <c r="EB250" s="150"/>
      <c r="EC250" t="s">
        <v>2968</v>
      </c>
      <c r="ED250" s="150" t="str">
        <f t="shared" si="15"/>
        <v>שדות נגב (עזתה)</v>
      </c>
      <c r="EE250" s="150"/>
      <c r="EL250" s="150"/>
      <c r="EM250" s="152"/>
      <c r="EN250" s="150"/>
      <c r="EO250" s="150"/>
      <c r="EP250" s="150"/>
      <c r="EQ250" s="150"/>
      <c r="ER250" s="150"/>
      <c r="ES250" s="150"/>
      <c r="EV250" s="150"/>
      <c r="EW250" s="150"/>
      <c r="EX250" s="150"/>
      <c r="EY250" s="151"/>
      <c r="EZ250" s="150"/>
      <c r="FA250" s="150"/>
      <c r="FD250" s="150"/>
      <c r="FG250" s="150"/>
      <c r="FH250" s="150"/>
      <c r="FI250" s="150"/>
      <c r="FK250" s="151"/>
      <c r="FL250" s="150"/>
      <c r="FM250" s="150"/>
      <c r="FN250" s="150"/>
      <c r="FO250" s="150"/>
      <c r="FP250" s="150"/>
      <c r="FQ250" s="152"/>
      <c r="FR250" s="150"/>
      <c r="FS250" s="150"/>
      <c r="FT250" s="150"/>
      <c r="FV250" s="150"/>
      <c r="FW250" s="150"/>
      <c r="FX250" s="150"/>
      <c r="FZ250" s="153"/>
      <c r="GB250" s="150"/>
      <c r="GE250" s="150"/>
      <c r="GF250" s="150"/>
      <c r="GI250" s="154"/>
      <c r="GJ250" s="150"/>
      <c r="GN250" s="150"/>
      <c r="GP250" s="150"/>
      <c r="GR250" s="151"/>
      <c r="GS250" s="150"/>
      <c r="GT250" s="150"/>
      <c r="GU250" s="150"/>
      <c r="GW250" s="150"/>
      <c r="GX250" s="150"/>
      <c r="GY250" s="150"/>
      <c r="HA250" s="152"/>
      <c r="HJ250" s="128"/>
      <c r="HS250" s="151"/>
      <c r="IB250" s="151"/>
    </row>
    <row r="251" spans="1:243">
      <c r="A251" s="149">
        <v>238</v>
      </c>
      <c r="B251" s="238" t="s">
        <v>2658</v>
      </c>
      <c r="C251" t="s">
        <v>480</v>
      </c>
      <c r="D251" s="238"/>
      <c r="E251" s="238"/>
      <c r="F251" s="238"/>
      <c r="G251" s="150">
        <v>82196</v>
      </c>
      <c r="H251" s="150">
        <v>22237</v>
      </c>
      <c r="I251" s="150">
        <v>17960</v>
      </c>
      <c r="J251" s="150">
        <v>3228</v>
      </c>
      <c r="K251" s="150">
        <v>78245</v>
      </c>
      <c r="L251" s="150">
        <v>203866</v>
      </c>
      <c r="M251" s="150"/>
      <c r="N251" s="150">
        <v>-16277</v>
      </c>
      <c r="O251" s="150"/>
      <c r="P251" s="151"/>
      <c r="Q251" s="150">
        <v>29296</v>
      </c>
      <c r="R251" s="150">
        <v>28107</v>
      </c>
      <c r="S251" s="150">
        <v>12074</v>
      </c>
      <c r="T251" s="150">
        <v>12005</v>
      </c>
      <c r="U251" s="150">
        <v>22237</v>
      </c>
      <c r="V251" s="150">
        <v>17960</v>
      </c>
      <c r="W251" s="150">
        <v>3228</v>
      </c>
      <c r="X251" s="150">
        <v>26826</v>
      </c>
      <c r="Y251" s="150">
        <v>37567</v>
      </c>
      <c r="AA251" t="s">
        <v>2655</v>
      </c>
      <c r="AB251">
        <v>5</v>
      </c>
      <c r="AC251">
        <v>714</v>
      </c>
      <c r="AD251" s="150">
        <v>190019</v>
      </c>
      <c r="AE251" s="150">
        <v>13847</v>
      </c>
      <c r="AF251" s="150">
        <v>203866</v>
      </c>
      <c r="AG251" s="151"/>
      <c r="AH251" s="150">
        <v>185450</v>
      </c>
      <c r="AI251" s="150">
        <v>7571</v>
      </c>
      <c r="AJ251" s="150">
        <v>2857</v>
      </c>
      <c r="AL251" s="150">
        <v>2494</v>
      </c>
      <c r="AM251" s="150">
        <v>5927</v>
      </c>
      <c r="AP251" s="150">
        <v>26849</v>
      </c>
      <c r="AQ251" s="150">
        <v>76333</v>
      </c>
      <c r="AR251" s="150">
        <v>135966</v>
      </c>
      <c r="AS251" s="150">
        <v>15658</v>
      </c>
      <c r="AT251"/>
      <c r="AU251" s="150">
        <v>7028</v>
      </c>
      <c r="AV251" s="150">
        <v>25147.16</v>
      </c>
      <c r="AW251" s="150">
        <v>13967</v>
      </c>
      <c r="AY251" s="150">
        <v>18208.16</v>
      </c>
      <c r="AZ251" s="150">
        <v>10914</v>
      </c>
      <c r="BA251" s="150">
        <v>7294.16</v>
      </c>
      <c r="BB251">
        <v>0.6</v>
      </c>
      <c r="BC251"/>
      <c r="BD251" s="150"/>
      <c r="BE251" s="150">
        <v>29342</v>
      </c>
      <c r="BF251" s="150">
        <v>34437.4</v>
      </c>
      <c r="BG251" s="150">
        <v>14169</v>
      </c>
      <c r="BI251" s="150">
        <v>49610.400000000001</v>
      </c>
      <c r="BJ251" s="150">
        <v>18258</v>
      </c>
      <c r="BK251" s="150">
        <v>31352.400000000001</v>
      </c>
      <c r="BL251">
        <v>0.37</v>
      </c>
      <c r="BM251"/>
      <c r="BN251" s="150">
        <v>118550</v>
      </c>
      <c r="BO251" s="150">
        <v>9398</v>
      </c>
      <c r="BP251" s="150">
        <v>7379</v>
      </c>
      <c r="BR251" s="150">
        <v>120569</v>
      </c>
      <c r="BS251" t="s">
        <v>2655</v>
      </c>
      <c r="BT251" s="150">
        <v>120569</v>
      </c>
      <c r="BU251" t="s">
        <v>2655</v>
      </c>
      <c r="BV251" s="150"/>
      <c r="BW251" s="150">
        <v>154920</v>
      </c>
      <c r="BX251" s="150">
        <v>68982.559999999998</v>
      </c>
      <c r="BY251" s="150">
        <v>35515</v>
      </c>
      <c r="BZ251" t="s">
        <v>2655</v>
      </c>
      <c r="CA251" s="150">
        <v>188387.56</v>
      </c>
      <c r="CB251" s="150">
        <v>29172</v>
      </c>
      <c r="CC251" s="150">
        <v>159215.56</v>
      </c>
      <c r="CD251">
        <v>0.15</v>
      </c>
      <c r="CE251" s="150"/>
      <c r="CG251" t="s">
        <v>2655</v>
      </c>
      <c r="CH251" t="s">
        <v>2655</v>
      </c>
      <c r="CJ251" t="s">
        <v>2655</v>
      </c>
      <c r="CK251" t="s">
        <v>2655</v>
      </c>
      <c r="CL251" t="s">
        <v>2655</v>
      </c>
      <c r="CM251" t="s">
        <v>2655</v>
      </c>
      <c r="CN251" s="150"/>
      <c r="CO251" s="150">
        <v>14142</v>
      </c>
      <c r="CP251" s="150">
        <v>12805</v>
      </c>
      <c r="CQ251" t="s">
        <v>2655</v>
      </c>
      <c r="CR251">
        <v>5</v>
      </c>
      <c r="CS251" s="150">
        <v>26952</v>
      </c>
      <c r="CT251" s="150">
        <v>12074</v>
      </c>
      <c r="CU251" s="150">
        <v>14878</v>
      </c>
      <c r="CV251">
        <v>0.45</v>
      </c>
      <c r="CW251" s="150"/>
      <c r="CX251" s="150">
        <v>19549</v>
      </c>
      <c r="CY251">
        <v>271</v>
      </c>
      <c r="CZ251" t="s">
        <v>2655</v>
      </c>
      <c r="DA251">
        <v>-5</v>
      </c>
      <c r="DB251" s="150">
        <v>19815</v>
      </c>
      <c r="DC251" t="s">
        <v>2655</v>
      </c>
      <c r="DD251" s="150">
        <v>19815</v>
      </c>
      <c r="DE251" t="s">
        <v>2655</v>
      </c>
      <c r="DF251" s="151"/>
      <c r="DG251" s="150">
        <v>33691</v>
      </c>
      <c r="DH251" s="150">
        <v>13076</v>
      </c>
      <c r="DI251" t="s">
        <v>2655</v>
      </c>
      <c r="DJ251" t="s">
        <v>2655</v>
      </c>
      <c r="DK251" s="150">
        <v>46767</v>
      </c>
      <c r="DL251" s="150">
        <v>12074</v>
      </c>
      <c r="DM251" s="150">
        <v>34693</v>
      </c>
      <c r="DN251">
        <v>0.26</v>
      </c>
      <c r="DO251" s="150"/>
      <c r="DP251" s="150"/>
      <c r="DQ251" s="150"/>
      <c r="DS251" s="150"/>
      <c r="DW251" t="str">
        <f t="shared" si="12"/>
        <v>שדרות</v>
      </c>
      <c r="DX251" s="150">
        <f t="shared" si="13"/>
        <v>10914</v>
      </c>
      <c r="DY251" s="150">
        <f t="shared" si="14"/>
        <v>18258</v>
      </c>
      <c r="DZ251" s="150"/>
      <c r="EB251" s="150"/>
      <c r="EC251" t="s">
        <v>2969</v>
      </c>
      <c r="ED251" s="150" t="str">
        <f t="shared" si="15"/>
        <v>שדרות</v>
      </c>
      <c r="EE251" s="150"/>
      <c r="EL251" s="150"/>
      <c r="EM251" s="152"/>
      <c r="EN251" s="150"/>
      <c r="EO251" s="150"/>
      <c r="EP251" s="150"/>
      <c r="ER251" s="150"/>
      <c r="ES251" s="150"/>
      <c r="EV251" s="150"/>
      <c r="EW251" s="150"/>
      <c r="EX251" s="150"/>
      <c r="EY251" s="151"/>
      <c r="EZ251" s="150"/>
      <c r="FA251" s="150"/>
      <c r="FC251" s="150"/>
      <c r="FD251" s="150"/>
      <c r="FE251" s="150"/>
      <c r="FG251" s="150"/>
      <c r="FH251" s="150"/>
      <c r="FI251" s="150"/>
      <c r="FJ251" s="150"/>
      <c r="FK251" s="151"/>
      <c r="FL251" s="150"/>
      <c r="FM251" s="150"/>
      <c r="FN251" s="150"/>
      <c r="FO251" s="150"/>
      <c r="FP251" s="150"/>
      <c r="FQ251" s="152"/>
      <c r="FR251" s="150"/>
      <c r="FS251" s="150"/>
      <c r="FT251" s="150"/>
      <c r="FV251" s="150"/>
      <c r="FW251" s="150"/>
      <c r="FX251" s="150"/>
      <c r="FZ251" s="153"/>
      <c r="GA251" s="150"/>
      <c r="GB251" s="150"/>
      <c r="GC251" s="150"/>
      <c r="GE251" s="150"/>
      <c r="GF251" s="150"/>
      <c r="GG251" s="150"/>
      <c r="GI251" s="154"/>
      <c r="GJ251" s="150"/>
      <c r="GK251" s="150"/>
      <c r="GL251" s="150"/>
      <c r="GN251" s="150"/>
      <c r="GP251" s="150"/>
      <c r="GR251" s="151"/>
      <c r="GS251" s="150"/>
      <c r="GT251" s="150"/>
      <c r="GU251" s="150"/>
      <c r="GW251" s="150"/>
      <c r="GX251" s="150"/>
      <c r="GY251" s="150"/>
      <c r="HA251" s="152"/>
      <c r="HJ251" s="128"/>
      <c r="HK251" s="150"/>
      <c r="HL251" s="150"/>
      <c r="HO251" s="150"/>
      <c r="HP251" s="150"/>
      <c r="HQ251" s="150"/>
      <c r="HS251" s="151"/>
      <c r="HT251" s="150"/>
      <c r="HX251" s="150"/>
      <c r="HZ251" s="150"/>
      <c r="IB251" s="151"/>
      <c r="IC251" s="150"/>
      <c r="ID251" s="150"/>
      <c r="IG251" s="150"/>
      <c r="IH251" s="150"/>
      <c r="II251" s="150"/>
    </row>
    <row r="252" spans="1:243">
      <c r="A252" s="149">
        <v>239</v>
      </c>
      <c r="B252" s="238" t="s">
        <v>2661</v>
      </c>
      <c r="C252" t="s">
        <v>1583</v>
      </c>
      <c r="D252" s="238"/>
      <c r="E252" s="238"/>
      <c r="F252" s="238"/>
      <c r="G252" s="150">
        <v>75655</v>
      </c>
      <c r="H252" s="150">
        <v>39731</v>
      </c>
      <c r="I252" s="150">
        <v>3465</v>
      </c>
      <c r="J252">
        <v>909</v>
      </c>
      <c r="K252" s="150">
        <v>2152</v>
      </c>
      <c r="L252" s="150">
        <v>121912</v>
      </c>
      <c r="M252"/>
      <c r="N252">
        <v>129</v>
      </c>
      <c r="O252" s="150"/>
      <c r="P252" s="151"/>
      <c r="Q252" s="150">
        <v>43493</v>
      </c>
      <c r="R252" s="150">
        <v>3371</v>
      </c>
      <c r="S252" s="150">
        <v>13516</v>
      </c>
      <c r="T252" s="150">
        <v>11369</v>
      </c>
      <c r="U252" s="150">
        <v>39731</v>
      </c>
      <c r="V252" s="150">
        <v>3465</v>
      </c>
      <c r="W252">
        <v>909</v>
      </c>
      <c r="X252" t="s">
        <v>2655</v>
      </c>
      <c r="Y252">
        <v>18</v>
      </c>
      <c r="AA252" t="s">
        <v>2655</v>
      </c>
      <c r="AB252" s="150">
        <v>2134</v>
      </c>
      <c r="AC252" s="150">
        <v>3906</v>
      </c>
      <c r="AD252" s="150">
        <v>121912</v>
      </c>
      <c r="AE252" t="s">
        <v>2655</v>
      </c>
      <c r="AF252" s="150">
        <v>121912</v>
      </c>
      <c r="AG252" s="151"/>
      <c r="AH252" s="150">
        <v>293007</v>
      </c>
      <c r="AI252" s="150">
        <v>8755</v>
      </c>
      <c r="AJ252" s="150">
        <v>6614</v>
      </c>
      <c r="AL252" s="150">
        <v>31455</v>
      </c>
      <c r="AM252" t="s">
        <v>2655</v>
      </c>
      <c r="AP252" s="150">
        <v>46824</v>
      </c>
      <c r="AQ252" s="150">
        <v>11275</v>
      </c>
      <c r="AR252" s="150">
        <v>328556</v>
      </c>
      <c r="AS252" s="150">
        <v>9627</v>
      </c>
      <c r="AT252"/>
      <c r="AU252" s="150">
        <v>1024</v>
      </c>
      <c r="AV252" s="150">
        <v>37096</v>
      </c>
      <c r="AW252" s="150">
        <v>2807</v>
      </c>
      <c r="AY252" s="150">
        <v>35313</v>
      </c>
      <c r="AZ252" s="150">
        <v>34153</v>
      </c>
      <c r="BA252" s="150">
        <v>1160</v>
      </c>
      <c r="BB252">
        <v>0.97</v>
      </c>
      <c r="BC252"/>
      <c r="BD252" s="150"/>
      <c r="BE252" s="150">
        <v>4250</v>
      </c>
      <c r="BF252" s="150">
        <v>9892</v>
      </c>
      <c r="BG252">
        <v>564</v>
      </c>
      <c r="BH252">
        <v>-88</v>
      </c>
      <c r="BI252" s="150">
        <v>13490</v>
      </c>
      <c r="BJ252" s="150">
        <v>9340</v>
      </c>
      <c r="BK252" s="150">
        <v>4150</v>
      </c>
      <c r="BL252">
        <v>0.69</v>
      </c>
      <c r="BM252"/>
      <c r="BN252" s="150">
        <v>2065</v>
      </c>
      <c r="BO252">
        <v>75</v>
      </c>
      <c r="BP252">
        <v>82</v>
      </c>
      <c r="BQ252">
        <v>88</v>
      </c>
      <c r="BR252" s="150">
        <v>2146</v>
      </c>
      <c r="BS252" t="s">
        <v>2655</v>
      </c>
      <c r="BT252" s="150">
        <v>2146</v>
      </c>
      <c r="BU252" t="s">
        <v>2655</v>
      </c>
      <c r="BV252" s="150"/>
      <c r="BW252" s="150">
        <v>7339</v>
      </c>
      <c r="BX252" s="150">
        <v>47063</v>
      </c>
      <c r="BY252" s="150">
        <v>3453</v>
      </c>
      <c r="BZ252" t="s">
        <v>2655</v>
      </c>
      <c r="CA252" s="150">
        <v>50949</v>
      </c>
      <c r="CB252" s="150">
        <v>43493</v>
      </c>
      <c r="CC252" s="150">
        <v>7456</v>
      </c>
      <c r="CD252">
        <v>0.85</v>
      </c>
      <c r="CE252" s="150"/>
      <c r="CG252" t="s">
        <v>2655</v>
      </c>
      <c r="CH252" t="s">
        <v>2655</v>
      </c>
      <c r="CJ252" t="s">
        <v>2655</v>
      </c>
      <c r="CK252" t="s">
        <v>2655</v>
      </c>
      <c r="CL252" t="s">
        <v>2655</v>
      </c>
      <c r="CM252" t="s">
        <v>2655</v>
      </c>
      <c r="CN252" s="150"/>
      <c r="CO252">
        <v>415</v>
      </c>
      <c r="CP252" s="150">
        <v>13615</v>
      </c>
      <c r="CQ252" t="s">
        <v>2655</v>
      </c>
      <c r="CR252">
        <v>7</v>
      </c>
      <c r="CS252" s="150">
        <v>14037</v>
      </c>
      <c r="CT252" s="150">
        <v>13516</v>
      </c>
      <c r="CU252">
        <v>521</v>
      </c>
      <c r="CV252">
        <v>0.96</v>
      </c>
      <c r="CW252" s="150"/>
      <c r="CX252">
        <v>200</v>
      </c>
      <c r="CY252">
        <v>12</v>
      </c>
      <c r="CZ252">
        <v>6</v>
      </c>
      <c r="DA252">
        <v>-7</v>
      </c>
      <c r="DB252">
        <v>199</v>
      </c>
      <c r="DC252" t="s">
        <v>2655</v>
      </c>
      <c r="DD252">
        <v>199</v>
      </c>
      <c r="DE252" t="s">
        <v>2655</v>
      </c>
      <c r="DF252" s="151"/>
      <c r="DG252">
        <v>615</v>
      </c>
      <c r="DH252" s="150">
        <v>13627</v>
      </c>
      <c r="DI252">
        <v>6</v>
      </c>
      <c r="DJ252" t="s">
        <v>2655</v>
      </c>
      <c r="DK252" s="150">
        <v>14236</v>
      </c>
      <c r="DL252" s="150">
        <v>13516</v>
      </c>
      <c r="DM252">
        <v>720</v>
      </c>
      <c r="DN252">
        <v>0.95</v>
      </c>
      <c r="DO252"/>
      <c r="DW252" t="str">
        <f t="shared" si="12"/>
        <v>שוהם</v>
      </c>
      <c r="DX252" s="150">
        <f t="shared" si="13"/>
        <v>34153</v>
      </c>
      <c r="DY252" s="150">
        <f t="shared" si="14"/>
        <v>9340</v>
      </c>
      <c r="DZ252" s="150"/>
      <c r="EB252" s="150"/>
      <c r="EC252" t="s">
        <v>2970</v>
      </c>
      <c r="ED252" s="150" t="str">
        <f t="shared" si="15"/>
        <v>שוהם</v>
      </c>
      <c r="EF252" s="150"/>
      <c r="EJ252" s="150"/>
      <c r="EL252" s="150"/>
      <c r="EM252" s="152"/>
      <c r="EN252" s="150"/>
      <c r="EO252" s="150"/>
      <c r="EP252" s="150"/>
      <c r="ER252" s="150"/>
      <c r="EV252" s="150"/>
      <c r="EW252" s="150"/>
      <c r="EX252" s="150"/>
      <c r="EY252" s="151"/>
      <c r="EZ252" s="150"/>
      <c r="FA252" s="150"/>
      <c r="FB252" s="150"/>
      <c r="FG252" s="150"/>
      <c r="FH252" s="150"/>
      <c r="FI252" s="150"/>
      <c r="FJ252" s="150"/>
      <c r="FK252" s="151"/>
      <c r="FL252" s="150"/>
      <c r="FM252" s="150"/>
      <c r="FN252" s="150"/>
      <c r="FO252" s="150"/>
      <c r="FP252" s="150"/>
      <c r="FQ252" s="152"/>
      <c r="FR252" s="150"/>
      <c r="FS252" s="150"/>
      <c r="FT252" s="150"/>
      <c r="FV252" s="150"/>
      <c r="FW252" s="150"/>
      <c r="FX252" s="150"/>
      <c r="FZ252" s="153"/>
      <c r="GA252" s="150"/>
      <c r="GB252" s="150"/>
      <c r="GE252" s="150"/>
      <c r="GF252" s="150"/>
      <c r="GG252" s="150"/>
      <c r="GI252" s="154"/>
      <c r="GJ252" s="150"/>
      <c r="GN252" s="150"/>
      <c r="GP252" s="150"/>
      <c r="GR252" s="151"/>
      <c r="GS252" s="150"/>
      <c r="GT252" s="150"/>
      <c r="GU252" s="150"/>
      <c r="GW252" s="150"/>
      <c r="GX252" s="150"/>
      <c r="GY252" s="150"/>
      <c r="HA252" s="152"/>
      <c r="HJ252" s="128"/>
      <c r="HL252" s="150"/>
      <c r="HO252" s="150"/>
      <c r="HP252" s="150"/>
      <c r="HS252" s="151"/>
      <c r="IB252" s="151"/>
      <c r="ID252" s="150"/>
      <c r="IG252" s="150"/>
      <c r="IH252" s="150"/>
    </row>
    <row r="253" spans="1:243">
      <c r="A253" s="149">
        <v>240</v>
      </c>
      <c r="B253" s="238" t="s">
        <v>2657</v>
      </c>
      <c r="C253" t="s">
        <v>548</v>
      </c>
      <c r="D253" s="238"/>
      <c r="E253" s="238"/>
      <c r="F253" s="238"/>
      <c r="G253" s="150">
        <v>82314</v>
      </c>
      <c r="H253" s="150">
        <v>100699</v>
      </c>
      <c r="I253" s="150">
        <v>13578</v>
      </c>
      <c r="J253" s="150">
        <v>8858</v>
      </c>
      <c r="K253" s="150">
        <v>76563</v>
      </c>
      <c r="L253" s="150">
        <v>282012</v>
      </c>
      <c r="M253"/>
      <c r="N253">
        <v>178</v>
      </c>
      <c r="O253" s="150"/>
      <c r="P253" s="151"/>
      <c r="Q253" s="150">
        <v>49473</v>
      </c>
      <c r="R253" s="150">
        <v>3637</v>
      </c>
      <c r="S253" s="150">
        <v>3229</v>
      </c>
      <c r="T253" s="150">
        <v>25548</v>
      </c>
      <c r="U253" s="150">
        <v>100699</v>
      </c>
      <c r="V253" s="150">
        <v>13578</v>
      </c>
      <c r="W253" s="150">
        <v>8858</v>
      </c>
      <c r="X253" s="150">
        <v>44808</v>
      </c>
      <c r="Y253" s="150">
        <v>31755</v>
      </c>
      <c r="AA253" t="s">
        <v>2655</v>
      </c>
      <c r="AB253" t="s">
        <v>2655</v>
      </c>
      <c r="AC253">
        <v>427</v>
      </c>
      <c r="AD253" s="150">
        <v>282012</v>
      </c>
      <c r="AE253" t="s">
        <v>2655</v>
      </c>
      <c r="AF253" s="150">
        <v>282012</v>
      </c>
      <c r="AG253" s="151"/>
      <c r="AH253" s="150">
        <v>140564</v>
      </c>
      <c r="AI253" s="150">
        <v>49910</v>
      </c>
      <c r="AJ253" s="150">
        <v>7510</v>
      </c>
      <c r="AK253" s="150">
        <v>5338</v>
      </c>
      <c r="AL253" s="150">
        <v>7502</v>
      </c>
      <c r="AM253" t="s">
        <v>2655</v>
      </c>
      <c r="AP253" s="150">
        <v>70260</v>
      </c>
      <c r="AQ253" s="150">
        <v>59194</v>
      </c>
      <c r="AR253" s="150">
        <v>151630</v>
      </c>
      <c r="AS253" s="150">
        <v>3600</v>
      </c>
      <c r="AT253"/>
      <c r="AU253" s="150">
        <v>16686</v>
      </c>
      <c r="AV253" s="150">
        <v>30032</v>
      </c>
      <c r="AW253" s="150">
        <v>2770</v>
      </c>
      <c r="AX253" s="150">
        <v>-12892.4</v>
      </c>
      <c r="AY253" s="150">
        <v>31055.599999999999</v>
      </c>
      <c r="AZ253" s="150">
        <v>26284</v>
      </c>
      <c r="BA253" s="150">
        <v>4771.6000000000004</v>
      </c>
      <c r="BB253">
        <v>0.85</v>
      </c>
      <c r="BC253"/>
      <c r="BD253" s="150"/>
      <c r="BE253" s="150">
        <v>10347</v>
      </c>
      <c r="BF253" s="150">
        <v>30815</v>
      </c>
      <c r="BG253">
        <v>867</v>
      </c>
      <c r="BI253" s="150">
        <v>40295</v>
      </c>
      <c r="BJ253" s="150">
        <v>23189</v>
      </c>
      <c r="BK253" s="150">
        <v>17106</v>
      </c>
      <c r="BL253">
        <v>0.57999999999999996</v>
      </c>
      <c r="BM253"/>
      <c r="BN253" s="150">
        <v>11162</v>
      </c>
      <c r="BO253">
        <v>793</v>
      </c>
      <c r="BP253" s="150">
        <v>1047</v>
      </c>
      <c r="BQ253" s="150">
        <v>12892.4</v>
      </c>
      <c r="BR253" s="150">
        <v>23800.400000000001</v>
      </c>
      <c r="BS253" t="s">
        <v>2655</v>
      </c>
      <c r="BT253" s="150">
        <v>23800.400000000001</v>
      </c>
      <c r="BU253" t="s">
        <v>2655</v>
      </c>
      <c r="BV253" s="150"/>
      <c r="BW253" s="150">
        <v>38195</v>
      </c>
      <c r="BX253" s="150">
        <v>61640</v>
      </c>
      <c r="BY253" s="150">
        <v>4684</v>
      </c>
      <c r="BZ253" t="s">
        <v>2655</v>
      </c>
      <c r="CA253" s="150">
        <v>95151</v>
      </c>
      <c r="CB253" s="150">
        <v>49473</v>
      </c>
      <c r="CC253" s="150">
        <v>45678</v>
      </c>
      <c r="CD253">
        <v>0.52</v>
      </c>
      <c r="CE253" s="150"/>
      <c r="CG253" t="s">
        <v>2655</v>
      </c>
      <c r="CH253" t="s">
        <v>2655</v>
      </c>
      <c r="CJ253" t="s">
        <v>2655</v>
      </c>
      <c r="CK253" t="s">
        <v>2655</v>
      </c>
      <c r="CL253" t="s">
        <v>2655</v>
      </c>
      <c r="CM253" t="s">
        <v>2655</v>
      </c>
      <c r="CN253" s="150"/>
      <c r="CO253">
        <v>409</v>
      </c>
      <c r="CP253" s="150">
        <v>3199</v>
      </c>
      <c r="CQ253" t="s">
        <v>2655</v>
      </c>
      <c r="CS253" s="150">
        <v>3608</v>
      </c>
      <c r="CT253" s="150">
        <v>3229</v>
      </c>
      <c r="CU253">
        <v>379</v>
      </c>
      <c r="CV253">
        <v>0.89</v>
      </c>
      <c r="CW253" s="150"/>
      <c r="CX253">
        <v>216</v>
      </c>
      <c r="CY253" t="s">
        <v>2655</v>
      </c>
      <c r="CZ253" t="s">
        <v>2655</v>
      </c>
      <c r="DB253">
        <v>216</v>
      </c>
      <c r="DC253" t="s">
        <v>2655</v>
      </c>
      <c r="DD253">
        <v>216</v>
      </c>
      <c r="DE253" t="s">
        <v>2655</v>
      </c>
      <c r="DF253" s="151"/>
      <c r="DG253">
        <v>625</v>
      </c>
      <c r="DH253" s="150">
        <v>3199</v>
      </c>
      <c r="DI253" t="s">
        <v>2655</v>
      </c>
      <c r="DJ253" t="s">
        <v>2655</v>
      </c>
      <c r="DK253" s="150">
        <v>3824</v>
      </c>
      <c r="DL253" s="150">
        <v>3229</v>
      </c>
      <c r="DM253">
        <v>595</v>
      </c>
      <c r="DN253">
        <v>0.84</v>
      </c>
      <c r="DO253"/>
      <c r="DW253" t="str">
        <f t="shared" si="12"/>
        <v>שומרון</v>
      </c>
      <c r="DX253" s="150">
        <f t="shared" si="13"/>
        <v>26284</v>
      </c>
      <c r="DY253" s="150">
        <f t="shared" si="14"/>
        <v>23189</v>
      </c>
      <c r="DZ253" s="150"/>
      <c r="EB253" s="150"/>
      <c r="EC253" t="s">
        <v>2971</v>
      </c>
      <c r="ED253" s="150" t="str">
        <f t="shared" si="15"/>
        <v>שומרון</v>
      </c>
      <c r="EE253" s="150"/>
      <c r="EL253" s="150"/>
      <c r="EM253" s="152"/>
      <c r="EN253" s="150"/>
      <c r="EO253" s="150"/>
      <c r="EP253" s="150"/>
      <c r="EQ253" s="150"/>
      <c r="ER253" s="150"/>
      <c r="EV253" s="150"/>
      <c r="EW253" s="150"/>
      <c r="EX253" s="150"/>
      <c r="EY253" s="151"/>
      <c r="EZ253" s="150"/>
      <c r="FA253" s="150"/>
      <c r="FB253" s="150"/>
      <c r="FE253" s="150"/>
      <c r="FG253" s="150"/>
      <c r="FH253" s="150"/>
      <c r="FI253" s="150"/>
      <c r="FJ253" s="150"/>
      <c r="FK253" s="151"/>
      <c r="FM253" s="150"/>
      <c r="FN253" s="150"/>
      <c r="FO253" s="150"/>
      <c r="FP253" s="150"/>
      <c r="FQ253" s="152"/>
      <c r="FR253" s="150"/>
      <c r="FS253" s="150"/>
      <c r="FT253" s="150"/>
      <c r="FU253" s="150"/>
      <c r="FV253" s="150"/>
      <c r="FW253" s="150"/>
      <c r="FX253" s="150"/>
      <c r="FZ253" s="153"/>
      <c r="GA253" s="150"/>
      <c r="GB253" s="150"/>
      <c r="GE253" s="150"/>
      <c r="GF253" s="150"/>
      <c r="GG253" s="150"/>
      <c r="GI253" s="154"/>
      <c r="GJ253" s="150"/>
      <c r="GL253" s="150"/>
      <c r="GM253" s="150"/>
      <c r="GN253" s="150"/>
      <c r="GP253" s="150"/>
      <c r="GR253" s="151"/>
      <c r="GS253" s="150"/>
      <c r="GT253" s="150"/>
      <c r="GU253" s="150"/>
      <c r="GW253" s="150"/>
      <c r="GX253" s="150"/>
      <c r="GY253" s="150"/>
      <c r="HA253" s="152"/>
      <c r="HJ253" s="128"/>
      <c r="HL253" s="150"/>
      <c r="HO253" s="150"/>
      <c r="HP253" s="150"/>
      <c r="HS253" s="151"/>
      <c r="IB253" s="151"/>
      <c r="ID253" s="150"/>
      <c r="IG253" s="150"/>
      <c r="IH253" s="150"/>
    </row>
    <row r="254" spans="1:243">
      <c r="A254" s="149">
        <v>241</v>
      </c>
      <c r="B254" s="238" t="s">
        <v>2657</v>
      </c>
      <c r="C254" t="s">
        <v>840</v>
      </c>
      <c r="D254" s="238"/>
      <c r="E254" s="238"/>
      <c r="F254" s="238"/>
      <c r="G254" s="150">
        <v>25264</v>
      </c>
      <c r="H254" s="150">
        <v>8033</v>
      </c>
      <c r="I254" s="150">
        <v>4784</v>
      </c>
      <c r="J254">
        <v>720</v>
      </c>
      <c r="K254" s="150">
        <v>6832</v>
      </c>
      <c r="L254" s="150">
        <v>45633</v>
      </c>
      <c r="M254"/>
      <c r="N254" s="150">
        <v>-2050</v>
      </c>
      <c r="O254" s="150"/>
      <c r="P254" s="151"/>
      <c r="Q254" s="150">
        <v>16335</v>
      </c>
      <c r="R254" s="150">
        <v>4215</v>
      </c>
      <c r="S254">
        <v>77</v>
      </c>
      <c r="T254" s="150">
        <v>3218</v>
      </c>
      <c r="U254" s="150">
        <v>8033</v>
      </c>
      <c r="V254" s="150">
        <v>4784</v>
      </c>
      <c r="W254">
        <v>720</v>
      </c>
      <c r="X254" s="150">
        <v>5703</v>
      </c>
      <c r="Y254" s="150">
        <v>1129</v>
      </c>
      <c r="AA254" t="s">
        <v>2655</v>
      </c>
      <c r="AB254" t="s">
        <v>2655</v>
      </c>
      <c r="AC254" s="150">
        <v>1419</v>
      </c>
      <c r="AD254" s="150">
        <v>45633</v>
      </c>
      <c r="AE254" t="s">
        <v>2655</v>
      </c>
      <c r="AF254" s="150">
        <v>45633</v>
      </c>
      <c r="AG254" s="151"/>
      <c r="AH254" s="150">
        <v>68699</v>
      </c>
      <c r="AI254" s="150">
        <v>2073</v>
      </c>
      <c r="AJ254" s="150">
        <v>2596</v>
      </c>
      <c r="AL254" s="150">
        <v>1425</v>
      </c>
      <c r="AM254" s="150">
        <v>1800</v>
      </c>
      <c r="AP254" s="150">
        <v>7894</v>
      </c>
      <c r="AQ254" s="150">
        <v>7771</v>
      </c>
      <c r="AR254" s="150">
        <v>68822</v>
      </c>
      <c r="AS254" t="s">
        <v>2655</v>
      </c>
      <c r="AT254"/>
      <c r="AU254" s="150">
        <v>5946</v>
      </c>
      <c r="AV254" s="150">
        <v>8562.4599999999991</v>
      </c>
      <c r="AW254" s="150">
        <v>2773</v>
      </c>
      <c r="AX254">
        <v>-303</v>
      </c>
      <c r="AY254" s="150">
        <v>11432.46</v>
      </c>
      <c r="AZ254" s="150">
        <v>6056</v>
      </c>
      <c r="BA254" s="150">
        <v>5376.46</v>
      </c>
      <c r="BB254">
        <v>0.53</v>
      </c>
      <c r="BC254"/>
      <c r="BD254" s="150"/>
      <c r="BE254" s="150">
        <v>7234</v>
      </c>
      <c r="BF254" s="150">
        <v>11200.13</v>
      </c>
      <c r="BG254" s="150">
        <v>1443</v>
      </c>
      <c r="BH254">
        <v>-369</v>
      </c>
      <c r="BI254" s="150">
        <v>16622.13</v>
      </c>
      <c r="BJ254" s="150">
        <v>10279</v>
      </c>
      <c r="BK254" s="150">
        <v>6343.13</v>
      </c>
      <c r="BL254">
        <v>0.62</v>
      </c>
      <c r="BM254"/>
      <c r="BN254" s="150">
        <v>3415</v>
      </c>
      <c r="BO254" t="s">
        <v>2655</v>
      </c>
      <c r="BP254">
        <v>523</v>
      </c>
      <c r="BQ254">
        <v>672</v>
      </c>
      <c r="BR254" s="150">
        <v>3564</v>
      </c>
      <c r="BS254" t="s">
        <v>2655</v>
      </c>
      <c r="BT254" s="150">
        <v>3564</v>
      </c>
      <c r="BU254" t="s">
        <v>2655</v>
      </c>
      <c r="BV254" s="150"/>
      <c r="BW254" s="150">
        <v>16595</v>
      </c>
      <c r="BX254" s="150">
        <v>19762.59</v>
      </c>
      <c r="BY254" s="150">
        <v>4739</v>
      </c>
      <c r="BZ254" t="s">
        <v>2655</v>
      </c>
      <c r="CA254" s="150">
        <v>31618.59</v>
      </c>
      <c r="CB254" s="150">
        <v>16335</v>
      </c>
      <c r="CC254" s="150">
        <v>15283.59</v>
      </c>
      <c r="CD254">
        <v>0.52</v>
      </c>
      <c r="CE254" s="150"/>
      <c r="CG254" t="s">
        <v>2655</v>
      </c>
      <c r="CH254" t="s">
        <v>2655</v>
      </c>
      <c r="CJ254" t="s">
        <v>2655</v>
      </c>
      <c r="CK254" t="s">
        <v>2655</v>
      </c>
      <c r="CL254" t="s">
        <v>2655</v>
      </c>
      <c r="CM254" t="s">
        <v>2655</v>
      </c>
      <c r="CN254" s="150"/>
      <c r="CO254" s="150">
        <v>1137</v>
      </c>
      <c r="CP254">
        <v>-174</v>
      </c>
      <c r="CQ254">
        <v>625</v>
      </c>
      <c r="CR254">
        <v>-160</v>
      </c>
      <c r="CS254">
        <v>178</v>
      </c>
      <c r="CT254">
        <v>78</v>
      </c>
      <c r="CU254">
        <v>100</v>
      </c>
      <c r="CV254">
        <v>0.44</v>
      </c>
      <c r="CW254" s="150"/>
      <c r="CX254" s="150">
        <v>3410</v>
      </c>
      <c r="CY254" t="s">
        <v>2655</v>
      </c>
      <c r="CZ254">
        <v>236</v>
      </c>
      <c r="DA254">
        <v>160</v>
      </c>
      <c r="DB254" s="150">
        <v>3334</v>
      </c>
      <c r="DC254" t="s">
        <v>2655</v>
      </c>
      <c r="DD254" s="150">
        <v>3334</v>
      </c>
      <c r="DE254" t="s">
        <v>2655</v>
      </c>
      <c r="DF254" s="151"/>
      <c r="DG254" s="150">
        <v>4547</v>
      </c>
      <c r="DH254">
        <v>-174</v>
      </c>
      <c r="DI254">
        <v>861</v>
      </c>
      <c r="DJ254" t="s">
        <v>2655</v>
      </c>
      <c r="DK254" s="150">
        <v>3512</v>
      </c>
      <c r="DL254">
        <v>78</v>
      </c>
      <c r="DM254" s="150">
        <v>3434</v>
      </c>
      <c r="DN254">
        <v>0.02</v>
      </c>
      <c r="DO254" s="150"/>
      <c r="DP254" s="150"/>
      <c r="DQ254" s="150"/>
      <c r="DS254" s="150"/>
      <c r="DV254" s="150"/>
      <c r="DW254" t="str">
        <f t="shared" si="12"/>
        <v>שלומי</v>
      </c>
      <c r="DX254" s="150">
        <f t="shared" si="13"/>
        <v>6056</v>
      </c>
      <c r="DY254" s="150">
        <f t="shared" si="14"/>
        <v>10279</v>
      </c>
      <c r="DZ254" s="150"/>
      <c r="EB254" s="150"/>
      <c r="EC254" t="s">
        <v>2972</v>
      </c>
      <c r="ED254" s="150" t="str">
        <f t="shared" si="15"/>
        <v>שלומי</v>
      </c>
      <c r="EL254" s="150"/>
      <c r="EM254" s="152"/>
      <c r="EN254" s="150"/>
      <c r="EO254" s="150"/>
      <c r="EP254" s="150"/>
      <c r="ER254" s="150"/>
      <c r="ES254" s="150"/>
      <c r="EV254" s="150"/>
      <c r="EW254" s="150"/>
      <c r="EX254" s="150"/>
      <c r="EY254" s="151"/>
      <c r="EZ254" s="150"/>
      <c r="FA254" s="150"/>
      <c r="FC254" s="150"/>
      <c r="FG254" s="150"/>
      <c r="FH254" s="150"/>
      <c r="FI254" s="150"/>
      <c r="FJ254" s="150"/>
      <c r="FK254" s="151"/>
      <c r="FL254" s="150"/>
      <c r="FM254" s="150"/>
      <c r="FN254" s="150"/>
      <c r="FP254" s="150"/>
      <c r="FQ254" s="152"/>
      <c r="FR254" s="150"/>
      <c r="FS254" s="150"/>
      <c r="FT254" s="150"/>
      <c r="FV254" s="150"/>
      <c r="FW254" s="150"/>
      <c r="FX254" s="150"/>
      <c r="FZ254" s="153"/>
      <c r="GA254" s="150"/>
      <c r="GB254" s="150"/>
      <c r="GC254" s="150"/>
      <c r="GE254" s="150"/>
      <c r="GF254" s="150"/>
      <c r="GG254" s="150"/>
      <c r="GI254" s="154"/>
      <c r="GJ254" s="150"/>
      <c r="GN254" s="150"/>
      <c r="GP254" s="150"/>
      <c r="GR254" s="151"/>
      <c r="GS254" s="150"/>
      <c r="GT254" s="150"/>
      <c r="GU254" s="150"/>
      <c r="GW254" s="150"/>
      <c r="GX254" s="150"/>
      <c r="GY254" s="150"/>
      <c r="HA254" s="152"/>
      <c r="HJ254" s="128"/>
      <c r="HK254" s="150"/>
      <c r="HS254" s="151"/>
      <c r="HT254" s="150"/>
      <c r="HX254" s="150"/>
      <c r="HZ254" s="150"/>
      <c r="IB254" s="151"/>
      <c r="IC254" s="150"/>
      <c r="IG254" s="150"/>
      <c r="II254" s="150"/>
    </row>
    <row r="255" spans="1:243">
      <c r="A255" s="149">
        <v>242</v>
      </c>
      <c r="B255" s="238" t="s">
        <v>2654</v>
      </c>
      <c r="C255" t="s">
        <v>2425</v>
      </c>
      <c r="D255" s="238"/>
      <c r="E255" s="238"/>
      <c r="F255" s="238"/>
      <c r="G255" s="150">
        <v>7758</v>
      </c>
      <c r="H255" s="150">
        <v>14590</v>
      </c>
      <c r="I255" s="150">
        <v>4017</v>
      </c>
      <c r="J255">
        <v>204</v>
      </c>
      <c r="K255" s="150">
        <v>10381</v>
      </c>
      <c r="L255" s="150">
        <v>36950</v>
      </c>
      <c r="M255" s="150"/>
      <c r="N255" s="150">
        <v>-5266</v>
      </c>
      <c r="O255" s="150"/>
      <c r="P255" s="151"/>
      <c r="Q255" s="150">
        <v>3343</v>
      </c>
      <c r="R255" s="150">
        <v>2577</v>
      </c>
      <c r="S255">
        <v>164</v>
      </c>
      <c r="T255">
        <v>474</v>
      </c>
      <c r="U255" s="150">
        <v>14590</v>
      </c>
      <c r="V255" s="150">
        <v>4017</v>
      </c>
      <c r="W255">
        <v>204</v>
      </c>
      <c r="X255" s="150">
        <v>9571</v>
      </c>
      <c r="Y255">
        <v>324</v>
      </c>
      <c r="AA255" t="s">
        <v>2655</v>
      </c>
      <c r="AB255">
        <v>286</v>
      </c>
      <c r="AC255" s="150">
        <v>1200</v>
      </c>
      <c r="AD255" s="150">
        <v>36750</v>
      </c>
      <c r="AE255">
        <v>200</v>
      </c>
      <c r="AF255" s="150">
        <v>36950</v>
      </c>
      <c r="AG255" s="151"/>
      <c r="AH255" s="150">
        <v>7928</v>
      </c>
      <c r="AI255" s="150">
        <v>2159</v>
      </c>
      <c r="AL255">
        <v>200</v>
      </c>
      <c r="AM255" t="s">
        <v>2655</v>
      </c>
      <c r="AO255">
        <v>-88</v>
      </c>
      <c r="AP255" s="150">
        <v>2271</v>
      </c>
      <c r="AQ255" s="150">
        <v>4159</v>
      </c>
      <c r="AR255" s="150">
        <v>6040</v>
      </c>
      <c r="AS255" t="s">
        <v>2655</v>
      </c>
      <c r="AT255"/>
      <c r="AU255" s="150">
        <v>2118</v>
      </c>
      <c r="AV255" s="150">
        <v>5423</v>
      </c>
      <c r="AW255" s="150">
        <v>2577</v>
      </c>
      <c r="AX255">
        <v>-824</v>
      </c>
      <c r="AY255" s="150">
        <v>4140</v>
      </c>
      <c r="AZ255" s="150">
        <v>2286</v>
      </c>
      <c r="BA255" s="150">
        <v>1854</v>
      </c>
      <c r="BB255">
        <v>0.55000000000000004</v>
      </c>
      <c r="BC255"/>
      <c r="BD255" s="150"/>
      <c r="BE255" s="150">
        <v>1962</v>
      </c>
      <c r="BF255" s="150">
        <v>1214</v>
      </c>
      <c r="BG255" t="s">
        <v>2655</v>
      </c>
      <c r="BH255">
        <v>-622</v>
      </c>
      <c r="BI255" s="150">
        <v>2554</v>
      </c>
      <c r="BJ255" s="150">
        <v>1056</v>
      </c>
      <c r="BK255" s="150">
        <v>1498</v>
      </c>
      <c r="BL255">
        <v>0.41</v>
      </c>
      <c r="BM255"/>
      <c r="BN255" s="150">
        <v>11822</v>
      </c>
      <c r="BO255">
        <v>687</v>
      </c>
      <c r="BP255" t="s">
        <v>2655</v>
      </c>
      <c r="BQ255" s="150">
        <v>1446</v>
      </c>
      <c r="BR255" s="150">
        <v>13955</v>
      </c>
      <c r="BS255" t="s">
        <v>2655</v>
      </c>
      <c r="BT255" s="150">
        <v>13955</v>
      </c>
      <c r="BU255" t="s">
        <v>2655</v>
      </c>
      <c r="BV255" s="150"/>
      <c r="BW255" s="150">
        <v>15902</v>
      </c>
      <c r="BX255" s="150">
        <v>7324</v>
      </c>
      <c r="BY255" s="150">
        <v>2577</v>
      </c>
      <c r="BZ255" t="s">
        <v>2655</v>
      </c>
      <c r="CA255" s="150">
        <v>20649</v>
      </c>
      <c r="CB255" s="150">
        <v>3342</v>
      </c>
      <c r="CC255" s="150">
        <v>17307</v>
      </c>
      <c r="CD255">
        <v>0.16</v>
      </c>
      <c r="CE255" s="150"/>
      <c r="CG255" t="s">
        <v>2655</v>
      </c>
      <c r="CH255" t="s">
        <v>2655</v>
      </c>
      <c r="CJ255" t="s">
        <v>2655</v>
      </c>
      <c r="CK255" t="s">
        <v>2655</v>
      </c>
      <c r="CL255" t="s">
        <v>2655</v>
      </c>
      <c r="CM255" t="s">
        <v>2655</v>
      </c>
      <c r="CN255" s="150"/>
      <c r="CO255" s="150">
        <v>1157</v>
      </c>
      <c r="CP255" t="s">
        <v>2655</v>
      </c>
      <c r="CQ255" t="s">
        <v>2655</v>
      </c>
      <c r="CR255" s="150">
        <v>-1125</v>
      </c>
      <c r="CS255">
        <v>32</v>
      </c>
      <c r="CT255">
        <v>30</v>
      </c>
      <c r="CU255">
        <v>2</v>
      </c>
      <c r="CV255">
        <v>0.94</v>
      </c>
      <c r="CW255" s="150"/>
      <c r="CX255" s="150">
        <v>1635</v>
      </c>
      <c r="CY255">
        <v>207</v>
      </c>
      <c r="CZ255" t="s">
        <v>2655</v>
      </c>
      <c r="DA255" s="150">
        <v>1125</v>
      </c>
      <c r="DB255" s="150">
        <v>2967</v>
      </c>
      <c r="DC255" t="s">
        <v>2655</v>
      </c>
      <c r="DD255" s="150">
        <v>2967</v>
      </c>
      <c r="DE255" t="s">
        <v>2655</v>
      </c>
      <c r="DF255" s="151"/>
      <c r="DG255" s="150">
        <v>2792</v>
      </c>
      <c r="DH255">
        <v>207</v>
      </c>
      <c r="DI255" t="s">
        <v>2655</v>
      </c>
      <c r="DJ255" t="s">
        <v>2655</v>
      </c>
      <c r="DK255" s="150">
        <v>2999</v>
      </c>
      <c r="DL255">
        <v>30</v>
      </c>
      <c r="DM255" s="150">
        <v>2969</v>
      </c>
      <c r="DN255">
        <v>0.01</v>
      </c>
      <c r="DO255"/>
      <c r="DP255" s="150"/>
      <c r="DQ255" s="150"/>
      <c r="DS255" s="150"/>
      <c r="DV255" s="150"/>
      <c r="DW255" t="str">
        <f t="shared" si="12"/>
        <v>שעב</v>
      </c>
      <c r="DX255" s="150">
        <f t="shared" si="13"/>
        <v>2286</v>
      </c>
      <c r="DY255" s="150">
        <f t="shared" si="14"/>
        <v>1056</v>
      </c>
      <c r="DZ255" s="150"/>
      <c r="EC255" t="s">
        <v>2973</v>
      </c>
      <c r="ED255" s="150" t="str">
        <f t="shared" si="15"/>
        <v>שעב</v>
      </c>
      <c r="EL255" s="150"/>
      <c r="EM255" s="152"/>
      <c r="EN255" s="150"/>
      <c r="EO255" s="150"/>
      <c r="EV255" s="150"/>
      <c r="EW255" s="150"/>
      <c r="EX255" s="150"/>
      <c r="EY255" s="151"/>
      <c r="EZ255" s="150"/>
      <c r="FA255" s="150"/>
      <c r="FG255" s="150"/>
      <c r="FH255" s="150"/>
      <c r="FI255" s="150"/>
      <c r="FK255" s="151"/>
      <c r="FL255" s="150"/>
      <c r="FM255" s="150"/>
      <c r="FO255" s="150"/>
      <c r="FP255" s="150"/>
      <c r="FQ255" s="152"/>
      <c r="FR255" s="150"/>
      <c r="FS255" s="150"/>
      <c r="FT255" s="150"/>
      <c r="FV255" s="150"/>
      <c r="FW255" s="150"/>
      <c r="FX255" s="150"/>
      <c r="FZ255" s="153"/>
      <c r="GA255" s="150"/>
      <c r="GB255" s="150"/>
      <c r="GE255" s="150"/>
      <c r="GF255" s="150"/>
      <c r="GG255" s="150"/>
      <c r="GI255" s="154"/>
      <c r="GJ255" s="150"/>
      <c r="GM255" s="150"/>
      <c r="GN255" s="150"/>
      <c r="GP255" s="150"/>
      <c r="GR255" s="151"/>
      <c r="GS255" s="150"/>
      <c r="GT255" s="150"/>
      <c r="GU255" s="150"/>
      <c r="GW255" s="150"/>
      <c r="GX255" s="150"/>
      <c r="GY255" s="150"/>
      <c r="HA255" s="152"/>
      <c r="HJ255" s="128"/>
      <c r="HK255" s="150"/>
      <c r="HN255" s="150"/>
      <c r="HS255" s="151"/>
      <c r="HT255" s="150"/>
      <c r="HW255" s="150"/>
      <c r="HX255" s="150"/>
      <c r="HZ255" s="150"/>
      <c r="IB255" s="151"/>
      <c r="IC255" s="150"/>
      <c r="IG255" s="150"/>
      <c r="II255" s="150"/>
    </row>
    <row r="256" spans="1:243">
      <c r="A256" s="149">
        <v>243</v>
      </c>
      <c r="B256" s="238" t="s">
        <v>2657</v>
      </c>
      <c r="C256" t="s">
        <v>490</v>
      </c>
      <c r="D256" s="238"/>
      <c r="E256" s="238"/>
      <c r="F256" s="238"/>
      <c r="G256" s="150">
        <v>52795</v>
      </c>
      <c r="H256" s="150">
        <v>34261</v>
      </c>
      <c r="I256" s="150">
        <v>4486</v>
      </c>
      <c r="J256" s="150">
        <v>1044</v>
      </c>
      <c r="K256" s="150">
        <v>15990</v>
      </c>
      <c r="L256" s="150">
        <v>108576</v>
      </c>
      <c r="M256"/>
      <c r="N256">
        <v>415</v>
      </c>
      <c r="O256" s="150"/>
      <c r="P256" s="151"/>
      <c r="Q256" s="150">
        <v>20900</v>
      </c>
      <c r="R256" s="150">
        <v>9049</v>
      </c>
      <c r="S256" s="150">
        <v>1452</v>
      </c>
      <c r="T256" s="150">
        <v>21131</v>
      </c>
      <c r="U256" s="150">
        <v>34261</v>
      </c>
      <c r="V256" s="150">
        <v>4486</v>
      </c>
      <c r="W256" s="150">
        <v>1044</v>
      </c>
      <c r="X256" s="150">
        <v>3043</v>
      </c>
      <c r="Y256" s="150">
        <v>11622</v>
      </c>
      <c r="AA256" t="s">
        <v>2655</v>
      </c>
      <c r="AB256" s="150">
        <v>1325</v>
      </c>
      <c r="AC256">
        <v>263</v>
      </c>
      <c r="AD256" s="150">
        <v>108576</v>
      </c>
      <c r="AE256" t="s">
        <v>2655</v>
      </c>
      <c r="AF256" s="150">
        <v>108576</v>
      </c>
      <c r="AG256" s="151"/>
      <c r="AH256" s="150">
        <v>364494</v>
      </c>
      <c r="AI256" s="150">
        <v>29386</v>
      </c>
      <c r="AJ256">
        <v>825</v>
      </c>
      <c r="AK256" s="150">
        <v>2964</v>
      </c>
      <c r="AL256">
        <v>473</v>
      </c>
      <c r="AM256" s="150">
        <v>3000</v>
      </c>
      <c r="AP256" s="150">
        <v>40812</v>
      </c>
      <c r="AQ256" s="150">
        <v>7738</v>
      </c>
      <c r="AR256" s="150">
        <v>397568</v>
      </c>
      <c r="AS256" s="150">
        <v>1125</v>
      </c>
      <c r="AT256"/>
      <c r="AU256">
        <v>664</v>
      </c>
      <c r="AV256" s="150">
        <v>10984</v>
      </c>
      <c r="AW256" s="150">
        <v>3736</v>
      </c>
      <c r="AY256" s="150">
        <v>7912</v>
      </c>
      <c r="AZ256" s="150">
        <v>7206</v>
      </c>
      <c r="BA256">
        <v>706</v>
      </c>
      <c r="BB256">
        <v>0.91</v>
      </c>
      <c r="BC256"/>
      <c r="BD256" s="150"/>
      <c r="BE256" s="150">
        <v>4509</v>
      </c>
      <c r="BF256" s="150">
        <v>18775</v>
      </c>
      <c r="BG256" s="150">
        <v>5313</v>
      </c>
      <c r="BH256">
        <v>132</v>
      </c>
      <c r="BI256" s="150">
        <v>18103</v>
      </c>
      <c r="BJ256" s="150">
        <v>13844</v>
      </c>
      <c r="BK256" s="150">
        <v>4259</v>
      </c>
      <c r="BL256">
        <v>0.76</v>
      </c>
      <c r="BM256"/>
      <c r="BN256" s="150">
        <v>4614</v>
      </c>
      <c r="BO256">
        <v>283</v>
      </c>
      <c r="BP256" t="s">
        <v>2655</v>
      </c>
      <c r="BQ256">
        <v>-132</v>
      </c>
      <c r="BR256" s="150">
        <v>4765</v>
      </c>
      <c r="BS256" t="s">
        <v>2655</v>
      </c>
      <c r="BT256" s="150">
        <v>4765</v>
      </c>
      <c r="BU256" t="s">
        <v>2655</v>
      </c>
      <c r="BV256" s="150"/>
      <c r="BW256" s="150">
        <v>9787</v>
      </c>
      <c r="BX256" s="150">
        <v>30042</v>
      </c>
      <c r="BY256" s="150">
        <v>9049</v>
      </c>
      <c r="BZ256" t="s">
        <v>2655</v>
      </c>
      <c r="CA256" s="150">
        <v>30780</v>
      </c>
      <c r="CB256" s="150">
        <v>21050</v>
      </c>
      <c r="CC256" s="150">
        <v>9730</v>
      </c>
      <c r="CD256">
        <v>0.68</v>
      </c>
      <c r="CE256" s="150"/>
      <c r="CG256" t="s">
        <v>2655</v>
      </c>
      <c r="CH256" t="s">
        <v>2655</v>
      </c>
      <c r="CJ256" t="s">
        <v>2655</v>
      </c>
      <c r="CK256" t="s">
        <v>2655</v>
      </c>
      <c r="CL256" t="s">
        <v>2655</v>
      </c>
      <c r="CM256" t="s">
        <v>2655</v>
      </c>
      <c r="CN256" s="150"/>
      <c r="CO256">
        <v>16</v>
      </c>
      <c r="CP256">
        <v>826</v>
      </c>
      <c r="CQ256" t="s">
        <v>2655</v>
      </c>
      <c r="CS256">
        <v>842</v>
      </c>
      <c r="CT256">
        <v>822</v>
      </c>
      <c r="CU256">
        <v>20</v>
      </c>
      <c r="CV256">
        <v>0.98</v>
      </c>
      <c r="CW256" s="150"/>
      <c r="CY256" t="s">
        <v>2655</v>
      </c>
      <c r="CZ256" t="s">
        <v>2655</v>
      </c>
      <c r="DB256" t="s">
        <v>2655</v>
      </c>
      <c r="DC256" t="s">
        <v>2655</v>
      </c>
      <c r="DD256" t="s">
        <v>2655</v>
      </c>
      <c r="DE256" t="s">
        <v>2655</v>
      </c>
      <c r="DF256" s="151"/>
      <c r="DG256">
        <v>16</v>
      </c>
      <c r="DH256">
        <v>826</v>
      </c>
      <c r="DI256" t="s">
        <v>2655</v>
      </c>
      <c r="DJ256" t="s">
        <v>2655</v>
      </c>
      <c r="DK256">
        <v>842</v>
      </c>
      <c r="DL256">
        <v>822</v>
      </c>
      <c r="DM256">
        <v>20</v>
      </c>
      <c r="DN256">
        <v>0.98</v>
      </c>
      <c r="DO256"/>
      <c r="DW256" t="str">
        <f t="shared" si="12"/>
        <v>שער הנגב</v>
      </c>
      <c r="DX256" s="150">
        <f t="shared" si="13"/>
        <v>7206</v>
      </c>
      <c r="DY256" s="150">
        <f t="shared" si="14"/>
        <v>13844</v>
      </c>
      <c r="DZ256" s="150"/>
      <c r="EB256" s="150"/>
      <c r="EC256" t="s">
        <v>2974</v>
      </c>
      <c r="ED256" s="150" t="str">
        <f t="shared" si="15"/>
        <v>שער הנגב</v>
      </c>
      <c r="EE256" s="150"/>
      <c r="EL256" s="150"/>
      <c r="EM256" s="152"/>
      <c r="EN256" s="150"/>
      <c r="EO256" s="150"/>
      <c r="EQ256" s="150"/>
      <c r="ES256" s="150"/>
      <c r="EV256" s="150"/>
      <c r="EW256" s="150"/>
      <c r="EX256" s="150"/>
      <c r="EY256" s="151"/>
      <c r="EZ256" s="150"/>
      <c r="FA256" s="150"/>
      <c r="FG256" s="150"/>
      <c r="FH256" s="150"/>
      <c r="FI256" s="150"/>
      <c r="FJ256" s="150"/>
      <c r="FK256" s="151"/>
      <c r="FL256" s="150"/>
      <c r="FM256" s="150"/>
      <c r="FN256" s="150"/>
      <c r="FO256" s="150"/>
      <c r="FP256" s="150"/>
      <c r="FQ256" s="152"/>
      <c r="FS256" s="150"/>
      <c r="FT256" s="150"/>
      <c r="FV256" s="150"/>
      <c r="FW256" s="150"/>
      <c r="FZ256" s="153"/>
      <c r="GA256" s="150"/>
      <c r="GB256" s="150"/>
      <c r="GC256" s="150"/>
      <c r="GE256" s="150"/>
      <c r="GF256" s="150"/>
      <c r="GG256" s="150"/>
      <c r="GI256" s="154"/>
      <c r="GJ256" s="150"/>
      <c r="GN256" s="150"/>
      <c r="GP256" s="150"/>
      <c r="GR256" s="151"/>
      <c r="GS256" s="150"/>
      <c r="GT256" s="150"/>
      <c r="GU256" s="150"/>
      <c r="GW256" s="150"/>
      <c r="GX256" s="150"/>
      <c r="GY256" s="150"/>
      <c r="HA256" s="152"/>
      <c r="HJ256" s="128"/>
      <c r="HS256" s="151"/>
      <c r="IB256" s="151"/>
    </row>
    <row r="257" spans="1:244">
      <c r="A257" s="149">
        <v>244</v>
      </c>
      <c r="B257" s="238" t="s">
        <v>2660</v>
      </c>
      <c r="C257" t="s">
        <v>498</v>
      </c>
      <c r="D257" s="238"/>
      <c r="E257" s="238"/>
      <c r="F257" s="238"/>
      <c r="G257" s="150">
        <v>41731</v>
      </c>
      <c r="H257" s="150">
        <v>32993</v>
      </c>
      <c r="I257" s="150">
        <v>7424</v>
      </c>
      <c r="J257" s="150">
        <v>1173</v>
      </c>
      <c r="K257" s="150">
        <v>14367</v>
      </c>
      <c r="L257" s="150">
        <v>97688</v>
      </c>
      <c r="M257"/>
      <c r="N257">
        <v>369</v>
      </c>
      <c r="O257" s="150"/>
      <c r="P257" s="151"/>
      <c r="Q257" s="150">
        <v>25596</v>
      </c>
      <c r="R257" s="150">
        <v>2386.4</v>
      </c>
      <c r="S257" s="150">
        <v>2262</v>
      </c>
      <c r="T257" s="150">
        <v>10798.3</v>
      </c>
      <c r="U257" s="150">
        <v>32993</v>
      </c>
      <c r="V257" s="150">
        <v>7424</v>
      </c>
      <c r="W257" s="150">
        <v>1173</v>
      </c>
      <c r="X257" s="150">
        <v>12133</v>
      </c>
      <c r="Y257" s="150">
        <v>1211</v>
      </c>
      <c r="AA257" t="s">
        <v>2655</v>
      </c>
      <c r="AB257" s="150">
        <v>1023</v>
      </c>
      <c r="AC257">
        <v>688.3</v>
      </c>
      <c r="AD257" s="150">
        <v>97688</v>
      </c>
      <c r="AE257" t="s">
        <v>2655</v>
      </c>
      <c r="AF257" s="150">
        <v>97688</v>
      </c>
      <c r="AG257" s="151"/>
      <c r="AH257" s="150">
        <v>48196</v>
      </c>
      <c r="AI257" s="150">
        <v>8192</v>
      </c>
      <c r="AJ257" s="150">
        <v>3730</v>
      </c>
      <c r="AK257" s="150">
        <v>1045</v>
      </c>
      <c r="AL257" s="150">
        <v>6003</v>
      </c>
      <c r="AM257" t="s">
        <v>2655</v>
      </c>
      <c r="AP257" s="150">
        <v>18970</v>
      </c>
      <c r="AQ257" s="150">
        <v>14864</v>
      </c>
      <c r="AR257" s="150">
        <v>52302</v>
      </c>
      <c r="AS257" s="150">
        <v>2530</v>
      </c>
      <c r="AT257"/>
      <c r="AU257" s="150">
        <v>5265</v>
      </c>
      <c r="AV257" s="150">
        <v>11492</v>
      </c>
      <c r="AW257" s="150">
        <v>2238</v>
      </c>
      <c r="AY257" s="150">
        <v>14519</v>
      </c>
      <c r="AZ257" s="150">
        <v>8033</v>
      </c>
      <c r="BA257" s="150">
        <v>6486</v>
      </c>
      <c r="BB257">
        <v>0.55000000000000004</v>
      </c>
      <c r="BC257"/>
      <c r="BD257" s="150"/>
      <c r="BE257" s="150">
        <v>3001</v>
      </c>
      <c r="BF257" s="150">
        <v>18500</v>
      </c>
      <c r="BG257">
        <v>148</v>
      </c>
      <c r="BI257" s="150">
        <v>21353</v>
      </c>
      <c r="BJ257" s="150">
        <v>17563</v>
      </c>
      <c r="BK257" s="150">
        <v>3790</v>
      </c>
      <c r="BL257">
        <v>0.82</v>
      </c>
      <c r="BM257"/>
      <c r="BN257" s="150">
        <v>33868</v>
      </c>
      <c r="BO257">
        <v>920</v>
      </c>
      <c r="BP257" s="150">
        <v>2929</v>
      </c>
      <c r="BR257" s="150">
        <v>31859</v>
      </c>
      <c r="BS257" t="s">
        <v>2655</v>
      </c>
      <c r="BT257" s="150">
        <v>31859</v>
      </c>
      <c r="BU257" t="s">
        <v>2655</v>
      </c>
      <c r="BV257" s="150"/>
      <c r="BW257" s="150">
        <v>42134</v>
      </c>
      <c r="BX257" s="150">
        <v>30912</v>
      </c>
      <c r="BY257" s="150">
        <v>5315</v>
      </c>
      <c r="BZ257" t="s">
        <v>2655</v>
      </c>
      <c r="CA257" s="150">
        <v>67731</v>
      </c>
      <c r="CB257" s="150">
        <v>25596</v>
      </c>
      <c r="CC257" s="150">
        <v>42135</v>
      </c>
      <c r="CD257">
        <v>0.38</v>
      </c>
      <c r="CE257" s="150"/>
      <c r="CG257" t="s">
        <v>2655</v>
      </c>
      <c r="CH257" t="s">
        <v>2655</v>
      </c>
      <c r="CJ257" t="s">
        <v>2655</v>
      </c>
      <c r="CK257" t="s">
        <v>2655</v>
      </c>
      <c r="CL257" t="s">
        <v>2655</v>
      </c>
      <c r="CM257" t="s">
        <v>2655</v>
      </c>
      <c r="CN257" s="150"/>
      <c r="CO257">
        <v>768</v>
      </c>
      <c r="CP257" s="150">
        <v>2430</v>
      </c>
      <c r="CQ257" t="s">
        <v>2655</v>
      </c>
      <c r="CS257" s="150">
        <v>3198</v>
      </c>
      <c r="CT257" s="150">
        <v>2365</v>
      </c>
      <c r="CU257">
        <v>833</v>
      </c>
      <c r="CV257">
        <v>0.74</v>
      </c>
      <c r="CW257" s="150"/>
      <c r="CY257" t="s">
        <v>2655</v>
      </c>
      <c r="CZ257" t="s">
        <v>2655</v>
      </c>
      <c r="DB257" t="s">
        <v>2655</v>
      </c>
      <c r="DC257" t="s">
        <v>2655</v>
      </c>
      <c r="DD257" t="s">
        <v>2655</v>
      </c>
      <c r="DE257" t="s">
        <v>2655</v>
      </c>
      <c r="DF257" s="151"/>
      <c r="DG257">
        <v>768</v>
      </c>
      <c r="DH257" s="150">
        <v>2430</v>
      </c>
      <c r="DI257" t="s">
        <v>2655</v>
      </c>
      <c r="DJ257" t="s">
        <v>2655</v>
      </c>
      <c r="DK257" s="150">
        <v>3198</v>
      </c>
      <c r="DL257" s="150">
        <v>2365</v>
      </c>
      <c r="DM257">
        <v>833</v>
      </c>
      <c r="DN257">
        <v>0.74</v>
      </c>
      <c r="DO257" s="150"/>
      <c r="DS257" s="150"/>
      <c r="DW257" t="str">
        <f t="shared" si="12"/>
        <v>שפיר</v>
      </c>
      <c r="DX257" s="150">
        <f t="shared" si="13"/>
        <v>8033</v>
      </c>
      <c r="DY257" s="150">
        <f t="shared" si="14"/>
        <v>17563</v>
      </c>
      <c r="DZ257" s="150"/>
      <c r="EB257" s="150"/>
      <c r="EC257" t="s">
        <v>2975</v>
      </c>
      <c r="ED257" s="150" t="str">
        <f t="shared" si="15"/>
        <v>שפיר</v>
      </c>
      <c r="EL257" s="150"/>
      <c r="EM257" s="152"/>
      <c r="EN257" s="150"/>
      <c r="EO257" s="150"/>
      <c r="EP257" s="150"/>
      <c r="EQ257" s="150"/>
      <c r="ER257" s="150"/>
      <c r="EV257" s="150"/>
      <c r="EW257" s="150"/>
      <c r="EX257" s="150"/>
      <c r="EY257" s="151"/>
      <c r="EZ257" s="150"/>
      <c r="FA257" s="150"/>
      <c r="FB257" s="150"/>
      <c r="FG257" s="150"/>
      <c r="FH257" s="150"/>
      <c r="FI257" s="150"/>
      <c r="FJ257" s="150"/>
      <c r="FK257" s="151"/>
      <c r="FL257" s="150"/>
      <c r="FN257" s="150"/>
      <c r="FO257" s="150"/>
      <c r="FQ257" s="152"/>
      <c r="FR257" s="150"/>
      <c r="FS257" s="150"/>
      <c r="FT257" s="150"/>
      <c r="FV257" s="150"/>
      <c r="FW257" s="150"/>
      <c r="FX257" s="150"/>
      <c r="FZ257" s="153"/>
      <c r="GA257" s="150"/>
      <c r="GB257" s="150"/>
      <c r="GE257" s="150"/>
      <c r="GF257" s="150"/>
      <c r="GG257" s="150"/>
      <c r="GI257" s="154"/>
      <c r="GJ257" s="150"/>
      <c r="GL257" s="150"/>
      <c r="GN257" s="150"/>
      <c r="GP257" s="150"/>
      <c r="GR257" s="151"/>
      <c r="GS257" s="150"/>
      <c r="GT257" s="150"/>
      <c r="GU257" s="150"/>
      <c r="GW257" s="150"/>
      <c r="GX257" s="150"/>
      <c r="GY257" s="150"/>
      <c r="HA257" s="152"/>
      <c r="HJ257" s="128"/>
      <c r="HL257" s="150"/>
      <c r="HO257" s="150"/>
      <c r="HP257" s="150"/>
      <c r="HS257" s="151"/>
      <c r="IB257" s="151"/>
      <c r="ID257" s="150"/>
      <c r="IG257" s="150"/>
      <c r="IH257" s="150"/>
    </row>
    <row r="258" spans="1:244">
      <c r="A258" s="149">
        <v>245</v>
      </c>
      <c r="B258" s="238" t="s">
        <v>2658</v>
      </c>
      <c r="C258" t="s">
        <v>2433</v>
      </c>
      <c r="D258" s="238"/>
      <c r="E258" s="238"/>
      <c r="F258" s="238"/>
      <c r="G258" s="150">
        <v>62260</v>
      </c>
      <c r="H258" s="150">
        <v>51316</v>
      </c>
      <c r="I258" s="150">
        <v>14863</v>
      </c>
      <c r="J258" s="150">
        <v>2297</v>
      </c>
      <c r="K258" s="150">
        <v>22879</v>
      </c>
      <c r="L258" s="150">
        <v>153615</v>
      </c>
      <c r="M258"/>
      <c r="N258" s="150">
        <v>-2125</v>
      </c>
      <c r="O258" s="150"/>
      <c r="P258" s="151"/>
      <c r="Q258" s="150">
        <v>35512</v>
      </c>
      <c r="R258" s="150">
        <v>14482</v>
      </c>
      <c r="S258">
        <v>706</v>
      </c>
      <c r="T258" s="150">
        <v>7600</v>
      </c>
      <c r="U258" s="150">
        <v>51316</v>
      </c>
      <c r="V258" s="150">
        <v>14863</v>
      </c>
      <c r="W258" s="150">
        <v>2297</v>
      </c>
      <c r="X258" s="150">
        <v>22410</v>
      </c>
      <c r="Y258">
        <v>157</v>
      </c>
      <c r="AA258" t="s">
        <v>2655</v>
      </c>
      <c r="AB258" t="s">
        <v>2655</v>
      </c>
      <c r="AC258" s="150">
        <v>3960</v>
      </c>
      <c r="AD258" s="150">
        <v>153303</v>
      </c>
      <c r="AE258">
        <v>312</v>
      </c>
      <c r="AF258" s="150">
        <v>153615</v>
      </c>
      <c r="AG258" s="151"/>
      <c r="AH258" s="150">
        <v>81360</v>
      </c>
      <c r="AI258" s="150">
        <v>4300</v>
      </c>
      <c r="AJ258" s="150">
        <v>2126</v>
      </c>
      <c r="AL258" s="150">
        <v>8949</v>
      </c>
      <c r="AM258" t="s">
        <v>2655</v>
      </c>
      <c r="AN258">
        <v>12</v>
      </c>
      <c r="AP258" s="150">
        <v>15387</v>
      </c>
      <c r="AQ258" s="150">
        <v>34547</v>
      </c>
      <c r="AR258" s="150">
        <v>62200</v>
      </c>
      <c r="AS258" t="s">
        <v>2655</v>
      </c>
      <c r="AT258"/>
      <c r="AU258" s="150">
        <v>57420</v>
      </c>
      <c r="AV258" s="150">
        <v>45659</v>
      </c>
      <c r="AW258" s="150">
        <v>13763</v>
      </c>
      <c r="AX258" s="150">
        <v>1909</v>
      </c>
      <c r="AY258" s="150">
        <v>91225</v>
      </c>
      <c r="AZ258" s="150">
        <v>22397</v>
      </c>
      <c r="BA258" s="150">
        <v>68828</v>
      </c>
      <c r="BB258">
        <v>0.25</v>
      </c>
      <c r="BC258"/>
      <c r="BD258" s="150"/>
      <c r="BE258" s="150">
        <v>13147</v>
      </c>
      <c r="BF258" s="150">
        <v>13500</v>
      </c>
      <c r="BG258">
        <v>719</v>
      </c>
      <c r="BH258" s="150">
        <v>10160</v>
      </c>
      <c r="BI258" s="150">
        <v>36088</v>
      </c>
      <c r="BJ258" s="150">
        <v>13115</v>
      </c>
      <c r="BK258" s="150">
        <v>22973</v>
      </c>
      <c r="BL258">
        <v>0.36</v>
      </c>
      <c r="BM258"/>
      <c r="BN258" s="150">
        <v>153816</v>
      </c>
      <c r="BO258" s="150">
        <v>9043</v>
      </c>
      <c r="BP258" t="s">
        <v>2655</v>
      </c>
      <c r="BQ258" s="150">
        <v>-12069</v>
      </c>
      <c r="BR258" s="150">
        <v>150790</v>
      </c>
      <c r="BS258" t="s">
        <v>2655</v>
      </c>
      <c r="BT258" s="150">
        <v>150790</v>
      </c>
      <c r="BU258" t="s">
        <v>2655</v>
      </c>
      <c r="BV258" s="150"/>
      <c r="BW258" s="150">
        <v>224383</v>
      </c>
      <c r="BX258" s="150">
        <v>68202</v>
      </c>
      <c r="BY258" s="150">
        <v>14482</v>
      </c>
      <c r="BZ258" t="s">
        <v>2655</v>
      </c>
      <c r="CA258" s="150">
        <v>278103</v>
      </c>
      <c r="CB258" s="150">
        <v>35512</v>
      </c>
      <c r="CC258" s="150">
        <v>242591</v>
      </c>
      <c r="CD258">
        <v>0.13</v>
      </c>
      <c r="CE258" s="150"/>
      <c r="CG258" t="s">
        <v>2655</v>
      </c>
      <c r="CH258" t="s">
        <v>2655</v>
      </c>
      <c r="CJ258" t="s">
        <v>2655</v>
      </c>
      <c r="CK258" t="s">
        <v>2655</v>
      </c>
      <c r="CL258" t="s">
        <v>2655</v>
      </c>
      <c r="CM258" t="s">
        <v>2655</v>
      </c>
      <c r="CN258" s="150"/>
      <c r="CO258" s="150">
        <v>3123</v>
      </c>
      <c r="CP258" t="s">
        <v>2655</v>
      </c>
      <c r="CQ258" t="s">
        <v>2655</v>
      </c>
      <c r="CR258" s="150">
        <v>-2417</v>
      </c>
      <c r="CS258">
        <v>706</v>
      </c>
      <c r="CT258">
        <v>706</v>
      </c>
      <c r="CU258" t="s">
        <v>2655</v>
      </c>
      <c r="CV258">
        <v>1</v>
      </c>
      <c r="CW258" s="150"/>
      <c r="CX258" s="150">
        <v>36405</v>
      </c>
      <c r="CY258" s="150">
        <v>1948</v>
      </c>
      <c r="CZ258" t="s">
        <v>2655</v>
      </c>
      <c r="DA258" s="150">
        <v>2417</v>
      </c>
      <c r="DB258" s="150">
        <v>40770</v>
      </c>
      <c r="DC258" t="s">
        <v>2655</v>
      </c>
      <c r="DD258" s="150">
        <v>40770</v>
      </c>
      <c r="DE258" t="s">
        <v>2655</v>
      </c>
      <c r="DF258" s="151"/>
      <c r="DG258" s="150">
        <v>39528</v>
      </c>
      <c r="DH258" s="150">
        <v>1948</v>
      </c>
      <c r="DI258" t="s">
        <v>2655</v>
      </c>
      <c r="DJ258" t="s">
        <v>2655</v>
      </c>
      <c r="DK258" s="150">
        <v>41476</v>
      </c>
      <c r="DL258">
        <v>706</v>
      </c>
      <c r="DM258" s="150">
        <v>40770</v>
      </c>
      <c r="DN258">
        <v>0.02</v>
      </c>
      <c r="DO258" s="150"/>
      <c r="DQ258" s="150"/>
      <c r="DS258" s="150"/>
      <c r="DV258" s="150"/>
      <c r="DW258" t="str">
        <f t="shared" si="12"/>
        <v>שפרעם</v>
      </c>
      <c r="DX258" s="150">
        <f t="shared" si="13"/>
        <v>22397</v>
      </c>
      <c r="DY258" s="150">
        <f t="shared" si="14"/>
        <v>13115</v>
      </c>
      <c r="DZ258" s="150"/>
      <c r="EB258" s="150"/>
      <c r="EC258" t="s">
        <v>2976</v>
      </c>
      <c r="ED258" s="150" t="str">
        <f t="shared" si="15"/>
        <v>שפרעם</v>
      </c>
      <c r="EE258" s="150"/>
      <c r="EL258" s="150"/>
      <c r="EM258" s="152"/>
      <c r="EN258" s="150"/>
      <c r="EO258" s="150"/>
      <c r="EP258" s="150"/>
      <c r="ER258" s="150"/>
      <c r="EV258" s="150"/>
      <c r="EW258" s="150"/>
      <c r="EX258" s="150"/>
      <c r="EY258" s="151"/>
      <c r="EZ258" s="150"/>
      <c r="FA258" s="150"/>
      <c r="FB258" s="150"/>
      <c r="FD258" s="150"/>
      <c r="FE258" s="150"/>
      <c r="FG258" s="150"/>
      <c r="FH258" s="150"/>
      <c r="FI258" s="150"/>
      <c r="FK258" s="151"/>
      <c r="FL258" s="150"/>
      <c r="FM258" s="150"/>
      <c r="FN258" s="150"/>
      <c r="FO258" s="150"/>
      <c r="FP258" s="150"/>
      <c r="FQ258" s="152"/>
      <c r="FR258" s="150"/>
      <c r="FS258" s="150"/>
      <c r="FT258" s="150"/>
      <c r="FU258" s="150"/>
      <c r="FV258" s="150"/>
      <c r="FW258" s="150"/>
      <c r="FX258" s="150"/>
      <c r="FZ258" s="153"/>
      <c r="GA258" s="150"/>
      <c r="GB258" s="150"/>
      <c r="GD258" s="150"/>
      <c r="GE258" s="150"/>
      <c r="GF258" s="150"/>
      <c r="GG258" s="150"/>
      <c r="GI258" s="154"/>
      <c r="GJ258" s="150"/>
      <c r="GK258" s="150"/>
      <c r="GM258" s="150"/>
      <c r="GN258" s="150"/>
      <c r="GP258" s="150"/>
      <c r="GR258" s="151"/>
      <c r="GS258" s="150"/>
      <c r="GT258" s="150"/>
      <c r="GU258" s="150"/>
      <c r="GW258" s="150"/>
      <c r="GX258" s="150"/>
      <c r="GY258" s="150"/>
      <c r="HA258" s="152"/>
      <c r="HJ258" s="128"/>
      <c r="HK258" s="150"/>
      <c r="HN258" s="150"/>
      <c r="HS258" s="151"/>
      <c r="HT258" s="150"/>
      <c r="HU258" s="150"/>
      <c r="HW258" s="150"/>
      <c r="HX258" s="150"/>
      <c r="HZ258" s="150"/>
      <c r="IB258" s="151"/>
      <c r="IC258" s="150"/>
      <c r="ID258" s="150"/>
      <c r="IG258" s="150"/>
      <c r="II258" s="150"/>
    </row>
    <row r="259" spans="1:244">
      <c r="A259" s="149">
        <v>246</v>
      </c>
      <c r="B259" s="238" t="s">
        <v>2654</v>
      </c>
      <c r="C259" s="124" t="s">
        <v>2549</v>
      </c>
      <c r="D259" s="238"/>
      <c r="E259" s="238"/>
      <c r="F259" s="238"/>
      <c r="G259" s="150">
        <v>3625645</v>
      </c>
      <c r="H259" s="150">
        <v>380284</v>
      </c>
      <c r="I259" s="150">
        <v>246920</v>
      </c>
      <c r="J259" s="150">
        <v>18776</v>
      </c>
      <c r="K259" s="150">
        <v>1365</v>
      </c>
      <c r="L259" s="150">
        <v>4272990</v>
      </c>
      <c r="M259" s="150"/>
      <c r="N259" s="150">
        <v>14568</v>
      </c>
      <c r="O259" s="150"/>
      <c r="P259" s="151"/>
      <c r="Q259" s="150">
        <v>2837759</v>
      </c>
      <c r="R259" s="150">
        <v>150494</v>
      </c>
      <c r="S259" s="150">
        <v>4618</v>
      </c>
      <c r="T259" s="150">
        <v>551465</v>
      </c>
      <c r="U259" s="150">
        <v>380284</v>
      </c>
      <c r="V259" s="150">
        <v>246920</v>
      </c>
      <c r="W259" s="150">
        <v>18776</v>
      </c>
      <c r="X259" t="s">
        <v>2655</v>
      </c>
      <c r="Y259" s="150">
        <v>1365</v>
      </c>
      <c r="AA259" t="s">
        <v>2655</v>
      </c>
      <c r="AB259" t="s">
        <v>2655</v>
      </c>
      <c r="AC259" s="150">
        <v>81309</v>
      </c>
      <c r="AD259" s="150">
        <v>4272990</v>
      </c>
      <c r="AE259" t="s">
        <v>2655</v>
      </c>
      <c r="AF259" s="150">
        <v>4272990</v>
      </c>
      <c r="AG259" s="151"/>
      <c r="AH259" s="150">
        <v>5068774</v>
      </c>
      <c r="AI259" s="150">
        <v>48212</v>
      </c>
      <c r="AJ259" s="150">
        <v>21956</v>
      </c>
      <c r="AL259" s="150">
        <v>763228</v>
      </c>
      <c r="AM259" s="150">
        <v>201000</v>
      </c>
      <c r="AP259" s="150">
        <v>1034396</v>
      </c>
      <c r="AQ259" s="150">
        <v>341840</v>
      </c>
      <c r="AR259" s="150">
        <v>5761330</v>
      </c>
      <c r="AS259" t="s">
        <v>2655</v>
      </c>
      <c r="AT259"/>
      <c r="AU259" s="150">
        <v>126677</v>
      </c>
      <c r="AV259" s="150">
        <v>894512.75</v>
      </c>
      <c r="AW259" s="150">
        <v>147164</v>
      </c>
      <c r="AX259" s="150">
        <v>-11449</v>
      </c>
      <c r="AY259" s="150">
        <v>862576.75</v>
      </c>
      <c r="AZ259" s="150">
        <v>749871</v>
      </c>
      <c r="BA259" s="150">
        <v>112705.75</v>
      </c>
      <c r="BB259">
        <v>0.87</v>
      </c>
      <c r="BC259"/>
      <c r="BD259" s="150"/>
      <c r="BE259" s="150">
        <v>904508</v>
      </c>
      <c r="BF259" s="150">
        <v>2741487.5</v>
      </c>
      <c r="BG259" s="150">
        <v>590183</v>
      </c>
      <c r="BH259" s="150">
        <v>-255943</v>
      </c>
      <c r="BI259" s="150">
        <v>2799869.5</v>
      </c>
      <c r="BJ259" s="150">
        <v>2087888</v>
      </c>
      <c r="BK259" s="150">
        <v>711981.5</v>
      </c>
      <c r="BL259">
        <v>0.75</v>
      </c>
      <c r="BM259"/>
      <c r="BN259" s="150">
        <v>1851493</v>
      </c>
      <c r="BO259" t="s">
        <v>2655</v>
      </c>
      <c r="BP259" t="s">
        <v>2655</v>
      </c>
      <c r="BQ259" s="150">
        <v>267392</v>
      </c>
      <c r="BR259" s="150">
        <v>2118885</v>
      </c>
      <c r="BS259" t="s">
        <v>2655</v>
      </c>
      <c r="BT259" s="150">
        <v>2118885</v>
      </c>
      <c r="BU259" t="s">
        <v>2655</v>
      </c>
      <c r="BV259" s="150"/>
      <c r="BW259" s="150">
        <v>2882678</v>
      </c>
      <c r="BX259" s="150">
        <v>3636000.25</v>
      </c>
      <c r="BY259" s="150">
        <v>737347</v>
      </c>
      <c r="BZ259" t="s">
        <v>2655</v>
      </c>
      <c r="CA259" s="150">
        <v>5781331.25</v>
      </c>
      <c r="CB259" s="150">
        <v>2837759</v>
      </c>
      <c r="CC259" s="150">
        <v>2943572.25</v>
      </c>
      <c r="CD259">
        <v>0.49</v>
      </c>
      <c r="CE259" s="150"/>
      <c r="CG259" t="s">
        <v>2655</v>
      </c>
      <c r="CH259" t="s">
        <v>2655</v>
      </c>
      <c r="CJ259" t="s">
        <v>2655</v>
      </c>
      <c r="CK259" t="s">
        <v>2655</v>
      </c>
      <c r="CL259" t="s">
        <v>2655</v>
      </c>
      <c r="CM259" t="s">
        <v>2655</v>
      </c>
      <c r="CN259" s="150"/>
      <c r="CO259" s="150">
        <v>139595</v>
      </c>
      <c r="CP259" s="150">
        <v>6836</v>
      </c>
      <c r="CQ259" s="150">
        <v>2609</v>
      </c>
      <c r="CR259" s="150">
        <v>-4736</v>
      </c>
      <c r="CS259" s="150">
        <v>139086</v>
      </c>
      <c r="CT259" s="150">
        <v>4737</v>
      </c>
      <c r="CU259" s="150">
        <v>134349</v>
      </c>
      <c r="CV259">
        <v>0.03</v>
      </c>
      <c r="CW259" s="150"/>
      <c r="CX259" s="150">
        <v>129318</v>
      </c>
      <c r="CY259" t="s">
        <v>2655</v>
      </c>
      <c r="CZ259" t="s">
        <v>2655</v>
      </c>
      <c r="DA259" s="150">
        <v>4736</v>
      </c>
      <c r="DB259" s="150">
        <v>134054</v>
      </c>
      <c r="DC259" t="s">
        <v>2655</v>
      </c>
      <c r="DD259" s="150">
        <v>134054</v>
      </c>
      <c r="DE259" t="s">
        <v>2655</v>
      </c>
      <c r="DF259" s="151"/>
      <c r="DG259" s="150">
        <v>268913</v>
      </c>
      <c r="DH259" s="150">
        <v>6836</v>
      </c>
      <c r="DI259" s="150">
        <v>2609</v>
      </c>
      <c r="DJ259" t="s">
        <v>2655</v>
      </c>
      <c r="DK259" s="150">
        <v>273140</v>
      </c>
      <c r="DL259" s="150">
        <v>4737</v>
      </c>
      <c r="DM259" s="150">
        <v>268403</v>
      </c>
      <c r="DN259">
        <v>0.02</v>
      </c>
      <c r="DO259" s="150"/>
      <c r="DP259" s="150"/>
      <c r="DQ259" s="150"/>
      <c r="DS259" s="150"/>
      <c r="DW259" t="str">
        <f t="shared" si="12"/>
        <v>תל אביב יפו</v>
      </c>
      <c r="DX259" s="150">
        <f t="shared" si="13"/>
        <v>749871</v>
      </c>
      <c r="DY259" s="150">
        <f t="shared" si="14"/>
        <v>2087888</v>
      </c>
      <c r="DZ259" s="150">
        <f>DY259-80000</f>
        <v>2007888</v>
      </c>
      <c r="EA259">
        <f>DX259/(DZ259+DX259)</f>
        <v>0.27191317297849449</v>
      </c>
      <c r="EB259" s="150">
        <f>DX259/DY259</f>
        <v>0.35915288559539593</v>
      </c>
      <c r="EC259" t="s">
        <v>2977</v>
      </c>
      <c r="ED259" s="150" t="str">
        <f t="shared" si="15"/>
        <v>תל אביב -יפו</v>
      </c>
      <c r="EE259" s="150"/>
      <c r="EL259" s="150"/>
      <c r="EM259" s="152"/>
      <c r="EN259" s="150"/>
      <c r="EO259" s="150"/>
      <c r="EP259" s="150"/>
      <c r="ER259" s="150"/>
      <c r="ES259" s="150"/>
      <c r="EV259" s="150"/>
      <c r="EW259" s="150"/>
      <c r="EX259" s="150"/>
      <c r="EY259" s="151"/>
      <c r="EZ259" s="150"/>
      <c r="FA259" s="150"/>
      <c r="FE259" s="150"/>
      <c r="FG259" s="150"/>
      <c r="FH259" s="150"/>
      <c r="FI259" s="150"/>
      <c r="FJ259" s="150"/>
      <c r="FK259" s="151"/>
      <c r="FL259" s="150"/>
      <c r="FM259" s="150"/>
      <c r="FQ259" s="152"/>
      <c r="FR259" s="150"/>
      <c r="FS259" s="150"/>
      <c r="FT259" s="150"/>
      <c r="FU259" s="150"/>
      <c r="FV259" s="150"/>
      <c r="FW259" s="150"/>
      <c r="FX259" s="150"/>
      <c r="FZ259" s="153"/>
      <c r="GA259" s="150"/>
      <c r="GB259" s="150"/>
      <c r="GC259" s="150"/>
      <c r="GD259" s="150"/>
      <c r="GE259" s="150"/>
      <c r="GF259" s="150"/>
      <c r="GG259" s="150"/>
      <c r="GI259" s="154"/>
      <c r="GJ259" s="150"/>
      <c r="GM259" s="150"/>
      <c r="GN259" s="150"/>
      <c r="GP259" s="150"/>
      <c r="GR259" s="151"/>
      <c r="GS259" s="150"/>
      <c r="GT259" s="150"/>
      <c r="GU259" s="150"/>
      <c r="GW259" s="150"/>
      <c r="GX259" s="150"/>
      <c r="GY259" s="150"/>
      <c r="HA259" s="152"/>
      <c r="HJ259" s="128"/>
      <c r="HK259" s="150"/>
      <c r="HL259" s="150"/>
      <c r="HM259" s="150"/>
      <c r="HN259" s="150"/>
      <c r="HO259" s="150"/>
      <c r="HP259" s="150"/>
      <c r="HQ259" s="150"/>
      <c r="HS259" s="151"/>
      <c r="HT259" s="150"/>
      <c r="HW259" s="150"/>
      <c r="HX259" s="150"/>
      <c r="HZ259" s="150"/>
      <c r="IB259" s="151"/>
      <c r="IC259" s="150"/>
      <c r="ID259" s="150"/>
      <c r="IE259" s="150"/>
      <c r="IG259" s="150"/>
      <c r="IH259" s="150"/>
      <c r="II259" s="150"/>
    </row>
    <row r="260" spans="1:244">
      <c r="A260" s="149">
        <v>247</v>
      </c>
      <c r="C260" t="s">
        <v>1594</v>
      </c>
      <c r="G260" s="150">
        <v>38293</v>
      </c>
      <c r="H260" s="150">
        <v>30816</v>
      </c>
      <c r="I260" s="150">
        <v>5523</v>
      </c>
      <c r="J260">
        <v>558</v>
      </c>
      <c r="K260" s="150">
        <v>2555</v>
      </c>
      <c r="L260" s="150">
        <v>77745</v>
      </c>
      <c r="M260"/>
      <c r="N260">
        <v>830</v>
      </c>
      <c r="O260" s="150"/>
      <c r="Q260" s="150">
        <v>25423</v>
      </c>
      <c r="R260" s="150">
        <v>2432</v>
      </c>
      <c r="S260">
        <v>35</v>
      </c>
      <c r="T260" s="150">
        <v>10125</v>
      </c>
      <c r="U260" s="150">
        <v>30816</v>
      </c>
      <c r="V260" s="150">
        <v>5523</v>
      </c>
      <c r="W260">
        <v>558</v>
      </c>
      <c r="X260" s="150">
        <v>2329</v>
      </c>
      <c r="Y260">
        <v>23</v>
      </c>
      <c r="AA260" t="s">
        <v>2655</v>
      </c>
      <c r="AB260">
        <v>3</v>
      </c>
      <c r="AC260">
        <v>278</v>
      </c>
      <c r="AD260" s="150">
        <v>77545</v>
      </c>
      <c r="AE260">
        <v>200</v>
      </c>
      <c r="AF260" s="150">
        <v>77745</v>
      </c>
      <c r="AG260" s="128"/>
      <c r="AH260" s="150">
        <v>161251</v>
      </c>
      <c r="AI260" s="150">
        <v>1261</v>
      </c>
      <c r="AJ260">
        <v>582</v>
      </c>
      <c r="AK260">
        <v>779</v>
      </c>
      <c r="AL260" s="150">
        <v>13011</v>
      </c>
      <c r="AM260" t="s">
        <v>2655</v>
      </c>
      <c r="AP260" s="150">
        <v>15633</v>
      </c>
      <c r="AQ260" s="150">
        <v>3814</v>
      </c>
      <c r="AR260" s="150">
        <v>173070</v>
      </c>
      <c r="AS260" t="s">
        <v>2655</v>
      </c>
      <c r="AT260"/>
      <c r="AU260">
        <v>60</v>
      </c>
      <c r="AV260" s="150">
        <v>22136</v>
      </c>
      <c r="AW260" s="150">
        <v>2157</v>
      </c>
      <c r="AX260">
        <v>561</v>
      </c>
      <c r="AY260" s="150">
        <v>20600</v>
      </c>
      <c r="AZ260" s="150">
        <v>19891</v>
      </c>
      <c r="BA260">
        <v>709</v>
      </c>
      <c r="BB260">
        <v>0.97</v>
      </c>
      <c r="BC260"/>
      <c r="BD260" s="150"/>
      <c r="BE260" s="150">
        <v>3117</v>
      </c>
      <c r="BF260" s="150">
        <v>6308</v>
      </c>
      <c r="BG260">
        <v>275</v>
      </c>
      <c r="BH260" s="150">
        <v>-1230</v>
      </c>
      <c r="BI260" s="150">
        <v>7920</v>
      </c>
      <c r="BJ260" s="150">
        <v>5532</v>
      </c>
      <c r="BK260" s="150">
        <v>2388</v>
      </c>
      <c r="BL260">
        <v>0.7</v>
      </c>
      <c r="BM260"/>
      <c r="BN260" s="150">
        <v>4449</v>
      </c>
      <c r="BO260" t="s">
        <v>2655</v>
      </c>
      <c r="BP260" t="s">
        <v>2655</v>
      </c>
      <c r="BQ260">
        <v>669</v>
      </c>
      <c r="BR260" s="150">
        <v>5118</v>
      </c>
      <c r="BS260" t="s">
        <v>2655</v>
      </c>
      <c r="BT260" s="150">
        <v>5118</v>
      </c>
      <c r="BU260" t="s">
        <v>2655</v>
      </c>
      <c r="BV260" s="150"/>
      <c r="BW260" s="150">
        <v>7626</v>
      </c>
      <c r="BX260" s="150">
        <v>28444</v>
      </c>
      <c r="BY260" s="150">
        <v>2432</v>
      </c>
      <c r="BZ260" t="s">
        <v>2655</v>
      </c>
      <c r="CA260" s="150">
        <v>33638</v>
      </c>
      <c r="CB260" s="150">
        <v>25423</v>
      </c>
      <c r="CC260" s="150">
        <v>8215</v>
      </c>
      <c r="CD260">
        <v>0.76</v>
      </c>
      <c r="CE260" s="150"/>
      <c r="CG260" t="s">
        <v>2655</v>
      </c>
      <c r="CH260" t="s">
        <v>2655</v>
      </c>
      <c r="CJ260" t="s">
        <v>2655</v>
      </c>
      <c r="CK260" t="s">
        <v>2655</v>
      </c>
      <c r="CL260" t="s">
        <v>2655</v>
      </c>
      <c r="CM260" t="s">
        <v>2655</v>
      </c>
      <c r="CN260" s="150"/>
      <c r="CO260" s="150">
        <v>1101</v>
      </c>
      <c r="CP260">
        <v>139</v>
      </c>
      <c r="CQ260" t="s">
        <v>2655</v>
      </c>
      <c r="CR260">
        <v>-408</v>
      </c>
      <c r="CS260">
        <v>832</v>
      </c>
      <c r="CT260">
        <v>35</v>
      </c>
      <c r="CU260">
        <v>797</v>
      </c>
      <c r="CV260">
        <v>0.04</v>
      </c>
      <c r="CW260" s="150"/>
      <c r="CX260">
        <v>852</v>
      </c>
      <c r="CY260" t="s">
        <v>2655</v>
      </c>
      <c r="CZ260" t="s">
        <v>2655</v>
      </c>
      <c r="DA260">
        <v>408</v>
      </c>
      <c r="DB260" s="150">
        <v>1260</v>
      </c>
      <c r="DC260" t="s">
        <v>2655</v>
      </c>
      <c r="DD260" s="150">
        <v>1260</v>
      </c>
      <c r="DE260" t="s">
        <v>2655</v>
      </c>
      <c r="DG260" s="150">
        <v>1953</v>
      </c>
      <c r="DH260">
        <v>139</v>
      </c>
      <c r="DI260" t="s">
        <v>2655</v>
      </c>
      <c r="DJ260" t="s">
        <v>2655</v>
      </c>
      <c r="DK260" s="150">
        <v>2092</v>
      </c>
      <c r="DL260">
        <v>35</v>
      </c>
      <c r="DM260" s="150">
        <v>2057</v>
      </c>
      <c r="DN260">
        <v>0.02</v>
      </c>
      <c r="DO260" s="150"/>
      <c r="DS260" s="150"/>
      <c r="DW260" t="str">
        <f t="shared" si="12"/>
        <v>תל מונד</v>
      </c>
      <c r="DX260" s="150">
        <f t="shared" si="13"/>
        <v>19891</v>
      </c>
      <c r="DY260" s="150">
        <f t="shared" si="14"/>
        <v>5532</v>
      </c>
      <c r="DZ260" s="150"/>
      <c r="EB260" s="150"/>
      <c r="EC260" t="s">
        <v>2978</v>
      </c>
      <c r="ED260" s="150" t="str">
        <f t="shared" si="15"/>
        <v>תל מונד</v>
      </c>
      <c r="EL260" s="150"/>
      <c r="EM260" s="152"/>
      <c r="EN260" s="150"/>
      <c r="EO260" s="150"/>
      <c r="ER260" s="150"/>
      <c r="EV260" s="150"/>
      <c r="EW260" s="150"/>
      <c r="EX260" s="150"/>
      <c r="EY260" s="151"/>
      <c r="EZ260" s="150"/>
      <c r="FA260" s="150"/>
      <c r="FG260" s="150"/>
      <c r="FH260" s="150"/>
      <c r="FI260" s="150"/>
      <c r="FJ260" s="150"/>
      <c r="FK260" s="151"/>
      <c r="FL260" s="150"/>
      <c r="FM260" s="150"/>
      <c r="FN260" s="150"/>
      <c r="FO260" s="150"/>
      <c r="FP260" s="150"/>
      <c r="FQ260" s="152"/>
      <c r="FS260" s="150"/>
      <c r="FT260" s="150"/>
      <c r="FV260" s="150"/>
      <c r="FW260" s="150"/>
      <c r="FZ260" s="130"/>
      <c r="GA260" s="150"/>
      <c r="GB260" s="150"/>
      <c r="GD260" s="150"/>
      <c r="GE260" s="150"/>
      <c r="GF260" s="150"/>
      <c r="GG260" s="150"/>
      <c r="GI260" s="131"/>
      <c r="GJ260" s="150"/>
      <c r="GN260" s="150"/>
      <c r="GP260" s="150"/>
      <c r="GR260" s="128"/>
      <c r="GS260" s="150"/>
      <c r="GT260" s="150"/>
      <c r="GU260" s="150"/>
      <c r="GW260" s="150"/>
      <c r="GX260" s="150"/>
      <c r="GY260" s="150"/>
      <c r="HA260" s="129"/>
      <c r="HJ260" s="128"/>
      <c r="HK260" s="150"/>
      <c r="HS260" s="128"/>
      <c r="HX260" s="150"/>
      <c r="HZ260" s="150"/>
      <c r="IB260" s="128"/>
      <c r="IC260" s="150"/>
      <c r="IG260" s="150"/>
      <c r="II260" s="150"/>
    </row>
    <row r="261" spans="1:244">
      <c r="A261" s="149">
        <v>248</v>
      </c>
      <c r="C261" t="s">
        <v>506</v>
      </c>
      <c r="G261" s="150">
        <v>13235</v>
      </c>
      <c r="H261" s="150">
        <v>25500</v>
      </c>
      <c r="I261" s="150">
        <v>6725</v>
      </c>
      <c r="J261" s="150">
        <v>1637</v>
      </c>
      <c r="K261" s="150">
        <v>14547</v>
      </c>
      <c r="L261" s="150">
        <v>61644</v>
      </c>
      <c r="M261"/>
      <c r="N261">
        <v>5</v>
      </c>
      <c r="O261" s="150"/>
      <c r="Q261" s="150">
        <v>3495</v>
      </c>
      <c r="R261" s="150">
        <v>6894</v>
      </c>
      <c r="S261">
        <v>388</v>
      </c>
      <c r="T261" s="150">
        <v>1322</v>
      </c>
      <c r="U261" s="150">
        <v>25500</v>
      </c>
      <c r="V261" s="150">
        <v>6725</v>
      </c>
      <c r="W261" s="150">
        <v>1637</v>
      </c>
      <c r="X261" s="150">
        <v>13465</v>
      </c>
      <c r="Y261">
        <v>311</v>
      </c>
      <c r="AA261" t="s">
        <v>2655</v>
      </c>
      <c r="AB261">
        <v>471</v>
      </c>
      <c r="AC261" s="150">
        <v>1136</v>
      </c>
      <c r="AD261" s="150">
        <v>61344</v>
      </c>
      <c r="AE261">
        <v>300</v>
      </c>
      <c r="AF261" s="150">
        <v>61644</v>
      </c>
      <c r="AG261" s="128"/>
      <c r="AH261" s="150">
        <v>60329</v>
      </c>
      <c r="AI261" s="150">
        <v>2917</v>
      </c>
      <c r="AJ261" s="150">
        <v>3003</v>
      </c>
      <c r="AL261">
        <v>17</v>
      </c>
      <c r="AM261" t="s">
        <v>2655</v>
      </c>
      <c r="AP261" s="150">
        <v>5937</v>
      </c>
      <c r="AQ261" s="150">
        <v>1291</v>
      </c>
      <c r="AR261" s="150">
        <v>64975</v>
      </c>
      <c r="AS261" t="s">
        <v>2655</v>
      </c>
      <c r="AT261"/>
      <c r="AU261" s="150">
        <v>19820</v>
      </c>
      <c r="AV261" s="150">
        <v>11284</v>
      </c>
      <c r="AW261" s="150">
        <v>6805</v>
      </c>
      <c r="AX261">
        <v>382</v>
      </c>
      <c r="AY261" s="150">
        <v>24681</v>
      </c>
      <c r="AZ261" s="150">
        <v>3334</v>
      </c>
      <c r="BA261" s="150">
        <v>21347</v>
      </c>
      <c r="BB261">
        <v>0.14000000000000001</v>
      </c>
      <c r="BC261"/>
      <c r="BD261" s="150"/>
      <c r="BE261" s="150">
        <v>1265</v>
      </c>
      <c r="BF261" s="150">
        <v>1886</v>
      </c>
      <c r="BG261">
        <v>89</v>
      </c>
      <c r="BH261" s="150">
        <v>-2142</v>
      </c>
      <c r="BI261">
        <v>920</v>
      </c>
      <c r="BJ261">
        <v>162</v>
      </c>
      <c r="BK261">
        <v>758</v>
      </c>
      <c r="BL261">
        <v>0.18</v>
      </c>
      <c r="BM261"/>
      <c r="BN261" s="150">
        <v>42988</v>
      </c>
      <c r="BO261" s="150">
        <v>3098</v>
      </c>
      <c r="BP261" t="s">
        <v>2655</v>
      </c>
      <c r="BQ261" s="150">
        <v>1760</v>
      </c>
      <c r="BR261" s="150">
        <v>47846</v>
      </c>
      <c r="BS261" t="s">
        <v>2655</v>
      </c>
      <c r="BT261" s="150">
        <v>47846</v>
      </c>
      <c r="BU261" t="s">
        <v>2655</v>
      </c>
      <c r="BV261" s="150"/>
      <c r="BW261" s="150">
        <v>64073</v>
      </c>
      <c r="BX261" s="150">
        <v>16268</v>
      </c>
      <c r="BY261" s="150">
        <v>6894</v>
      </c>
      <c r="BZ261" t="s">
        <v>2655</v>
      </c>
      <c r="CA261" s="150">
        <v>73447</v>
      </c>
      <c r="CB261" s="150">
        <v>3496</v>
      </c>
      <c r="CC261" s="150">
        <v>69951</v>
      </c>
      <c r="CD261">
        <v>0.05</v>
      </c>
      <c r="CE261" s="150"/>
      <c r="CG261" t="s">
        <v>2655</v>
      </c>
      <c r="CH261" t="s">
        <v>2655</v>
      </c>
      <c r="CJ261" t="s">
        <v>2655</v>
      </c>
      <c r="CK261" t="s">
        <v>2655</v>
      </c>
      <c r="CL261" t="s">
        <v>2655</v>
      </c>
      <c r="CM261" t="s">
        <v>2655</v>
      </c>
      <c r="CN261" s="150"/>
      <c r="CO261" s="150">
        <v>4383</v>
      </c>
      <c r="CP261" s="150">
        <v>1495</v>
      </c>
      <c r="CQ261" t="s">
        <v>2655</v>
      </c>
      <c r="CR261" s="150">
        <v>1348</v>
      </c>
      <c r="CS261" s="150">
        <v>7226</v>
      </c>
      <c r="CT261">
        <v>388</v>
      </c>
      <c r="CU261" s="150">
        <v>6838</v>
      </c>
      <c r="CV261">
        <v>0.05</v>
      </c>
      <c r="CW261" s="150"/>
      <c r="CX261" s="150">
        <v>21863</v>
      </c>
      <c r="CY261" t="s">
        <v>2655</v>
      </c>
      <c r="CZ261" t="s">
        <v>2655</v>
      </c>
      <c r="DA261" s="150">
        <v>-1348</v>
      </c>
      <c r="DB261" s="150">
        <v>20515</v>
      </c>
      <c r="DC261" t="s">
        <v>2655</v>
      </c>
      <c r="DD261" s="150">
        <v>20515</v>
      </c>
      <c r="DE261" t="s">
        <v>2655</v>
      </c>
      <c r="DG261" s="150">
        <v>26246</v>
      </c>
      <c r="DH261" s="150">
        <v>1495</v>
      </c>
      <c r="DI261" t="s">
        <v>2655</v>
      </c>
      <c r="DJ261" t="s">
        <v>2655</v>
      </c>
      <c r="DK261" s="150">
        <v>27741</v>
      </c>
      <c r="DL261">
        <v>388</v>
      </c>
      <c r="DM261" s="150">
        <v>27353</v>
      </c>
      <c r="DN261">
        <v>0.01</v>
      </c>
      <c r="DO261" s="150"/>
      <c r="DS261" s="150"/>
      <c r="DW261" t="str">
        <f t="shared" si="12"/>
        <v>תל שבע</v>
      </c>
      <c r="DX261" s="150">
        <f t="shared" si="13"/>
        <v>3334</v>
      </c>
      <c r="DY261" s="150">
        <f t="shared" si="14"/>
        <v>162</v>
      </c>
      <c r="DZ261" s="150"/>
      <c r="EB261" s="150"/>
      <c r="EC261" t="s">
        <v>2979</v>
      </c>
      <c r="ED261" s="150" t="str">
        <f t="shared" si="15"/>
        <v>תל שבע</v>
      </c>
      <c r="EL261" s="150"/>
      <c r="EM261" s="152"/>
      <c r="EN261" s="150"/>
      <c r="EO261" s="150"/>
      <c r="EP261" s="150"/>
      <c r="EV261" s="150"/>
      <c r="EW261" s="150"/>
      <c r="EX261" s="150"/>
      <c r="EY261" s="151"/>
      <c r="EZ261" s="150"/>
      <c r="FA261" s="150"/>
      <c r="FG261" s="150"/>
      <c r="FH261" s="150"/>
      <c r="FI261" s="150"/>
      <c r="FK261" s="151"/>
      <c r="FN261" s="150"/>
      <c r="FO261" s="150"/>
      <c r="FQ261" s="152"/>
      <c r="FR261" s="150"/>
      <c r="FS261" s="150"/>
      <c r="FT261" s="150"/>
      <c r="FV261" s="150"/>
      <c r="FW261" s="150"/>
      <c r="FX261" s="150"/>
      <c r="FZ261" s="130"/>
      <c r="GA261" s="150"/>
      <c r="GB261" s="150"/>
      <c r="GD261" s="150"/>
      <c r="GI261" s="131"/>
      <c r="GJ261" s="150"/>
      <c r="GK261" s="150"/>
      <c r="GM261" s="150"/>
      <c r="GN261" s="150"/>
      <c r="GP261" s="150"/>
      <c r="GR261" s="128"/>
      <c r="GS261" s="150"/>
      <c r="GT261" s="150"/>
      <c r="GU261" s="150"/>
      <c r="GW261" s="150"/>
      <c r="GX261" s="150"/>
      <c r="GY261" s="150"/>
      <c r="HA261" s="129"/>
      <c r="HJ261" s="128"/>
      <c r="HK261" s="150"/>
      <c r="HL261" s="150"/>
      <c r="HN261" s="150"/>
      <c r="HO261" s="150"/>
      <c r="HQ261" s="150"/>
      <c r="HS261" s="128"/>
      <c r="HT261" s="150"/>
      <c r="HW261" s="150"/>
      <c r="HX261" s="150"/>
      <c r="HZ261" s="150"/>
      <c r="IB261" s="128"/>
      <c r="IC261" s="150"/>
      <c r="ID261" s="150"/>
      <c r="IG261" s="150"/>
      <c r="II261" s="150"/>
    </row>
    <row r="262" spans="1:244">
      <c r="A262" s="149">
        <v>249</v>
      </c>
      <c r="C262" t="s">
        <v>516</v>
      </c>
      <c r="G262" s="150">
        <v>118601</v>
      </c>
      <c r="H262" s="150">
        <v>6259</v>
      </c>
      <c r="I262">
        <v>285</v>
      </c>
      <c r="J262" s="150">
        <v>1498</v>
      </c>
      <c r="K262">
        <v>31</v>
      </c>
      <c r="L262" s="150">
        <v>126674</v>
      </c>
      <c r="M262" s="150"/>
      <c r="N262">
        <v>6</v>
      </c>
      <c r="O262" s="150"/>
      <c r="Q262" s="150">
        <v>89604</v>
      </c>
      <c r="R262" s="150">
        <v>2010</v>
      </c>
      <c r="S262">
        <v>286</v>
      </c>
      <c r="T262" s="150">
        <v>24083</v>
      </c>
      <c r="U262" s="150">
        <v>6259</v>
      </c>
      <c r="V262">
        <v>285</v>
      </c>
      <c r="W262" s="150">
        <v>1498</v>
      </c>
      <c r="X262" t="s">
        <v>2655</v>
      </c>
      <c r="Y262">
        <v>31</v>
      </c>
      <c r="AA262" t="s">
        <v>2655</v>
      </c>
      <c r="AB262" t="s">
        <v>2655</v>
      </c>
      <c r="AC262" s="150">
        <v>2618</v>
      </c>
      <c r="AD262" s="150">
        <v>126674</v>
      </c>
      <c r="AE262" t="s">
        <v>2655</v>
      </c>
      <c r="AF262" s="150">
        <v>126674</v>
      </c>
      <c r="AG262" s="128"/>
      <c r="AH262" s="150">
        <v>256537</v>
      </c>
      <c r="AI262" s="150">
        <v>3081</v>
      </c>
      <c r="AJ262" s="150">
        <v>6612</v>
      </c>
      <c r="AL262" s="150">
        <v>11100</v>
      </c>
      <c r="AM262" s="150">
        <v>9606</v>
      </c>
      <c r="AO262" s="150">
        <v>9264</v>
      </c>
      <c r="AP262" s="150">
        <v>39663</v>
      </c>
      <c r="AQ262" s="150">
        <v>35169</v>
      </c>
      <c r="AR262" s="150">
        <v>261031</v>
      </c>
      <c r="AS262">
        <v>212</v>
      </c>
      <c r="AT262"/>
      <c r="AU262">
        <v>327</v>
      </c>
      <c r="AV262" s="150">
        <v>2340</v>
      </c>
      <c r="AW262">
        <v>53</v>
      </c>
      <c r="AY262" s="150">
        <v>2614</v>
      </c>
      <c r="AZ262" s="150">
        <v>2093</v>
      </c>
      <c r="BA262">
        <v>521</v>
      </c>
      <c r="BB262">
        <v>0.8</v>
      </c>
      <c r="BC262"/>
      <c r="BD262" s="150"/>
      <c r="BE262" s="150">
        <v>15666</v>
      </c>
      <c r="BF262" s="150">
        <v>101480</v>
      </c>
      <c r="BG262" s="150">
        <v>1960</v>
      </c>
      <c r="BI262" s="150">
        <v>115186</v>
      </c>
      <c r="BJ262" s="150">
        <v>94508</v>
      </c>
      <c r="BK262" s="150">
        <v>20678</v>
      </c>
      <c r="BL262">
        <v>0.82</v>
      </c>
      <c r="BM262"/>
      <c r="BN262" s="150">
        <v>6276</v>
      </c>
      <c r="BO262">
        <v>454</v>
      </c>
      <c r="BP262" t="s">
        <v>2655</v>
      </c>
      <c r="BR262" s="150">
        <v>6730</v>
      </c>
      <c r="BS262" t="s">
        <v>2655</v>
      </c>
      <c r="BT262" s="150">
        <v>6730</v>
      </c>
      <c r="BU262" t="s">
        <v>2655</v>
      </c>
      <c r="BV262" s="150"/>
      <c r="BW262" s="150">
        <v>22269</v>
      </c>
      <c r="BX262" s="150">
        <v>104274</v>
      </c>
      <c r="BY262" s="150">
        <v>2013</v>
      </c>
      <c r="BZ262" t="s">
        <v>2655</v>
      </c>
      <c r="CA262" s="150">
        <v>124530</v>
      </c>
      <c r="CB262" s="150">
        <v>96601</v>
      </c>
      <c r="CC262" s="150">
        <v>27929</v>
      </c>
      <c r="CD262">
        <v>0.78</v>
      </c>
      <c r="CE262" s="150"/>
      <c r="CG262" t="s">
        <v>2655</v>
      </c>
      <c r="CH262" t="s">
        <v>2655</v>
      </c>
      <c r="CJ262" t="s">
        <v>2655</v>
      </c>
      <c r="CK262" t="s">
        <v>2655</v>
      </c>
      <c r="CL262" t="s">
        <v>2655</v>
      </c>
      <c r="CM262" t="s">
        <v>2655</v>
      </c>
      <c r="CN262" s="150"/>
      <c r="CO262">
        <v>291</v>
      </c>
      <c r="CP262">
        <v>222</v>
      </c>
      <c r="CQ262" t="s">
        <v>2655</v>
      </c>
      <c r="CS262">
        <v>513</v>
      </c>
      <c r="CT262">
        <v>287</v>
      </c>
      <c r="CU262">
        <v>226</v>
      </c>
      <c r="CV262">
        <v>0.56000000000000005</v>
      </c>
      <c r="CW262"/>
      <c r="DG262">
        <v>291</v>
      </c>
      <c r="DH262">
        <v>222</v>
      </c>
      <c r="DI262" t="s">
        <v>2655</v>
      </c>
      <c r="DJ262" t="s">
        <v>2655</v>
      </c>
      <c r="DK262">
        <v>513</v>
      </c>
      <c r="DL262">
        <v>287</v>
      </c>
      <c r="DM262">
        <v>226</v>
      </c>
      <c r="DN262">
        <v>0.56000000000000005</v>
      </c>
      <c r="DO262" s="150"/>
      <c r="DS262" s="150"/>
      <c r="DW262" t="str">
        <f t="shared" si="12"/>
        <v>תמר</v>
      </c>
      <c r="DX262" s="150">
        <f t="shared" si="13"/>
        <v>2093</v>
      </c>
      <c r="DY262" s="150">
        <f t="shared" si="14"/>
        <v>94508</v>
      </c>
      <c r="DZ262" s="150"/>
      <c r="EB262" s="150"/>
      <c r="EC262" t="s">
        <v>2980</v>
      </c>
      <c r="ED262" s="150" t="str">
        <f t="shared" si="15"/>
        <v>תמר</v>
      </c>
      <c r="EL262" s="150"/>
      <c r="EM262" s="152"/>
      <c r="EN262" s="150"/>
      <c r="EO262" s="150"/>
      <c r="EP262" s="150"/>
      <c r="ER262" s="150"/>
      <c r="ES262" s="150"/>
      <c r="EU262" s="150"/>
      <c r="EV262" s="150"/>
      <c r="EW262" s="150"/>
      <c r="EX262" s="150"/>
      <c r="EY262" s="151"/>
      <c r="EZ262" s="150"/>
      <c r="FA262" s="150"/>
      <c r="FD262" s="150"/>
      <c r="FG262" s="150"/>
      <c r="FH262" s="150"/>
      <c r="FI262" s="150"/>
      <c r="FJ262" s="150"/>
      <c r="FK262" s="151"/>
      <c r="FL262" s="150"/>
      <c r="FM262" s="150"/>
      <c r="FN262" s="150"/>
      <c r="FP262" s="150"/>
      <c r="FQ262" s="152"/>
      <c r="FS262" s="150"/>
      <c r="FV262" s="150"/>
      <c r="FW262" s="150"/>
      <c r="FZ262" s="130"/>
      <c r="GA262" s="150"/>
      <c r="GB262" s="150"/>
      <c r="GC262" s="150"/>
      <c r="GE262" s="150"/>
      <c r="GF262" s="150"/>
      <c r="GG262" s="150"/>
      <c r="GI262" s="131"/>
      <c r="GJ262" s="150"/>
      <c r="GN262" s="150"/>
      <c r="GP262" s="150"/>
      <c r="GR262" s="128"/>
      <c r="GS262" s="150"/>
      <c r="GT262" s="150"/>
      <c r="GU262" s="150"/>
      <c r="GW262" s="150"/>
      <c r="GX262" s="150"/>
      <c r="GY262" s="150"/>
      <c r="HA262" s="129"/>
      <c r="HJ262" s="128"/>
      <c r="HS262" s="128"/>
      <c r="IB262" s="128"/>
    </row>
    <row r="263" spans="1:244">
      <c r="C263" s="156"/>
      <c r="G263" s="157">
        <f t="shared" ref="G263:L263" si="16">SUM(G14:G262)</f>
        <v>33472246.609999999</v>
      </c>
      <c r="H263" s="157">
        <f t="shared" si="16"/>
        <v>11040666.699999999</v>
      </c>
      <c r="I263" s="157">
        <f t="shared" si="16"/>
        <v>4288043.41</v>
      </c>
      <c r="J263" s="157">
        <f t="shared" si="16"/>
        <v>759853.04</v>
      </c>
      <c r="K263" s="157">
        <f t="shared" si="16"/>
        <v>4611422.26</v>
      </c>
      <c r="L263" s="157">
        <f t="shared" si="16"/>
        <v>54172232.030000001</v>
      </c>
      <c r="M263" s="157"/>
      <c r="N263" s="157">
        <f>SUM(N14:N262)</f>
        <v>-205877.41999999998</v>
      </c>
      <c r="O263" s="157"/>
      <c r="P263" s="239"/>
      <c r="Q263" s="157">
        <f t="shared" ref="Q263:AF263" si="17">SUM(Q14:Q262)</f>
        <v>21999916.490000002</v>
      </c>
      <c r="R263" s="157">
        <f t="shared" si="17"/>
        <v>3586681.33</v>
      </c>
      <c r="S263" s="157">
        <f t="shared" si="17"/>
        <v>599552.26</v>
      </c>
      <c r="T263" s="157">
        <f t="shared" si="17"/>
        <v>6209154.8499999996</v>
      </c>
      <c r="U263" s="157">
        <f t="shared" si="17"/>
        <v>11040666.699999999</v>
      </c>
      <c r="V263" s="157">
        <f t="shared" si="17"/>
        <v>4288043.41</v>
      </c>
      <c r="W263" s="157">
        <f t="shared" si="17"/>
        <v>759853.04</v>
      </c>
      <c r="X263" s="157">
        <f t="shared" si="17"/>
        <v>2843311.8200000003</v>
      </c>
      <c r="Y263" s="157">
        <f t="shared" si="17"/>
        <v>515269.26</v>
      </c>
      <c r="Z263" s="157">
        <f t="shared" si="17"/>
        <v>0</v>
      </c>
      <c r="AA263" s="157">
        <f t="shared" si="17"/>
        <v>547152</v>
      </c>
      <c r="AB263" s="157">
        <f t="shared" si="17"/>
        <v>577655.17999999993</v>
      </c>
      <c r="AC263" s="157">
        <f t="shared" si="17"/>
        <v>1076941.69</v>
      </c>
      <c r="AD263" s="157">
        <f t="shared" si="17"/>
        <v>54044198.030000001</v>
      </c>
      <c r="AE263" s="157">
        <f t="shared" si="17"/>
        <v>128034</v>
      </c>
      <c r="AF263" s="157">
        <f t="shared" si="17"/>
        <v>54172232.030000001</v>
      </c>
      <c r="AG263" s="239"/>
      <c r="AH263" s="157">
        <f t="shared" ref="AH263:AR263" si="18">SUM(AH14:AH262)</f>
        <v>49469334.899999999</v>
      </c>
      <c r="AI263" s="157">
        <f t="shared" si="18"/>
        <v>3652943.95</v>
      </c>
      <c r="AJ263" s="157">
        <f t="shared" si="18"/>
        <v>1638637.58</v>
      </c>
      <c r="AK263" s="157">
        <f t="shared" si="18"/>
        <v>370881</v>
      </c>
      <c r="AL263" s="157">
        <f t="shared" si="18"/>
        <v>5159308.8</v>
      </c>
      <c r="AM263" s="157">
        <f t="shared" si="18"/>
        <v>2754365</v>
      </c>
      <c r="AN263" s="157">
        <f t="shared" si="18"/>
        <v>75989</v>
      </c>
      <c r="AO263" s="157">
        <f t="shared" si="18"/>
        <v>77208.89</v>
      </c>
      <c r="AP263" s="157">
        <f t="shared" si="18"/>
        <v>13757286.23</v>
      </c>
      <c r="AQ263" s="157">
        <f t="shared" si="18"/>
        <v>8204043.0499999998</v>
      </c>
      <c r="AR263" s="157">
        <f t="shared" si="18"/>
        <v>55022578.079999998</v>
      </c>
      <c r="AS263" s="157">
        <f t="shared" ref="AS263:BC263" si="19">SUM(AS14:AS262)</f>
        <v>431716</v>
      </c>
      <c r="AT263" s="157">
        <f t="shared" si="19"/>
        <v>0</v>
      </c>
      <c r="AU263" s="157">
        <f t="shared" si="19"/>
        <v>3811630.36</v>
      </c>
      <c r="AV263" s="157">
        <f t="shared" si="19"/>
        <v>12609090.130000001</v>
      </c>
      <c r="AW263" s="157">
        <f t="shared" si="19"/>
        <v>2870310.2099999995</v>
      </c>
      <c r="AX263" s="157">
        <f t="shared" si="19"/>
        <v>-241359.03</v>
      </c>
      <c r="AY263" s="157">
        <f t="shared" si="19"/>
        <v>13309051.220000001</v>
      </c>
      <c r="AZ263" s="157">
        <f t="shared" si="19"/>
        <v>9495855.2400000002</v>
      </c>
      <c r="BA263" s="157">
        <f t="shared" si="19"/>
        <v>3813195.9800000004</v>
      </c>
      <c r="BB263" s="112"/>
      <c r="BC263" s="157">
        <f t="shared" si="19"/>
        <v>0</v>
      </c>
      <c r="BD263" s="157"/>
      <c r="BE263" s="157">
        <f t="shared" ref="BE263:BK263" si="20">SUM(BE14:BE262)</f>
        <v>6999826.54</v>
      </c>
      <c r="BF263" s="157">
        <f t="shared" si="20"/>
        <v>14714723.960000001</v>
      </c>
      <c r="BG263" s="157">
        <f t="shared" si="20"/>
        <v>1587374.58</v>
      </c>
      <c r="BH263" s="157">
        <f t="shared" si="20"/>
        <v>-698694.37</v>
      </c>
      <c r="BI263" s="157">
        <f t="shared" si="20"/>
        <v>19428481.530000009</v>
      </c>
      <c r="BJ263" s="157">
        <f t="shared" si="20"/>
        <v>12472030.619999999</v>
      </c>
      <c r="BK263" s="157">
        <f t="shared" si="20"/>
        <v>6956450.8999999985</v>
      </c>
      <c r="BL263" s="112"/>
      <c r="BM263" s="157">
        <f t="shared" ref="BM263:BT263" si="21">SUM(BM14:BM262)</f>
        <v>0</v>
      </c>
      <c r="BN263" s="157">
        <f t="shared" si="21"/>
        <v>18414476</v>
      </c>
      <c r="BO263" s="157">
        <f t="shared" si="21"/>
        <v>413748.24</v>
      </c>
      <c r="BP263" s="157">
        <f t="shared" si="21"/>
        <v>344769</v>
      </c>
      <c r="BQ263" s="157">
        <f t="shared" si="21"/>
        <v>940479.4</v>
      </c>
      <c r="BR263" s="157">
        <f t="shared" si="21"/>
        <v>19423934.639999997</v>
      </c>
      <c r="BS263" s="157">
        <f t="shared" si="21"/>
        <v>0</v>
      </c>
      <c r="BT263" s="157">
        <f t="shared" si="21"/>
        <v>19423934.639999997</v>
      </c>
      <c r="BU263" s="155"/>
      <c r="BV263" s="157"/>
      <c r="BW263" s="157">
        <f t="shared" ref="BW263:CC263" si="22">SUM(BW14:BW262)</f>
        <v>29225932.890000001</v>
      </c>
      <c r="BX263" s="157">
        <f t="shared" si="22"/>
        <v>27737562.269999996</v>
      </c>
      <c r="BY263" s="157">
        <f t="shared" si="22"/>
        <v>4802453.790000001</v>
      </c>
      <c r="BZ263" s="157">
        <f t="shared" si="22"/>
        <v>426</v>
      </c>
      <c r="CA263" s="157">
        <f t="shared" si="22"/>
        <v>52161467.370000005</v>
      </c>
      <c r="CB263" s="157">
        <f t="shared" si="22"/>
        <v>21967885.859999999</v>
      </c>
      <c r="CC263" s="157">
        <f t="shared" si="22"/>
        <v>30193581.499999996</v>
      </c>
      <c r="CD263" s="158"/>
      <c r="CE263" s="157"/>
      <c r="CF263" s="157">
        <f t="shared" ref="CF263:CL263" si="23">SUM(CF14:CF262)</f>
        <v>17753</v>
      </c>
      <c r="CG263" s="157">
        <f t="shared" si="23"/>
        <v>2776</v>
      </c>
      <c r="CH263" s="157">
        <f t="shared" si="23"/>
        <v>0</v>
      </c>
      <c r="CI263" s="157">
        <f t="shared" si="23"/>
        <v>-2000</v>
      </c>
      <c r="CJ263" s="157">
        <f t="shared" si="23"/>
        <v>18529</v>
      </c>
      <c r="CK263" s="157">
        <f t="shared" si="23"/>
        <v>2371</v>
      </c>
      <c r="CL263" s="157">
        <f t="shared" si="23"/>
        <v>16158</v>
      </c>
      <c r="CM263" s="158"/>
      <c r="CN263" s="157"/>
      <c r="CO263" s="159">
        <f t="shared" ref="CO263:CU263" si="24">SUM(CO14:CO262)</f>
        <v>1090511</v>
      </c>
      <c r="CP263" s="159">
        <f t="shared" si="24"/>
        <v>621582.28</v>
      </c>
      <c r="CQ263" s="159">
        <f t="shared" si="24"/>
        <v>33972</v>
      </c>
      <c r="CR263" s="159">
        <f t="shared" si="24"/>
        <v>-59673.63</v>
      </c>
      <c r="CS263" s="159">
        <f t="shared" si="24"/>
        <v>1618447.65</v>
      </c>
      <c r="CT263" s="159">
        <f t="shared" si="24"/>
        <v>576518.85000000009</v>
      </c>
      <c r="CU263" s="159">
        <f t="shared" si="24"/>
        <v>1041928.78</v>
      </c>
      <c r="CV263" s="155"/>
      <c r="CW263" s="157"/>
      <c r="CX263" s="157">
        <f t="shared" ref="CX263:DD263" si="25">SUM(CX14:CX262)</f>
        <v>2432550.6799999997</v>
      </c>
      <c r="CY263" s="157">
        <f t="shared" si="25"/>
        <v>61440.61</v>
      </c>
      <c r="CZ263" s="157">
        <f t="shared" si="25"/>
        <v>31301</v>
      </c>
      <c r="DA263" s="157">
        <f t="shared" si="25"/>
        <v>59750.63</v>
      </c>
      <c r="DB263" s="157">
        <f t="shared" si="25"/>
        <v>2522440.9299999997</v>
      </c>
      <c r="DC263" s="157">
        <f t="shared" si="25"/>
        <v>0</v>
      </c>
      <c r="DD263" s="157">
        <f t="shared" si="25"/>
        <v>2522440.9299999997</v>
      </c>
      <c r="DE263" s="157"/>
      <c r="DG263" s="159">
        <f>SUM(DG14:DG262)</f>
        <v>3523061.6799999997</v>
      </c>
      <c r="DH263" s="159">
        <f t="shared" ref="DH263:DM263" si="26">SUM(DH14:DH262)</f>
        <v>683022.89</v>
      </c>
      <c r="DI263" s="159">
        <f t="shared" si="26"/>
        <v>65273</v>
      </c>
      <c r="DJ263" s="159">
        <f t="shared" si="26"/>
        <v>77</v>
      </c>
      <c r="DK263" s="159">
        <f t="shared" si="26"/>
        <v>4140888.5700000003</v>
      </c>
      <c r="DL263" s="159">
        <f t="shared" si="26"/>
        <v>576518.85000000009</v>
      </c>
      <c r="DM263" s="159">
        <f t="shared" si="26"/>
        <v>3564369.71</v>
      </c>
      <c r="DN263" s="155"/>
      <c r="DO263" s="157"/>
      <c r="DP263" s="157"/>
      <c r="DQ263" s="157"/>
      <c r="DR263" s="157"/>
      <c r="DS263" s="157"/>
      <c r="DT263" s="157"/>
      <c r="DU263" s="157"/>
      <c r="DV263" s="157"/>
      <c r="DW263">
        <f t="shared" si="12"/>
        <v>0</v>
      </c>
      <c r="DX263" s="150">
        <f t="shared" si="13"/>
        <v>9495855.2400000002</v>
      </c>
      <c r="DY263" s="150">
        <f t="shared" si="14"/>
        <v>12472030.619999999</v>
      </c>
      <c r="DZ263" s="157"/>
      <c r="EA263" s="157"/>
      <c r="EB263" s="157"/>
      <c r="EC263" s="157"/>
      <c r="ED263" s="157"/>
      <c r="EE263" s="157"/>
      <c r="EF263" s="157"/>
      <c r="EG263" s="157"/>
      <c r="EH263" s="157"/>
      <c r="EI263" s="157"/>
      <c r="EJ263" s="157"/>
      <c r="EK263" s="157"/>
      <c r="EL263" s="157"/>
      <c r="EM263" s="152"/>
      <c r="EN263" s="157"/>
      <c r="EO263" s="157"/>
      <c r="EP263" s="157"/>
      <c r="EQ263" s="157"/>
      <c r="ER263" s="157"/>
      <c r="ES263" s="157"/>
      <c r="ET263" s="157"/>
      <c r="EU263" s="157"/>
      <c r="EV263" s="157"/>
      <c r="EW263" s="157"/>
      <c r="EX263" s="157"/>
      <c r="EY263" s="151"/>
      <c r="EZ263" s="157"/>
      <c r="FA263" s="157"/>
      <c r="FB263" s="157"/>
      <c r="FC263" s="157"/>
      <c r="FD263" s="157"/>
      <c r="FE263" s="157"/>
      <c r="FF263" s="157"/>
      <c r="FG263" s="157"/>
      <c r="FH263" s="157"/>
      <c r="FI263" s="157"/>
      <c r="FJ263" s="157"/>
      <c r="FK263" s="151"/>
      <c r="FL263" s="157"/>
      <c r="FM263" s="157"/>
      <c r="FN263" s="157"/>
      <c r="FO263" s="157"/>
      <c r="FP263" s="157"/>
      <c r="FQ263" s="152"/>
      <c r="FR263" s="157"/>
      <c r="FS263" s="157"/>
      <c r="FT263" s="157"/>
      <c r="FU263" s="157"/>
      <c r="FV263" s="157"/>
      <c r="FW263" s="157"/>
      <c r="FX263" s="157"/>
      <c r="FY263" s="112"/>
      <c r="FZ263" s="130"/>
      <c r="GA263" s="157"/>
      <c r="GB263" s="157"/>
      <c r="GC263" s="157"/>
      <c r="GD263" s="157"/>
      <c r="GE263" s="157"/>
      <c r="GF263" s="157"/>
      <c r="GG263" s="157"/>
      <c r="GH263" s="112"/>
      <c r="GI263" s="131"/>
      <c r="GJ263" s="157"/>
      <c r="GK263" s="157"/>
      <c r="GL263" s="157"/>
      <c r="GM263" s="157"/>
      <c r="GN263" s="157"/>
      <c r="GO263" s="157"/>
      <c r="GP263" s="157"/>
      <c r="GQ263" s="155"/>
      <c r="GR263" s="128"/>
      <c r="GS263" s="157"/>
      <c r="GT263" s="157"/>
      <c r="GU263" s="157"/>
      <c r="GV263" s="157"/>
      <c r="GW263" s="157"/>
      <c r="GX263" s="157"/>
      <c r="GY263" s="157"/>
      <c r="GZ263" s="158"/>
      <c r="HA263" s="129"/>
      <c r="HB263" s="157"/>
      <c r="HC263" s="157"/>
      <c r="HD263" s="157"/>
      <c r="HE263" s="157"/>
      <c r="HF263" s="157"/>
      <c r="HG263" s="157"/>
      <c r="HH263" s="157"/>
      <c r="HI263" s="158"/>
      <c r="HJ263" s="128"/>
      <c r="HK263" s="159"/>
      <c r="HL263" s="159"/>
      <c r="HM263" s="159"/>
      <c r="HN263" s="159"/>
      <c r="HO263" s="159"/>
      <c r="HP263" s="159"/>
      <c r="HQ263" s="159"/>
      <c r="HR263" s="155"/>
      <c r="HS263" s="128"/>
      <c r="HT263" s="157"/>
      <c r="HU263" s="157"/>
      <c r="HV263" s="157"/>
      <c r="HW263" s="157"/>
      <c r="HX263" s="157"/>
      <c r="HY263" s="157"/>
      <c r="HZ263" s="157"/>
      <c r="IA263" s="157"/>
      <c r="IB263" s="128"/>
      <c r="IC263" s="159"/>
      <c r="ID263" s="159"/>
      <c r="IE263" s="159"/>
      <c r="IF263" s="159"/>
      <c r="IG263" s="159"/>
      <c r="IH263" s="159"/>
      <c r="II263" s="159"/>
      <c r="IJ263" s="155"/>
    </row>
    <row r="264" spans="1:244">
      <c r="C264" s="156"/>
      <c r="G264" s="112"/>
      <c r="H264" s="112"/>
      <c r="I264" s="112"/>
      <c r="J264" s="112"/>
      <c r="K264" s="112"/>
      <c r="L264" s="157">
        <f>SUM(G263:K263)</f>
        <v>54172232.019999996</v>
      </c>
      <c r="M264" s="112"/>
      <c r="O264" s="157"/>
      <c r="Q264" s="112"/>
      <c r="R264" s="112"/>
      <c r="S264" s="112"/>
      <c r="T264" s="112"/>
      <c r="U264" s="112"/>
      <c r="V264" s="112"/>
      <c r="W264" s="112"/>
      <c r="X264" s="112"/>
      <c r="Y264" s="112"/>
      <c r="Z264" s="112"/>
      <c r="AA264" s="112"/>
      <c r="AB264" s="112"/>
      <c r="AC264" s="112"/>
      <c r="AD264" s="112"/>
      <c r="AE264" s="112"/>
      <c r="AF264" s="157">
        <f>SUM(Q263:AC263)+AE263</f>
        <v>54172232.029999986</v>
      </c>
      <c r="AH264" s="161"/>
      <c r="AI264" s="161"/>
      <c r="AJ264" s="161"/>
      <c r="AK264" s="161"/>
      <c r="AL264" s="161"/>
      <c r="AM264" s="161"/>
      <c r="AN264" s="161"/>
      <c r="AO264" s="161"/>
      <c r="AP264" s="161"/>
      <c r="AQ264" s="161"/>
      <c r="AR264" s="157">
        <f>AH263+AP263-AQ263</f>
        <v>55022578.079999998</v>
      </c>
      <c r="AS264" s="151"/>
      <c r="AT264" s="152"/>
      <c r="AU264" s="157">
        <f>SUM(AU14:AU263)</f>
        <v>7623260.7199999997</v>
      </c>
      <c r="AV264" s="157">
        <f t="shared" ref="AV264:BA264" si="27">SUM(AV14:AV263)</f>
        <v>25218180.260000002</v>
      </c>
      <c r="AW264" s="157">
        <f t="shared" si="27"/>
        <v>5740620.419999999</v>
      </c>
      <c r="AX264" s="157">
        <f t="shared" si="27"/>
        <v>-482718.06</v>
      </c>
      <c r="AY264" s="157">
        <f t="shared" si="27"/>
        <v>26618102.440000001</v>
      </c>
      <c r="AZ264" s="157">
        <f t="shared" si="27"/>
        <v>18991710.48</v>
      </c>
      <c r="BA264" s="157">
        <f t="shared" si="27"/>
        <v>7626391.9600000009</v>
      </c>
      <c r="BB264" s="112"/>
      <c r="BD264" s="156"/>
      <c r="BE264" s="157">
        <f>SUM(BE14:BE263)</f>
        <v>13999653.08</v>
      </c>
      <c r="BF264" s="157">
        <f t="shared" ref="BF264:BK264" si="28">SUM(BF14:BF263)</f>
        <v>29429447.920000002</v>
      </c>
      <c r="BG264" s="157">
        <f t="shared" si="28"/>
        <v>3174749.16</v>
      </c>
      <c r="BH264" s="157">
        <f t="shared" si="28"/>
        <v>-1397388.74</v>
      </c>
      <c r="BI264" s="157">
        <f t="shared" si="28"/>
        <v>38856963.060000017</v>
      </c>
      <c r="BJ264" s="157">
        <f t="shared" si="28"/>
        <v>24944061.239999998</v>
      </c>
      <c r="BK264" s="157">
        <f t="shared" si="28"/>
        <v>13912901.799999997</v>
      </c>
      <c r="BL264" s="112"/>
      <c r="BN264" s="157">
        <f>SUM(BN14:BN263)</f>
        <v>36828952</v>
      </c>
      <c r="BO264" s="157">
        <f t="shared" ref="BO264:BT264" si="29">SUM(BO14:BO263)</f>
        <v>827496.48</v>
      </c>
      <c r="BP264" s="157">
        <f t="shared" si="29"/>
        <v>689538</v>
      </c>
      <c r="BQ264" s="157">
        <f t="shared" si="29"/>
        <v>1880958.8</v>
      </c>
      <c r="BR264" s="157">
        <f t="shared" si="29"/>
        <v>38847869.279999994</v>
      </c>
      <c r="BS264" s="157">
        <f t="shared" si="29"/>
        <v>0</v>
      </c>
      <c r="BT264" s="157">
        <f t="shared" si="29"/>
        <v>38847869.279999994</v>
      </c>
      <c r="BU264" s="155"/>
      <c r="BW264" s="157">
        <f>SUM(BW14:BW263)</f>
        <v>58451865.780000001</v>
      </c>
      <c r="BX264" s="157">
        <f t="shared" ref="BX264:CC264" si="30">SUM(BX14:BX263)</f>
        <v>55475124.539999992</v>
      </c>
      <c r="BY264" s="157">
        <f t="shared" si="30"/>
        <v>9604907.5800000019</v>
      </c>
      <c r="BZ264" s="157">
        <f t="shared" si="30"/>
        <v>852</v>
      </c>
      <c r="CA264" s="157">
        <f t="shared" si="30"/>
        <v>104322934.74000001</v>
      </c>
      <c r="CB264" s="157">
        <f t="shared" si="30"/>
        <v>43935771.719999999</v>
      </c>
      <c r="CC264" s="157">
        <f t="shared" si="30"/>
        <v>60387162.999999993</v>
      </c>
      <c r="CD264" s="158"/>
      <c r="CF264" s="157">
        <f>SUM(CF14:CF263)</f>
        <v>35506</v>
      </c>
      <c r="CG264" s="157">
        <f t="shared" ref="CG264:CL264" si="31">SUM(CG14:CG263)</f>
        <v>5552</v>
      </c>
      <c r="CH264" s="157">
        <f t="shared" si="31"/>
        <v>0</v>
      </c>
      <c r="CI264" s="157">
        <f t="shared" si="31"/>
        <v>-4000</v>
      </c>
      <c r="CJ264" s="157">
        <f t="shared" si="31"/>
        <v>37058</v>
      </c>
      <c r="CK264" s="157">
        <f t="shared" si="31"/>
        <v>4742</v>
      </c>
      <c r="CL264" s="157">
        <f t="shared" si="31"/>
        <v>32316</v>
      </c>
      <c r="CM264" s="158"/>
      <c r="CO264" s="159">
        <f>SUM(CO14:CO263)</f>
        <v>2181022</v>
      </c>
      <c r="CP264" s="159">
        <f t="shared" ref="CP264:CU264" si="32">SUM(CP14:CP263)</f>
        <v>1243164.56</v>
      </c>
      <c r="CQ264" s="159">
        <f t="shared" si="32"/>
        <v>67944</v>
      </c>
      <c r="CR264" s="159">
        <f t="shared" si="32"/>
        <v>-119347.26</v>
      </c>
      <c r="CS264" s="159">
        <f t="shared" si="32"/>
        <v>3236895.3</v>
      </c>
      <c r="CT264" s="159">
        <f t="shared" si="32"/>
        <v>1153037.7000000002</v>
      </c>
      <c r="CU264" s="159">
        <f t="shared" si="32"/>
        <v>2083857.56</v>
      </c>
      <c r="CV264" s="155"/>
      <c r="CX264" s="157">
        <f>SUM(CX14:CX263)</f>
        <v>4865101.3599999994</v>
      </c>
      <c r="CY264" s="157">
        <f t="shared" ref="CY264:DD264" si="33">SUM(CY14:CY263)</f>
        <v>122881.22</v>
      </c>
      <c r="CZ264" s="157">
        <f t="shared" si="33"/>
        <v>62602</v>
      </c>
      <c r="DA264" s="157">
        <f t="shared" si="33"/>
        <v>119501.26</v>
      </c>
      <c r="DB264" s="157">
        <f t="shared" si="33"/>
        <v>5044881.8599999994</v>
      </c>
      <c r="DC264" s="157">
        <f t="shared" si="33"/>
        <v>0</v>
      </c>
      <c r="DD264" s="157">
        <f t="shared" si="33"/>
        <v>5044881.8599999994</v>
      </c>
      <c r="DE264" s="157"/>
      <c r="DG264" s="159">
        <f>SUM(DG14:DG263)</f>
        <v>7046123.3599999994</v>
      </c>
      <c r="DH264" s="159">
        <f t="shared" ref="DH264:DM264" si="34">SUM(DH14:DH263)</f>
        <v>1366045.78</v>
      </c>
      <c r="DI264" s="159">
        <f t="shared" si="34"/>
        <v>130546</v>
      </c>
      <c r="DJ264" s="159">
        <f t="shared" si="34"/>
        <v>154</v>
      </c>
      <c r="DK264" s="159">
        <f t="shared" si="34"/>
        <v>8281777.1400000006</v>
      </c>
      <c r="DL264" s="159">
        <f t="shared" si="34"/>
        <v>1153037.7000000002</v>
      </c>
      <c r="DM264" s="159">
        <f t="shared" si="34"/>
        <v>7128739.4199999999</v>
      </c>
      <c r="DN264" s="155"/>
      <c r="DO264" s="160"/>
    </row>
    <row r="265" spans="1:244">
      <c r="G265" s="112"/>
      <c r="H265" s="112"/>
      <c r="I265" s="112"/>
      <c r="J265" s="112"/>
      <c r="K265" s="112"/>
      <c r="L265" s="157">
        <f>SUM(G264:K264)</f>
        <v>0</v>
      </c>
      <c r="Q265" s="112"/>
      <c r="R265" s="112"/>
      <c r="S265" s="112"/>
      <c r="T265" s="112"/>
      <c r="U265" s="112"/>
      <c r="V265" s="112"/>
      <c r="W265" s="112"/>
      <c r="X265" s="112"/>
      <c r="Y265" s="112"/>
      <c r="Z265" s="112"/>
      <c r="AA265" s="112"/>
      <c r="AB265" s="112"/>
      <c r="AC265" s="112"/>
      <c r="AD265" s="112"/>
      <c r="AE265" s="112"/>
      <c r="AF265" s="157">
        <f>SUM(Q264:AC264)+AE264</f>
        <v>0</v>
      </c>
      <c r="AH265" s="161"/>
      <c r="AI265" s="161"/>
      <c r="AJ265" s="161"/>
      <c r="AK265" s="161"/>
      <c r="AL265" s="161"/>
      <c r="AM265" s="161"/>
      <c r="AN265" s="161"/>
      <c r="AO265" s="161"/>
      <c r="AP265" s="161"/>
      <c r="AQ265" s="161"/>
      <c r="AR265" s="157">
        <f>AH264+AP264-AQ264</f>
        <v>0</v>
      </c>
      <c r="AS265" s="151"/>
      <c r="AT265" s="152"/>
      <c r="AU265" s="161"/>
      <c r="AV265" s="161"/>
      <c r="AW265" s="161"/>
      <c r="AX265" s="161"/>
      <c r="AY265" s="161"/>
      <c r="AZ265" s="161"/>
      <c r="BA265" s="161"/>
      <c r="BB265" s="112"/>
      <c r="BE265" s="112"/>
      <c r="BF265" s="112"/>
      <c r="BG265" s="112"/>
      <c r="BH265" s="112"/>
      <c r="BI265" s="112"/>
      <c r="BJ265" s="112"/>
      <c r="BK265" s="112"/>
      <c r="BL265" s="112"/>
      <c r="BN265" s="161"/>
      <c r="BO265" s="161"/>
      <c r="BP265" s="161"/>
      <c r="BQ265" s="161"/>
      <c r="BR265" s="161"/>
      <c r="BS265" s="161"/>
      <c r="BT265" s="161"/>
      <c r="BU265" s="155"/>
      <c r="BW265" s="161"/>
      <c r="BX265" s="161"/>
      <c r="BY265" s="161"/>
      <c r="BZ265" s="161"/>
      <c r="CA265" s="161"/>
      <c r="CB265" s="161"/>
      <c r="CC265" s="161"/>
      <c r="CD265" s="158"/>
      <c r="CF265" s="161"/>
      <c r="CG265" s="161"/>
      <c r="CH265" s="161"/>
      <c r="CI265" s="161"/>
      <c r="CJ265" s="161"/>
      <c r="CK265" s="161"/>
      <c r="CL265" s="161"/>
      <c r="CM265" s="158"/>
      <c r="CO265" s="108"/>
      <c r="CP265" s="108"/>
      <c r="CQ265" s="108"/>
      <c r="CR265" s="108"/>
      <c r="CS265" s="108"/>
      <c r="CT265" s="108"/>
      <c r="CU265" s="108"/>
      <c r="CV265" s="155"/>
      <c r="CX265" s="161"/>
      <c r="CY265" s="161"/>
      <c r="CZ265" s="161"/>
      <c r="DA265" s="161"/>
      <c r="DB265" s="161"/>
      <c r="DC265" s="161"/>
      <c r="DD265" s="161"/>
      <c r="DE265" s="158"/>
      <c r="DG265" s="108"/>
      <c r="DH265" s="108"/>
      <c r="DI265" s="108"/>
      <c r="DJ265" s="108"/>
      <c r="DK265" s="108"/>
      <c r="DL265" s="108"/>
      <c r="DM265" s="108"/>
      <c r="DN265" s="155"/>
    </row>
    <row r="266" spans="1:244">
      <c r="G266" s="112"/>
      <c r="H266" s="112"/>
      <c r="I266" s="112"/>
      <c r="J266" s="112"/>
      <c r="K266" s="112"/>
      <c r="L266" s="112"/>
      <c r="Q266" s="112"/>
      <c r="R266" s="112"/>
      <c r="S266" s="112"/>
      <c r="T266" s="112"/>
      <c r="U266" s="112"/>
      <c r="V266" s="112"/>
      <c r="W266" s="112"/>
      <c r="X266" s="112"/>
      <c r="Y266" s="112"/>
      <c r="Z266" s="112"/>
      <c r="AA266" s="112"/>
      <c r="AB266" s="112"/>
      <c r="AC266" s="112"/>
      <c r="AD266" s="112"/>
      <c r="AE266" s="112"/>
      <c r="AF266" s="112"/>
      <c r="AH266" s="161"/>
      <c r="AI266" s="161"/>
      <c r="AJ266" s="161"/>
      <c r="AK266" s="161"/>
      <c r="AL266" s="161"/>
      <c r="AM266" s="161"/>
      <c r="AN266" s="161"/>
      <c r="AO266" s="161"/>
      <c r="AP266" s="161"/>
      <c r="AQ266" s="161"/>
      <c r="AR266" s="161"/>
      <c r="AS266" s="151"/>
      <c r="AT266" s="152"/>
      <c r="AU266" s="161"/>
      <c r="AV266" s="161"/>
      <c r="AW266" s="161"/>
      <c r="AX266" s="161"/>
      <c r="AY266" s="161"/>
      <c r="AZ266" s="161"/>
      <c r="BA266" s="161"/>
      <c r="BB266" s="112"/>
      <c r="BE266" s="112"/>
      <c r="BF266" s="112"/>
      <c r="BG266" s="112"/>
      <c r="BH266" s="112"/>
      <c r="BI266" s="112"/>
      <c r="BJ266" s="112"/>
      <c r="BK266" s="112"/>
      <c r="BL266" s="112"/>
      <c r="BN266" s="161"/>
      <c r="BO266" s="161"/>
      <c r="BP266" s="161"/>
      <c r="BQ266" s="161"/>
      <c r="BR266" s="161"/>
      <c r="BS266" s="161"/>
      <c r="BT266" s="161"/>
      <c r="BU266" s="155"/>
      <c r="BW266" s="112"/>
      <c r="BX266" s="112"/>
      <c r="BY266" s="112"/>
      <c r="BZ266" s="112"/>
      <c r="CA266" s="112"/>
      <c r="CB266" s="112"/>
      <c r="CC266" s="161"/>
      <c r="CD266" s="112"/>
      <c r="CF266" s="161"/>
      <c r="CG266" s="161"/>
      <c r="CH266" s="161"/>
      <c r="CI266" s="161"/>
      <c r="CJ266" s="161"/>
      <c r="CK266" s="161"/>
      <c r="CL266" s="161"/>
      <c r="CM266" s="158"/>
      <c r="CV266" s="155"/>
      <c r="CX266" s="161"/>
      <c r="CY266" s="161"/>
      <c r="CZ266" s="161"/>
      <c r="DA266" s="161"/>
      <c r="DB266" s="161"/>
      <c r="DC266" s="161"/>
      <c r="DD266" s="161"/>
      <c r="DE266" s="158"/>
      <c r="DG266" s="108"/>
      <c r="DH266" s="108"/>
      <c r="DI266" s="108"/>
      <c r="DJ266" s="108"/>
      <c r="DK266" s="108"/>
      <c r="DL266" s="108"/>
      <c r="DM266" s="108"/>
      <c r="DN266" s="155"/>
    </row>
    <row r="267" spans="1:244" ht="24.75" customHeight="1">
      <c r="G267" s="112"/>
      <c r="H267" s="112"/>
      <c r="I267" s="112"/>
      <c r="J267" s="112"/>
      <c r="K267" s="112"/>
      <c r="L267" s="112"/>
      <c r="Q267" s="112"/>
      <c r="R267" s="112"/>
      <c r="S267" s="112"/>
      <c r="T267" s="112"/>
      <c r="U267" s="112"/>
      <c r="V267" s="112"/>
      <c r="W267" s="112"/>
      <c r="X267" s="112"/>
      <c r="Y267" s="112"/>
      <c r="Z267" s="112"/>
      <c r="AA267" s="112"/>
      <c r="AB267" s="112"/>
      <c r="AC267" s="112"/>
      <c r="AD267" s="112"/>
      <c r="AE267" s="112"/>
      <c r="AF267" s="112"/>
      <c r="AH267" s="161"/>
      <c r="AI267" s="161"/>
      <c r="AJ267" s="161"/>
      <c r="AK267" s="161"/>
      <c r="AL267" s="161"/>
      <c r="AM267" s="161"/>
      <c r="AN267" s="161"/>
      <c r="AO267" s="161"/>
      <c r="AP267" s="161"/>
      <c r="AQ267" s="161"/>
      <c r="AR267" s="161"/>
      <c r="AS267" s="151"/>
      <c r="AT267" s="152"/>
      <c r="AU267" s="161"/>
      <c r="AV267" s="161"/>
      <c r="AW267" s="161"/>
      <c r="AX267" s="161"/>
      <c r="AY267" s="161"/>
      <c r="AZ267" s="161"/>
      <c r="BA267" s="161"/>
      <c r="BB267" s="112"/>
      <c r="BE267" s="112"/>
      <c r="BF267" s="112"/>
      <c r="BG267" s="112"/>
      <c r="BH267" s="112"/>
      <c r="BI267" s="161"/>
      <c r="BJ267" s="112"/>
      <c r="BK267" s="161"/>
      <c r="BL267" s="112"/>
      <c r="BN267" s="112"/>
      <c r="BO267" s="112"/>
      <c r="BP267" s="112"/>
      <c r="BQ267" s="112"/>
      <c r="BR267" s="112"/>
      <c r="BS267" s="112"/>
      <c r="BT267" s="161"/>
      <c r="BW267" s="112"/>
      <c r="BX267" s="112"/>
      <c r="BY267" s="112"/>
      <c r="BZ267" s="112"/>
      <c r="CA267" s="161"/>
      <c r="CB267" s="112"/>
      <c r="CC267" s="161"/>
      <c r="CD267" s="112"/>
      <c r="CF267" s="161"/>
      <c r="CG267" s="161"/>
      <c r="CH267" s="161"/>
      <c r="CI267" s="161"/>
      <c r="CJ267" s="161"/>
      <c r="CK267" s="161"/>
      <c r="CL267" s="161"/>
      <c r="CM267" s="158"/>
      <c r="CS267" s="108"/>
      <c r="CT267" s="108"/>
      <c r="CU267" s="108"/>
      <c r="CX267" s="112"/>
      <c r="CY267" s="112"/>
      <c r="CZ267" s="112"/>
      <c r="DA267" s="112"/>
      <c r="DB267" s="161"/>
      <c r="DC267" s="161"/>
      <c r="DD267" s="161"/>
      <c r="DE267" s="112"/>
      <c r="DG267" s="108"/>
      <c r="DH267" s="108"/>
      <c r="DI267" s="108"/>
      <c r="DJ267" s="108"/>
      <c r="DK267" s="108"/>
      <c r="DL267" s="108"/>
      <c r="DM267" s="108"/>
      <c r="DN267" s="155"/>
    </row>
    <row r="268" spans="1:244">
      <c r="G268" s="112"/>
      <c r="H268" s="112"/>
      <c r="I268" s="112"/>
      <c r="J268" s="112"/>
      <c r="K268" s="112"/>
      <c r="L268" s="112"/>
      <c r="Q268" s="112"/>
      <c r="R268" s="112"/>
      <c r="S268" s="112"/>
      <c r="T268" s="112"/>
      <c r="U268" s="112"/>
      <c r="V268" s="112"/>
      <c r="W268" s="112"/>
      <c r="X268" s="112"/>
      <c r="Y268" s="112"/>
      <c r="Z268" s="112"/>
      <c r="AA268" s="112"/>
      <c r="AB268" s="112"/>
      <c r="AC268" s="112"/>
      <c r="AD268" s="112"/>
      <c r="AE268" s="112"/>
      <c r="AF268" s="112"/>
      <c r="AH268" s="161"/>
      <c r="AI268" s="161"/>
      <c r="AJ268" s="161"/>
      <c r="AK268" s="161"/>
      <c r="AL268" s="161"/>
      <c r="AM268" s="161"/>
      <c r="AN268" s="161"/>
      <c r="AO268" s="161"/>
      <c r="AP268" s="161"/>
      <c r="AQ268" s="161"/>
      <c r="AR268" s="161"/>
      <c r="AS268" s="151"/>
      <c r="AT268" s="152"/>
      <c r="AU268" s="161"/>
      <c r="AV268" s="161"/>
      <c r="AW268" s="161"/>
      <c r="AX268" s="161"/>
      <c r="AY268" s="161"/>
      <c r="AZ268" s="161"/>
      <c r="BA268" s="161"/>
      <c r="BB268" s="112"/>
      <c r="BE268" s="112"/>
      <c r="BF268" s="112"/>
      <c r="BG268" s="112"/>
      <c r="BH268" s="112"/>
      <c r="BI268" s="112"/>
      <c r="BJ268" s="112"/>
      <c r="BK268" s="112"/>
      <c r="BL268" s="112"/>
      <c r="BN268" s="112"/>
      <c r="BO268" s="112"/>
      <c r="BP268" s="112"/>
      <c r="BQ268" s="112"/>
      <c r="BR268" s="112"/>
      <c r="BS268" s="112"/>
      <c r="BT268" s="112"/>
      <c r="BW268" s="112"/>
      <c r="BX268" s="112"/>
      <c r="BY268" s="112"/>
      <c r="BZ268" s="112"/>
      <c r="CA268" s="112"/>
      <c r="CB268" s="112"/>
      <c r="CC268" s="161"/>
      <c r="CD268" s="112"/>
      <c r="CF268" s="112"/>
      <c r="CG268" s="112"/>
      <c r="CH268" s="112"/>
      <c r="CI268" s="112"/>
      <c r="CJ268" s="112"/>
      <c r="CK268" s="112"/>
      <c r="CL268" s="112"/>
      <c r="CM268" s="112"/>
      <c r="CX268" s="112"/>
      <c r="CY268" s="112"/>
      <c r="CZ268" s="112"/>
      <c r="DA268" s="112"/>
      <c r="DB268" s="112"/>
      <c r="DC268" s="112"/>
      <c r="DD268" s="112"/>
      <c r="DE268" s="112"/>
      <c r="DG268" s="108"/>
      <c r="DH268" s="108"/>
      <c r="DI268" s="108"/>
      <c r="DJ268" s="108"/>
      <c r="DK268" s="108"/>
      <c r="DL268" s="108"/>
      <c r="DM268" s="108"/>
      <c r="DN268" s="155"/>
    </row>
    <row r="269" spans="1:244">
      <c r="G269" s="112"/>
      <c r="H269" s="112"/>
      <c r="I269" s="112"/>
      <c r="J269" s="112"/>
      <c r="K269" s="112"/>
      <c r="L269" s="161"/>
      <c r="N269" s="161"/>
      <c r="Q269" s="112"/>
      <c r="R269" s="112"/>
      <c r="S269" s="112"/>
      <c r="T269" s="112"/>
      <c r="U269" s="112"/>
      <c r="V269" s="112"/>
      <c r="W269" s="112"/>
      <c r="X269" s="112"/>
      <c r="Y269" s="112"/>
      <c r="Z269" s="112"/>
      <c r="AA269" s="112"/>
      <c r="AB269" s="112"/>
      <c r="AC269" s="112"/>
      <c r="AD269" s="112"/>
      <c r="AE269" s="112"/>
      <c r="AF269" s="161"/>
      <c r="AH269" s="161"/>
      <c r="AI269" s="161"/>
      <c r="AJ269" s="161"/>
      <c r="AK269" s="161"/>
      <c r="AL269" s="161"/>
      <c r="AM269" s="161"/>
      <c r="AN269" s="161"/>
      <c r="AO269" s="161"/>
      <c r="AP269" s="161"/>
      <c r="AQ269" s="161"/>
      <c r="AR269" s="161"/>
      <c r="AS269" s="151"/>
      <c r="AT269" s="152"/>
      <c r="AU269" s="161"/>
      <c r="AV269" s="161"/>
      <c r="AW269" s="161"/>
      <c r="AX269" s="161"/>
      <c r="AY269" s="161"/>
      <c r="AZ269" s="161"/>
      <c r="BA269" s="161"/>
      <c r="BB269" s="112"/>
      <c r="BE269" s="112"/>
      <c r="BF269" s="112"/>
      <c r="BG269" s="112"/>
      <c r="BH269" s="112"/>
      <c r="BI269" s="112"/>
      <c r="BJ269" s="112"/>
      <c r="BK269" s="112"/>
      <c r="BL269" s="112"/>
      <c r="BN269" s="112"/>
      <c r="BO269" s="112"/>
      <c r="BP269" s="112"/>
      <c r="BQ269" s="112"/>
      <c r="BR269" s="112"/>
      <c r="BS269" s="112"/>
      <c r="BT269" s="112"/>
      <c r="BW269" s="112"/>
      <c r="BX269" s="112"/>
      <c r="BY269" s="112"/>
      <c r="BZ269" s="112"/>
      <c r="CA269" s="112"/>
      <c r="CB269" s="112"/>
      <c r="CC269" s="161"/>
      <c r="CD269" s="112"/>
      <c r="CF269" s="112"/>
      <c r="CG269" s="112"/>
      <c r="CH269" s="112"/>
      <c r="CI269" s="112"/>
      <c r="CJ269" s="112"/>
      <c r="CK269" s="112"/>
      <c r="CL269" s="112"/>
      <c r="CM269" s="112"/>
      <c r="CU269" s="108"/>
      <c r="CX269" s="112"/>
      <c r="CY269" s="112"/>
      <c r="CZ269" s="112"/>
      <c r="DA269" s="112"/>
      <c r="DB269" s="112"/>
      <c r="DC269" s="112"/>
      <c r="DD269" s="112"/>
      <c r="DE269" s="112"/>
      <c r="DG269" s="108"/>
      <c r="DH269" s="108"/>
      <c r="DI269" s="108"/>
      <c r="DJ269" s="108"/>
      <c r="DK269" s="108"/>
      <c r="DL269" s="108"/>
      <c r="DM269" s="108"/>
      <c r="DN269" s="155"/>
    </row>
    <row r="270" spans="1:244">
      <c r="G270" s="112"/>
      <c r="H270" s="112"/>
      <c r="I270" s="112"/>
      <c r="J270" s="112"/>
      <c r="K270" s="112"/>
      <c r="L270" s="112"/>
      <c r="Q270" s="112"/>
      <c r="R270" s="112"/>
      <c r="S270" s="112"/>
      <c r="T270" s="112"/>
      <c r="U270" s="112"/>
      <c r="V270" s="112"/>
      <c r="W270" s="112"/>
      <c r="X270" s="112"/>
      <c r="Y270" s="112"/>
      <c r="Z270" s="112"/>
      <c r="AA270" s="112"/>
      <c r="AB270" s="112"/>
      <c r="AC270" s="112"/>
      <c r="AD270" s="112"/>
      <c r="AE270" s="112"/>
      <c r="AF270" s="112"/>
      <c r="AH270" s="161"/>
      <c r="AI270" s="161"/>
      <c r="AJ270" s="161"/>
      <c r="AK270" s="161"/>
      <c r="AL270" s="161"/>
      <c r="AM270" s="161"/>
      <c r="AN270" s="161"/>
      <c r="AO270" s="161"/>
      <c r="AP270" s="161"/>
      <c r="AQ270" s="161"/>
      <c r="AR270" s="161"/>
      <c r="AS270" s="151"/>
      <c r="AT270" s="152"/>
      <c r="AU270" s="161"/>
      <c r="AV270" s="161"/>
      <c r="AW270" s="161"/>
      <c r="AX270" s="161"/>
      <c r="AY270" s="161"/>
      <c r="AZ270" s="161"/>
      <c r="BA270" s="161"/>
      <c r="BB270" s="112"/>
      <c r="BE270" s="112"/>
      <c r="BF270" s="112"/>
      <c r="BG270" s="112"/>
      <c r="BH270" s="112"/>
      <c r="BI270" s="112"/>
      <c r="BJ270" s="112"/>
      <c r="BK270" s="112"/>
      <c r="BL270" s="112"/>
      <c r="BN270" s="112"/>
      <c r="BO270" s="112"/>
      <c r="BP270" s="112"/>
      <c r="BQ270" s="112"/>
      <c r="BR270" s="112"/>
      <c r="BS270" s="112"/>
      <c r="BT270" s="112"/>
      <c r="BW270" s="112"/>
      <c r="BX270" s="112"/>
      <c r="BY270" s="112"/>
      <c r="BZ270" s="112"/>
      <c r="CA270" s="112"/>
      <c r="CB270" s="112"/>
      <c r="CC270" s="112"/>
      <c r="CD270" s="112"/>
      <c r="CF270" s="112"/>
      <c r="CG270" s="112"/>
      <c r="CH270" s="112"/>
      <c r="CI270" s="112"/>
      <c r="CJ270" s="112"/>
      <c r="CK270" s="112"/>
      <c r="CL270" s="112"/>
      <c r="CM270" s="112"/>
      <c r="CX270" s="112"/>
      <c r="CY270" s="112"/>
      <c r="CZ270" s="112"/>
      <c r="DA270" s="112"/>
      <c r="DB270" s="112"/>
      <c r="DC270" s="112"/>
      <c r="DD270" s="112"/>
      <c r="DE270" s="112"/>
      <c r="DG270" s="108"/>
      <c r="DH270" s="108"/>
      <c r="DI270" s="108"/>
      <c r="DJ270" s="108"/>
      <c r="DK270" s="108"/>
      <c r="DL270" s="108"/>
      <c r="DM270" s="108"/>
      <c r="DN270" s="155"/>
    </row>
    <row r="271" spans="1:244">
      <c r="G271" s="112"/>
      <c r="H271" s="112"/>
      <c r="I271" s="112"/>
      <c r="J271" s="112"/>
      <c r="K271" s="112"/>
      <c r="L271" s="112"/>
      <c r="Q271" s="112"/>
      <c r="R271" s="112"/>
      <c r="S271" s="112"/>
      <c r="T271" s="112"/>
      <c r="U271" s="112"/>
      <c r="V271" s="112"/>
      <c r="W271" s="112"/>
      <c r="X271" s="112"/>
      <c r="Y271" s="112"/>
      <c r="Z271" s="112"/>
      <c r="AA271" s="112"/>
      <c r="AB271" s="112"/>
      <c r="AC271" s="112"/>
      <c r="AD271" s="112"/>
      <c r="AE271" s="112"/>
      <c r="AF271" s="112"/>
      <c r="AH271" s="161"/>
      <c r="AI271" s="161"/>
      <c r="AJ271" s="161"/>
      <c r="AK271" s="161"/>
      <c r="AL271" s="161"/>
      <c r="AM271" s="161"/>
      <c r="AN271" s="161"/>
      <c r="AO271" s="161"/>
      <c r="AP271" s="161"/>
      <c r="AQ271" s="161"/>
      <c r="AR271" s="161"/>
      <c r="AS271" s="151"/>
      <c r="AT271" s="152"/>
      <c r="AU271" s="161"/>
      <c r="AV271" s="161"/>
      <c r="AW271" s="161"/>
      <c r="AX271" s="161"/>
      <c r="AY271" s="161"/>
      <c r="AZ271" s="161"/>
      <c r="BA271" s="161"/>
      <c r="BB271" s="112"/>
      <c r="BE271" s="112"/>
      <c r="BF271" s="112"/>
      <c r="BG271" s="112"/>
      <c r="BH271" s="112"/>
      <c r="BI271" s="112"/>
      <c r="BJ271" s="112"/>
      <c r="BK271" s="112"/>
      <c r="BL271" s="112"/>
      <c r="BN271" s="112"/>
      <c r="BO271" s="112"/>
      <c r="BP271" s="112"/>
      <c r="BQ271" s="112"/>
      <c r="BR271" s="112"/>
      <c r="BS271" s="112"/>
      <c r="BT271" s="112"/>
      <c r="BW271" s="112"/>
      <c r="BX271" s="112"/>
      <c r="BY271" s="112"/>
      <c r="BZ271" s="112"/>
      <c r="CA271" s="112"/>
      <c r="CB271" s="112"/>
      <c r="CC271" s="112"/>
      <c r="CD271" s="112"/>
      <c r="CF271" s="112"/>
      <c r="CG271" s="112"/>
      <c r="CH271" s="112"/>
      <c r="CI271" s="112"/>
      <c r="CJ271" s="112"/>
      <c r="CK271" s="112"/>
      <c r="CL271" s="112"/>
      <c r="CM271" s="112"/>
      <c r="CX271" s="112"/>
      <c r="CY271" s="112"/>
      <c r="CZ271" s="112"/>
      <c r="DA271" s="112"/>
      <c r="DB271" s="112"/>
      <c r="DC271" s="112"/>
      <c r="DD271" s="112"/>
      <c r="DE271" s="112"/>
      <c r="DG271" s="108"/>
      <c r="DH271" s="108"/>
      <c r="DI271" s="108"/>
      <c r="DJ271" s="108"/>
      <c r="DK271" s="108"/>
      <c r="DL271" s="108"/>
      <c r="DM271" s="108"/>
      <c r="DN271" s="155"/>
    </row>
    <row r="272" spans="1:244">
      <c r="G272" s="112"/>
      <c r="H272" s="112"/>
      <c r="I272" s="112"/>
      <c r="J272" s="112"/>
      <c r="K272" s="112"/>
      <c r="L272" s="112"/>
      <c r="Q272" s="112"/>
      <c r="R272" s="112"/>
      <c r="S272" s="112"/>
      <c r="T272" s="112"/>
      <c r="U272" s="112"/>
      <c r="V272" s="112"/>
      <c r="W272" s="112"/>
      <c r="X272" s="112"/>
      <c r="Y272" s="112"/>
      <c r="Z272" s="112"/>
      <c r="AA272" s="112"/>
      <c r="AB272" s="112"/>
      <c r="AC272" s="112"/>
      <c r="AD272" s="112"/>
      <c r="AE272" s="112"/>
      <c r="AF272" s="112"/>
      <c r="AH272" s="161"/>
      <c r="AI272" s="161"/>
      <c r="AJ272" s="161"/>
      <c r="AK272" s="161"/>
      <c r="AL272" s="161"/>
      <c r="AM272" s="161"/>
      <c r="AN272" s="161"/>
      <c r="AO272" s="161"/>
      <c r="AP272" s="161"/>
      <c r="AQ272" s="161"/>
      <c r="AR272" s="161"/>
      <c r="AS272" s="151"/>
      <c r="AT272" s="152"/>
      <c r="AU272" s="161"/>
      <c r="AV272" s="161"/>
      <c r="AW272" s="161"/>
      <c r="AX272" s="161"/>
      <c r="AY272" s="161"/>
      <c r="AZ272" s="161"/>
      <c r="BA272" s="161"/>
      <c r="BB272" s="112"/>
      <c r="BE272" s="112"/>
      <c r="BF272" s="112"/>
      <c r="BG272" s="112"/>
      <c r="BH272" s="112"/>
      <c r="BI272" s="112"/>
      <c r="BJ272" s="112"/>
      <c r="BK272" s="112"/>
      <c r="BL272" s="112"/>
      <c r="BN272" s="112"/>
      <c r="BO272" s="112"/>
      <c r="BP272" s="112"/>
      <c r="BQ272" s="112"/>
      <c r="BR272" s="112"/>
      <c r="BS272" s="112"/>
      <c r="BT272" s="112"/>
      <c r="BW272" s="112"/>
      <c r="BX272" s="112"/>
      <c r="BY272" s="112"/>
      <c r="BZ272" s="112"/>
      <c r="CA272" s="112"/>
      <c r="CB272" s="112"/>
      <c r="CC272" s="112"/>
      <c r="CD272" s="112"/>
      <c r="CF272" s="112"/>
      <c r="CG272" s="112"/>
      <c r="CH272" s="112"/>
      <c r="CI272" s="112"/>
      <c r="CJ272" s="112"/>
      <c r="CK272" s="112"/>
      <c r="CL272" s="112"/>
      <c r="CM272" s="112"/>
      <c r="CX272" s="112"/>
      <c r="CY272" s="112"/>
      <c r="CZ272" s="112"/>
      <c r="DA272" s="112"/>
      <c r="DB272" s="112"/>
      <c r="DC272" s="112"/>
      <c r="DD272" s="112"/>
      <c r="DE272" s="112"/>
    </row>
    <row r="273" spans="7:109">
      <c r="G273" s="112"/>
      <c r="H273" s="112"/>
      <c r="I273" s="112"/>
      <c r="J273" s="112"/>
      <c r="K273" s="112"/>
      <c r="L273" s="112"/>
      <c r="Q273" s="112"/>
      <c r="R273" s="112"/>
      <c r="S273" s="112"/>
      <c r="T273" s="112"/>
      <c r="U273" s="112"/>
      <c r="V273" s="112"/>
      <c r="W273" s="112"/>
      <c r="X273" s="112"/>
      <c r="Y273" s="112"/>
      <c r="Z273" s="112"/>
      <c r="AA273" s="112"/>
      <c r="AB273" s="112"/>
      <c r="AC273" s="112"/>
      <c r="AD273" s="112"/>
      <c r="AE273" s="112"/>
      <c r="AF273" s="112"/>
      <c r="AH273" s="161"/>
      <c r="AI273" s="161"/>
      <c r="AJ273" s="161"/>
      <c r="AK273" s="161"/>
      <c r="AL273" s="161"/>
      <c r="AM273" s="161"/>
      <c r="AN273" s="161"/>
      <c r="AO273" s="161"/>
      <c r="AP273" s="161"/>
      <c r="AQ273" s="161"/>
      <c r="AR273" s="161"/>
      <c r="AS273" s="151"/>
      <c r="AT273" s="152"/>
      <c r="AU273" s="161"/>
      <c r="AV273" s="161"/>
      <c r="AW273" s="161"/>
      <c r="AX273" s="161"/>
      <c r="AY273" s="161"/>
      <c r="AZ273" s="161"/>
      <c r="BA273" s="161"/>
      <c r="BB273" s="112"/>
      <c r="BE273" s="112"/>
      <c r="BF273" s="112"/>
      <c r="BG273" s="112"/>
      <c r="BH273" s="112"/>
      <c r="BI273" s="112"/>
      <c r="BJ273" s="112"/>
      <c r="BK273" s="112"/>
      <c r="BL273" s="112"/>
      <c r="BN273" s="112"/>
      <c r="BO273" s="112"/>
      <c r="BP273" s="112"/>
      <c r="BQ273" s="112"/>
      <c r="BR273" s="112"/>
      <c r="BS273" s="112"/>
      <c r="BT273" s="112"/>
      <c r="BW273" s="112"/>
      <c r="BX273" s="112"/>
      <c r="BY273" s="112"/>
      <c r="BZ273" s="112"/>
      <c r="CA273" s="112"/>
      <c r="CB273" s="112"/>
      <c r="CC273" s="112"/>
      <c r="CD273" s="112"/>
      <c r="CF273" s="112"/>
      <c r="CG273" s="112"/>
      <c r="CH273" s="112"/>
      <c r="CI273" s="112"/>
      <c r="CJ273" s="112"/>
      <c r="CK273" s="112"/>
      <c r="CL273" s="112"/>
      <c r="CM273" s="112"/>
      <c r="CX273" s="112"/>
      <c r="CY273" s="112"/>
      <c r="CZ273" s="112"/>
      <c r="DA273" s="112"/>
      <c r="DB273" s="112"/>
      <c r="DC273" s="112"/>
      <c r="DD273" s="112"/>
      <c r="DE273" s="112"/>
    </row>
    <row r="274" spans="7:109">
      <c r="G274" s="112"/>
      <c r="H274" s="112"/>
      <c r="I274" s="112"/>
      <c r="J274" s="112"/>
      <c r="K274" s="112"/>
      <c r="L274" s="112"/>
      <c r="Q274" s="112"/>
      <c r="R274" s="112"/>
      <c r="S274" s="112"/>
      <c r="T274" s="112"/>
      <c r="U274" s="112"/>
      <c r="V274" s="112"/>
      <c r="W274" s="112"/>
      <c r="X274" s="112"/>
      <c r="Y274" s="112"/>
      <c r="Z274" s="112"/>
      <c r="AA274" s="112"/>
      <c r="AB274" s="112"/>
      <c r="AC274" s="112"/>
      <c r="AD274" s="112"/>
      <c r="AE274" s="112"/>
      <c r="AF274" s="112"/>
      <c r="AH274" s="161"/>
      <c r="AI274" s="161"/>
      <c r="AJ274" s="161"/>
      <c r="AK274" s="161"/>
      <c r="AL274" s="161"/>
      <c r="AM274" s="161"/>
      <c r="AN274" s="161"/>
      <c r="AO274" s="161"/>
      <c r="AP274" s="161"/>
      <c r="AQ274" s="161"/>
      <c r="AR274" s="161"/>
      <c r="AS274" s="151"/>
      <c r="AT274" s="152"/>
      <c r="AU274" s="108"/>
      <c r="AV274" s="108"/>
      <c r="AW274" s="108"/>
      <c r="AX274" s="108"/>
      <c r="AY274" s="108"/>
      <c r="AZ274" s="108"/>
      <c r="BA274" s="108"/>
      <c r="BE274" s="112"/>
      <c r="BF274" s="112"/>
      <c r="BG274" s="112"/>
      <c r="BH274" s="112"/>
      <c r="BI274" s="112"/>
      <c r="BJ274" s="112"/>
      <c r="BK274" s="112"/>
      <c r="BL274" s="112"/>
      <c r="BN274" s="112"/>
      <c r="BO274" s="112"/>
      <c r="BP274" s="112"/>
      <c r="BQ274" s="112"/>
      <c r="BR274" s="112"/>
      <c r="BS274" s="112"/>
      <c r="BT274" s="112"/>
      <c r="BW274" s="112"/>
      <c r="BX274" s="112"/>
      <c r="BY274" s="112"/>
      <c r="BZ274" s="112"/>
      <c r="CA274" s="112"/>
      <c r="CB274" s="112"/>
      <c r="CC274" s="112"/>
      <c r="CD274" s="112"/>
      <c r="CF274" s="112"/>
      <c r="CG274" s="112"/>
      <c r="CH274" s="112"/>
      <c r="CI274" s="112"/>
      <c r="CJ274" s="112"/>
      <c r="CK274" s="112"/>
      <c r="CL274" s="112"/>
      <c r="CM274" s="112"/>
      <c r="CX274" s="112"/>
      <c r="CY274" s="112"/>
      <c r="CZ274" s="112"/>
      <c r="DA274" s="112"/>
      <c r="DB274" s="112"/>
      <c r="DC274" s="112"/>
      <c r="DD274" s="112"/>
      <c r="DE274" s="112"/>
    </row>
    <row r="275" spans="7:109">
      <c r="G275" s="112"/>
      <c r="H275" s="112"/>
      <c r="I275" s="112"/>
      <c r="J275" s="112"/>
      <c r="K275" s="112"/>
      <c r="L275" s="112"/>
      <c r="Q275" s="112"/>
      <c r="R275" s="112"/>
      <c r="S275" s="112"/>
      <c r="T275" s="112"/>
      <c r="U275" s="112"/>
      <c r="V275" s="112"/>
      <c r="W275" s="112"/>
      <c r="X275" s="112"/>
      <c r="Y275" s="112"/>
      <c r="Z275" s="112"/>
      <c r="AA275" s="112"/>
      <c r="AB275" s="112"/>
      <c r="AC275" s="112"/>
      <c r="AD275" s="112"/>
      <c r="AE275" s="112"/>
      <c r="AF275" s="112"/>
      <c r="AH275" s="161"/>
      <c r="AI275" s="161"/>
      <c r="AJ275" s="161"/>
      <c r="AK275" s="161"/>
      <c r="AL275" s="161"/>
      <c r="AM275" s="161"/>
      <c r="AN275" s="161"/>
      <c r="AO275" s="161"/>
      <c r="AP275" s="161"/>
      <c r="AQ275" s="161"/>
      <c r="AR275" s="161"/>
      <c r="AS275" s="151"/>
      <c r="AT275" s="152"/>
      <c r="AU275" s="108"/>
      <c r="AV275" s="108"/>
      <c r="AW275" s="108"/>
      <c r="AX275" s="108"/>
      <c r="AY275" s="108"/>
      <c r="AZ275" s="108"/>
      <c r="BA275" s="108"/>
      <c r="BE275" s="112"/>
      <c r="BF275" s="112"/>
      <c r="BG275" s="112"/>
      <c r="BH275" s="112"/>
      <c r="BI275" s="112"/>
      <c r="BJ275" s="112"/>
      <c r="BK275" s="112"/>
      <c r="BL275" s="112"/>
      <c r="BN275" s="112"/>
      <c r="BO275" s="112"/>
      <c r="BP275" s="112"/>
      <c r="BQ275" s="112"/>
      <c r="BR275" s="112"/>
      <c r="BS275" s="112"/>
      <c r="BT275" s="112"/>
      <c r="BW275" s="112"/>
      <c r="BX275" s="112"/>
      <c r="BY275" s="112"/>
      <c r="BZ275" s="112"/>
      <c r="CA275" s="112"/>
      <c r="CB275" s="112"/>
      <c r="CC275" s="112"/>
      <c r="CD275" s="112"/>
      <c r="CF275" s="112"/>
      <c r="CG275" s="112"/>
      <c r="CH275" s="112"/>
      <c r="CI275" s="112"/>
      <c r="CJ275" s="112"/>
      <c r="CK275" s="112"/>
      <c r="CL275" s="112"/>
      <c r="CM275" s="112"/>
      <c r="CX275" s="112"/>
      <c r="CY275" s="112"/>
      <c r="CZ275" s="112"/>
      <c r="DA275" s="112"/>
      <c r="DB275" s="112"/>
      <c r="DC275" s="112"/>
      <c r="DD275" s="112"/>
      <c r="DE275" s="112"/>
    </row>
    <row r="276" spans="7:109">
      <c r="G276" s="112"/>
      <c r="H276" s="112"/>
      <c r="I276" s="112"/>
      <c r="J276" s="112"/>
      <c r="K276" s="112"/>
      <c r="L276" s="112"/>
      <c r="Q276" s="112"/>
      <c r="R276" s="112"/>
      <c r="S276" s="112"/>
      <c r="T276" s="112"/>
      <c r="U276" s="112"/>
      <c r="V276" s="112"/>
      <c r="W276" s="112"/>
      <c r="X276" s="112"/>
      <c r="Y276" s="112"/>
      <c r="Z276" s="112"/>
      <c r="AA276" s="112"/>
      <c r="AB276" s="112"/>
      <c r="AC276" s="112"/>
      <c r="AD276" s="112"/>
      <c r="AE276" s="112"/>
      <c r="AF276" s="112"/>
      <c r="AH276" s="161"/>
      <c r="AI276" s="161"/>
      <c r="AJ276" s="161"/>
      <c r="AK276" s="161"/>
      <c r="AL276" s="161"/>
      <c r="AM276" s="161"/>
      <c r="AN276" s="161"/>
      <c r="AO276" s="161"/>
      <c r="AP276" s="161"/>
      <c r="AQ276" s="161"/>
      <c r="AR276" s="161"/>
      <c r="AS276" s="151"/>
      <c r="AT276" s="152"/>
      <c r="AU276" s="108"/>
      <c r="AV276" s="108"/>
      <c r="AW276" s="108"/>
      <c r="AX276" s="108"/>
      <c r="AY276" s="108"/>
      <c r="AZ276" s="108"/>
      <c r="BA276" s="108"/>
      <c r="BE276" s="112"/>
      <c r="BF276" s="112"/>
      <c r="BG276" s="112"/>
      <c r="BH276" s="112"/>
      <c r="BI276" s="112"/>
      <c r="BJ276" s="112"/>
      <c r="BK276" s="112"/>
      <c r="BL276" s="112"/>
      <c r="BN276" s="112"/>
      <c r="BO276" s="112"/>
      <c r="BP276" s="112"/>
      <c r="BQ276" s="112"/>
      <c r="BR276" s="112"/>
      <c r="BS276" s="112"/>
      <c r="BT276" s="112"/>
      <c r="BW276" s="112"/>
      <c r="BX276" s="112"/>
      <c r="BY276" s="112"/>
      <c r="BZ276" s="112"/>
      <c r="CA276" s="112"/>
      <c r="CB276" s="112"/>
      <c r="CC276" s="112"/>
      <c r="CD276" s="112"/>
      <c r="CF276" s="112"/>
      <c r="CG276" s="112"/>
      <c r="CH276" s="112"/>
      <c r="CI276" s="112"/>
      <c r="CJ276" s="112"/>
      <c r="CK276" s="112"/>
      <c r="CL276" s="112"/>
      <c r="CM276" s="112"/>
      <c r="CX276" s="112"/>
      <c r="CY276" s="112"/>
      <c r="CZ276" s="112"/>
      <c r="DA276" s="112"/>
      <c r="DB276" s="112"/>
      <c r="DC276" s="112"/>
      <c r="DD276" s="112"/>
      <c r="DE276" s="112"/>
    </row>
    <row r="277" spans="7:109">
      <c r="G277" s="112"/>
      <c r="H277" s="112"/>
      <c r="I277" s="112"/>
      <c r="J277" s="112"/>
      <c r="K277" s="112"/>
      <c r="L277" s="112"/>
      <c r="Q277" s="112"/>
      <c r="R277" s="112"/>
      <c r="S277" s="112"/>
      <c r="T277" s="112"/>
      <c r="U277" s="112"/>
      <c r="V277" s="112"/>
      <c r="W277" s="112"/>
      <c r="X277" s="112"/>
      <c r="Y277" s="112"/>
      <c r="Z277" s="112"/>
      <c r="AA277" s="112"/>
      <c r="AB277" s="112"/>
      <c r="AC277" s="112"/>
      <c r="AD277" s="112"/>
      <c r="AE277" s="112"/>
      <c r="AF277" s="112"/>
      <c r="AH277" s="161"/>
      <c r="AI277" s="161"/>
      <c r="AJ277" s="161"/>
      <c r="AK277" s="161"/>
      <c r="AL277" s="161"/>
      <c r="AM277" s="161"/>
      <c r="AN277" s="161"/>
      <c r="AO277" s="161"/>
      <c r="AP277" s="161"/>
      <c r="AQ277" s="161"/>
      <c r="AR277" s="161"/>
      <c r="AS277" s="151"/>
      <c r="AT277" s="152"/>
      <c r="AU277" s="108"/>
      <c r="AV277" s="108"/>
      <c r="AW277" s="108"/>
      <c r="AX277" s="108"/>
      <c r="AY277" s="108"/>
      <c r="AZ277" s="108"/>
      <c r="BA277" s="108"/>
      <c r="BE277" s="112"/>
      <c r="BF277" s="112"/>
      <c r="BG277" s="112"/>
      <c r="BH277" s="112"/>
      <c r="BI277" s="112"/>
      <c r="BJ277" s="112"/>
      <c r="BK277" s="112"/>
      <c r="BL277" s="112"/>
      <c r="BN277" s="112"/>
      <c r="BO277" s="112"/>
      <c r="BP277" s="112"/>
      <c r="BQ277" s="112"/>
      <c r="BR277" s="112"/>
      <c r="BS277" s="112"/>
      <c r="BT277" s="112"/>
      <c r="BW277" s="112"/>
      <c r="BX277" s="112"/>
      <c r="BY277" s="112"/>
      <c r="BZ277" s="112"/>
      <c r="CA277" s="112"/>
      <c r="CB277" s="112"/>
      <c r="CC277" s="112"/>
      <c r="CD277" s="112"/>
      <c r="CF277" s="112"/>
      <c r="CG277" s="112"/>
      <c r="CH277" s="112"/>
      <c r="CI277" s="112"/>
      <c r="CJ277" s="112"/>
      <c r="CK277" s="112"/>
      <c r="CL277" s="112"/>
      <c r="CM277" s="112"/>
      <c r="CX277" s="112"/>
      <c r="CY277" s="112"/>
      <c r="CZ277" s="112"/>
      <c r="DA277" s="112"/>
      <c r="DB277" s="112"/>
      <c r="DC277" s="112"/>
      <c r="DD277" s="112"/>
      <c r="DE277" s="112"/>
    </row>
    <row r="278" spans="7:109">
      <c r="G278" s="112"/>
      <c r="H278" s="112"/>
      <c r="I278" s="112"/>
      <c r="J278" s="112"/>
      <c r="K278" s="112"/>
      <c r="L278" s="112"/>
      <c r="Q278" s="112"/>
      <c r="R278" s="112"/>
      <c r="S278" s="112"/>
      <c r="T278" s="112"/>
      <c r="U278" s="112"/>
      <c r="V278" s="112"/>
      <c r="W278" s="112"/>
      <c r="X278" s="112"/>
      <c r="Y278" s="112"/>
      <c r="Z278" s="112"/>
      <c r="AA278" s="112"/>
      <c r="AB278" s="112"/>
      <c r="AC278" s="112"/>
      <c r="AD278" s="112"/>
      <c r="AE278" s="112"/>
      <c r="AF278" s="112"/>
      <c r="AH278" s="161"/>
      <c r="AI278" s="161"/>
      <c r="AJ278" s="161"/>
      <c r="AK278" s="161"/>
      <c r="AL278" s="161"/>
      <c r="AM278" s="161"/>
      <c r="AN278" s="161"/>
      <c r="AO278" s="161"/>
      <c r="AP278" s="161"/>
      <c r="AQ278" s="161"/>
      <c r="AR278" s="161"/>
      <c r="AS278" s="151"/>
      <c r="AT278" s="152"/>
      <c r="AU278" s="108"/>
      <c r="AV278" s="108"/>
      <c r="AW278" s="108"/>
      <c r="AX278" s="108"/>
      <c r="AY278" s="108"/>
      <c r="AZ278" s="108"/>
      <c r="BA278" s="108"/>
      <c r="BE278" s="112"/>
      <c r="BF278" s="112"/>
      <c r="BG278" s="112"/>
      <c r="BH278" s="112"/>
      <c r="BI278" s="112"/>
      <c r="BJ278" s="112"/>
      <c r="BK278" s="112"/>
      <c r="BL278" s="112"/>
      <c r="BN278" s="112"/>
      <c r="BO278" s="112"/>
      <c r="BP278" s="112"/>
      <c r="BQ278" s="112"/>
      <c r="BR278" s="112"/>
      <c r="BS278" s="112"/>
      <c r="BT278" s="112"/>
      <c r="BW278" s="112"/>
      <c r="BX278" s="112"/>
      <c r="BY278" s="112"/>
      <c r="BZ278" s="112"/>
      <c r="CA278" s="112"/>
      <c r="CB278" s="112"/>
      <c r="CC278" s="112"/>
      <c r="CD278" s="112"/>
      <c r="CF278" s="112"/>
      <c r="CG278" s="112"/>
      <c r="CH278" s="112"/>
      <c r="CI278" s="112"/>
      <c r="CJ278" s="112"/>
      <c r="CK278" s="112"/>
      <c r="CL278" s="112"/>
      <c r="CM278" s="112"/>
      <c r="CX278" s="112"/>
      <c r="CY278" s="112"/>
      <c r="CZ278" s="112"/>
      <c r="DA278" s="112"/>
      <c r="DB278" s="112"/>
      <c r="DC278" s="112"/>
      <c r="DD278" s="112"/>
      <c r="DE278" s="112"/>
    </row>
    <row r="279" spans="7:109">
      <c r="G279" s="112"/>
      <c r="H279" s="112"/>
      <c r="I279" s="112"/>
      <c r="J279" s="112"/>
      <c r="K279" s="112"/>
      <c r="L279" s="112"/>
      <c r="Q279" s="112"/>
      <c r="R279" s="112"/>
      <c r="S279" s="112"/>
      <c r="T279" s="112"/>
      <c r="U279" s="112"/>
      <c r="V279" s="112"/>
      <c r="W279" s="112"/>
      <c r="X279" s="112"/>
      <c r="Y279" s="112"/>
      <c r="Z279" s="112"/>
      <c r="AA279" s="112"/>
      <c r="AB279" s="112"/>
      <c r="AC279" s="112"/>
      <c r="AD279" s="112"/>
      <c r="AE279" s="112"/>
      <c r="AF279" s="112"/>
      <c r="AH279" s="161"/>
      <c r="AI279" s="161"/>
      <c r="AJ279" s="161"/>
      <c r="AK279" s="161"/>
      <c r="AL279" s="161"/>
      <c r="AM279" s="161"/>
      <c r="AN279" s="161"/>
      <c r="AO279" s="161"/>
      <c r="AP279" s="161"/>
      <c r="AQ279" s="161"/>
      <c r="AR279" s="161"/>
      <c r="AS279" s="151"/>
      <c r="AT279" s="152"/>
      <c r="AU279" s="108"/>
      <c r="AV279" s="108"/>
      <c r="AW279" s="108"/>
      <c r="AX279" s="108"/>
      <c r="AY279" s="108"/>
      <c r="AZ279" s="108"/>
      <c r="BA279" s="108"/>
      <c r="BE279" s="112"/>
      <c r="BF279" s="112"/>
      <c r="BG279" s="112"/>
      <c r="BH279" s="112"/>
      <c r="BI279" s="112"/>
      <c r="BJ279" s="112"/>
      <c r="BK279" s="112"/>
      <c r="BL279" s="112"/>
      <c r="BN279" s="112"/>
      <c r="BO279" s="112"/>
      <c r="BP279" s="112"/>
      <c r="BQ279" s="112"/>
      <c r="BR279" s="112"/>
      <c r="BS279" s="112"/>
      <c r="BT279" s="112"/>
      <c r="CF279" s="112"/>
      <c r="CG279" s="112"/>
      <c r="CH279" s="112"/>
      <c r="CI279" s="112"/>
      <c r="CJ279" s="112"/>
      <c r="CK279" s="112"/>
      <c r="CL279" s="112"/>
      <c r="CM279" s="112"/>
      <c r="CX279" s="112"/>
      <c r="CY279" s="112"/>
      <c r="CZ279" s="112"/>
      <c r="DA279" s="112"/>
      <c r="DB279" s="112"/>
      <c r="DC279" s="112"/>
      <c r="DD279" s="112"/>
      <c r="DE279" s="112"/>
    </row>
    <row r="280" spans="7:109">
      <c r="G280" s="112"/>
      <c r="H280" s="112"/>
      <c r="I280" s="112"/>
      <c r="J280" s="112"/>
      <c r="K280" s="112"/>
      <c r="L280" s="112"/>
      <c r="Q280" s="112"/>
      <c r="R280" s="112"/>
      <c r="S280" s="112"/>
      <c r="T280" s="112"/>
      <c r="U280" s="112"/>
      <c r="V280" s="112"/>
      <c r="W280" s="112"/>
      <c r="X280" s="112"/>
      <c r="Y280" s="112"/>
      <c r="Z280" s="112"/>
      <c r="AA280" s="112"/>
      <c r="AB280" s="112"/>
      <c r="AC280" s="112"/>
      <c r="AD280" s="112"/>
      <c r="AE280" s="112"/>
      <c r="AF280" s="112"/>
      <c r="AH280" s="161"/>
      <c r="AI280" s="161"/>
      <c r="AJ280" s="161"/>
      <c r="AK280" s="161"/>
      <c r="AL280" s="161"/>
      <c r="AM280" s="161"/>
      <c r="AN280" s="161"/>
      <c r="AO280" s="161"/>
      <c r="AP280" s="161"/>
      <c r="AQ280" s="161"/>
      <c r="AR280" s="161"/>
      <c r="AS280" s="151"/>
      <c r="AT280" s="152"/>
      <c r="AU280" s="108"/>
      <c r="AV280" s="108"/>
      <c r="AW280" s="108"/>
      <c r="AX280" s="108"/>
      <c r="AY280" s="108"/>
      <c r="AZ280" s="108"/>
      <c r="BA280" s="108"/>
      <c r="BE280" s="112"/>
      <c r="BF280" s="112"/>
      <c r="BG280" s="112"/>
      <c r="BH280" s="112"/>
      <c r="BI280" s="112"/>
      <c r="BJ280" s="112"/>
      <c r="BK280" s="112"/>
      <c r="BL280" s="112"/>
      <c r="BN280" s="112"/>
      <c r="BO280" s="112"/>
      <c r="BP280" s="112"/>
      <c r="BQ280" s="112"/>
      <c r="BR280" s="112"/>
      <c r="BS280" s="112"/>
      <c r="BT280" s="112"/>
      <c r="CF280" s="112"/>
      <c r="CG280" s="112"/>
      <c r="CH280" s="112"/>
      <c r="CI280" s="112"/>
      <c r="CJ280" s="112"/>
      <c r="CK280" s="112"/>
      <c r="CL280" s="112"/>
      <c r="CM280" s="112"/>
      <c r="CX280" s="112"/>
      <c r="CY280" s="112"/>
      <c r="CZ280" s="112"/>
      <c r="DA280" s="112"/>
      <c r="DB280" s="112"/>
      <c r="DC280" s="112"/>
      <c r="DD280" s="112"/>
      <c r="DE280" s="112"/>
    </row>
    <row r="281" spans="7:109">
      <c r="G281" s="112"/>
      <c r="H281" s="112"/>
      <c r="I281" s="112"/>
      <c r="J281" s="112"/>
      <c r="K281" s="112"/>
      <c r="L281" s="112"/>
      <c r="Q281" s="112"/>
      <c r="R281" s="112"/>
      <c r="S281" s="112"/>
      <c r="T281" s="112"/>
      <c r="U281" s="112"/>
      <c r="V281" s="112"/>
      <c r="W281" s="112"/>
      <c r="X281" s="112"/>
      <c r="Y281" s="112"/>
      <c r="Z281" s="112"/>
      <c r="AA281" s="112"/>
      <c r="AB281" s="112"/>
      <c r="AC281" s="112"/>
      <c r="AD281" s="112"/>
      <c r="AE281" s="112"/>
      <c r="AF281" s="112"/>
      <c r="AH281" s="161"/>
      <c r="AI281" s="161"/>
      <c r="AJ281" s="161"/>
      <c r="AK281" s="161"/>
      <c r="AL281" s="161"/>
      <c r="AM281" s="161"/>
      <c r="AN281" s="161"/>
      <c r="AO281" s="161"/>
      <c r="AP281" s="161"/>
      <c r="AQ281" s="161"/>
      <c r="AR281" s="161"/>
      <c r="AS281" s="151"/>
      <c r="AT281" s="152"/>
      <c r="AU281" s="108"/>
      <c r="AV281" s="108"/>
      <c r="AW281" s="108"/>
      <c r="AX281" s="108"/>
      <c r="AY281" s="108"/>
      <c r="AZ281" s="108"/>
      <c r="BA281" s="108"/>
      <c r="BE281" s="112"/>
      <c r="BF281" s="112"/>
      <c r="BG281" s="112"/>
      <c r="BH281" s="112"/>
      <c r="BI281" s="112"/>
      <c r="BJ281" s="112"/>
      <c r="BK281" s="112"/>
      <c r="BL281" s="112"/>
      <c r="BN281" s="112"/>
      <c r="BO281" s="112"/>
      <c r="BP281" s="112"/>
      <c r="BQ281" s="112"/>
      <c r="BR281" s="112"/>
      <c r="BS281" s="112"/>
      <c r="BT281" s="112"/>
      <c r="CF281" s="112"/>
      <c r="CG281" s="112"/>
      <c r="CH281" s="112"/>
      <c r="CI281" s="112"/>
      <c r="CJ281" s="112"/>
      <c r="CK281" s="112"/>
      <c r="CL281" s="112"/>
      <c r="CM281" s="112"/>
      <c r="CX281" s="112"/>
      <c r="CY281" s="112"/>
      <c r="CZ281" s="112"/>
      <c r="DA281" s="112"/>
      <c r="DB281" s="112"/>
      <c r="DC281" s="112"/>
      <c r="DD281" s="112"/>
      <c r="DE281" s="112"/>
    </row>
    <row r="282" spans="7:109">
      <c r="G282" s="112"/>
      <c r="H282" s="112"/>
      <c r="I282" s="112"/>
      <c r="J282" s="112"/>
      <c r="K282" s="112"/>
      <c r="L282" s="112"/>
      <c r="Q282" s="112"/>
      <c r="R282" s="112"/>
      <c r="S282" s="112"/>
      <c r="T282" s="112"/>
      <c r="U282" s="112"/>
      <c r="V282" s="112"/>
      <c r="W282" s="112"/>
      <c r="X282" s="112"/>
      <c r="Y282" s="112"/>
      <c r="Z282" s="112"/>
      <c r="AA282" s="112"/>
      <c r="AB282" s="112"/>
      <c r="AC282" s="112"/>
      <c r="AD282" s="112"/>
      <c r="AE282" s="112"/>
      <c r="AF282" s="112"/>
      <c r="AH282" s="161"/>
      <c r="AI282" s="161"/>
      <c r="AJ282" s="161"/>
      <c r="AK282" s="161"/>
      <c r="AL282" s="161"/>
      <c r="AM282" s="161"/>
      <c r="AN282" s="161"/>
      <c r="AO282" s="161"/>
      <c r="AP282" s="161"/>
      <c r="AQ282" s="161"/>
      <c r="AR282" s="161"/>
      <c r="AS282" s="151"/>
      <c r="AT282" s="152"/>
      <c r="AU282" s="108"/>
      <c r="AV282" s="108"/>
      <c r="AW282" s="108"/>
      <c r="AX282" s="108"/>
      <c r="AY282" s="108"/>
      <c r="AZ282" s="108"/>
      <c r="BA282" s="108"/>
      <c r="BE282" s="112"/>
      <c r="BF282" s="112"/>
      <c r="BG282" s="112"/>
      <c r="BH282" s="112"/>
      <c r="BI282" s="112"/>
      <c r="BJ282" s="112"/>
      <c r="BK282" s="112"/>
      <c r="BL282" s="112"/>
      <c r="BN282" s="112"/>
      <c r="BO282" s="112"/>
      <c r="BP282" s="112"/>
      <c r="BQ282" s="112"/>
      <c r="BR282" s="112"/>
      <c r="BS282" s="112"/>
      <c r="BT282" s="112"/>
      <c r="CX282" s="112"/>
      <c r="CY282" s="112"/>
      <c r="CZ282" s="112"/>
      <c r="DA282" s="112"/>
      <c r="DB282" s="112"/>
      <c r="DC282" s="112"/>
      <c r="DD282" s="112"/>
      <c r="DE282" s="112"/>
    </row>
    <row r="283" spans="7:109">
      <c r="G283" s="112"/>
      <c r="H283" s="112"/>
      <c r="I283" s="112"/>
      <c r="J283" s="112"/>
      <c r="K283" s="112"/>
      <c r="L283" s="112"/>
      <c r="Q283" s="112"/>
      <c r="R283" s="112"/>
      <c r="S283" s="112"/>
      <c r="T283" s="112"/>
      <c r="U283" s="112"/>
      <c r="V283" s="112"/>
      <c r="W283" s="112"/>
      <c r="X283" s="112"/>
      <c r="Y283" s="112"/>
      <c r="Z283" s="112"/>
      <c r="AA283" s="112"/>
      <c r="AB283" s="112"/>
      <c r="AC283" s="112"/>
      <c r="AD283" s="112"/>
      <c r="AE283" s="112"/>
      <c r="AF283" s="112"/>
      <c r="AH283" s="161"/>
      <c r="AI283" s="161"/>
      <c r="AJ283" s="161"/>
      <c r="AK283" s="161"/>
      <c r="AL283" s="161"/>
      <c r="AM283" s="161"/>
      <c r="AN283" s="161"/>
      <c r="AO283" s="161"/>
      <c r="AP283" s="161"/>
      <c r="AQ283" s="161"/>
      <c r="AR283" s="161"/>
      <c r="AS283" s="151"/>
      <c r="AT283" s="152"/>
      <c r="AU283" s="108"/>
      <c r="AV283" s="108"/>
      <c r="AW283" s="108"/>
      <c r="AX283" s="108"/>
      <c r="AY283" s="108"/>
      <c r="AZ283" s="108"/>
      <c r="BA283" s="108"/>
      <c r="BE283" s="112"/>
      <c r="BF283" s="112"/>
      <c r="BG283" s="112"/>
      <c r="BH283" s="112"/>
      <c r="BI283" s="112"/>
      <c r="BJ283" s="112"/>
      <c r="BK283" s="112"/>
      <c r="BL283" s="112"/>
      <c r="BN283" s="112"/>
      <c r="BO283" s="112"/>
      <c r="BP283" s="112"/>
      <c r="BQ283" s="112"/>
      <c r="BR283" s="112"/>
      <c r="BS283" s="112"/>
      <c r="BT283" s="112"/>
      <c r="CX283" s="112"/>
      <c r="CY283" s="112"/>
      <c r="CZ283" s="112"/>
      <c r="DA283" s="112"/>
      <c r="DB283" s="112"/>
      <c r="DC283" s="112"/>
      <c r="DD283" s="112"/>
      <c r="DE283" s="112"/>
    </row>
    <row r="284" spans="7:109">
      <c r="G284" s="112"/>
      <c r="H284" s="112"/>
      <c r="I284" s="112"/>
      <c r="J284" s="112"/>
      <c r="K284" s="112"/>
      <c r="L284" s="112"/>
      <c r="Q284" s="112"/>
      <c r="R284" s="112"/>
      <c r="S284" s="112"/>
      <c r="T284" s="112"/>
      <c r="U284" s="112"/>
      <c r="V284" s="112"/>
      <c r="W284" s="112"/>
      <c r="X284" s="112"/>
      <c r="Y284" s="112"/>
      <c r="Z284" s="112"/>
      <c r="AA284" s="112"/>
      <c r="AB284" s="112"/>
      <c r="AC284" s="112"/>
      <c r="AD284" s="112"/>
      <c r="AE284" s="112"/>
      <c r="AF284" s="112"/>
      <c r="AH284" s="161"/>
      <c r="AI284" s="161"/>
      <c r="AJ284" s="161"/>
      <c r="AK284" s="161"/>
      <c r="AL284" s="161"/>
      <c r="AM284" s="161"/>
      <c r="AN284" s="161"/>
      <c r="AO284" s="161"/>
      <c r="AP284" s="161"/>
      <c r="AQ284" s="161"/>
      <c r="AR284" s="161"/>
      <c r="AS284" s="151"/>
      <c r="AT284" s="152"/>
      <c r="AU284" s="108"/>
      <c r="AV284" s="108"/>
      <c r="AW284" s="108"/>
      <c r="AX284" s="108"/>
      <c r="AY284" s="108"/>
      <c r="AZ284" s="108"/>
      <c r="BA284" s="108"/>
      <c r="BE284" s="112"/>
      <c r="BF284" s="112"/>
      <c r="BG284" s="112"/>
      <c r="BH284" s="112"/>
      <c r="BI284" s="112"/>
      <c r="BJ284" s="112"/>
      <c r="BK284" s="112"/>
      <c r="BL284" s="112"/>
      <c r="BN284" s="112"/>
      <c r="BO284" s="112"/>
      <c r="BP284" s="112"/>
      <c r="BQ284" s="112"/>
      <c r="BR284" s="112"/>
      <c r="BS284" s="112"/>
      <c r="BT284" s="112"/>
      <c r="CX284" s="112"/>
      <c r="CY284" s="112"/>
      <c r="CZ284" s="112"/>
      <c r="DA284" s="112"/>
      <c r="DB284" s="112"/>
      <c r="DC284" s="112"/>
      <c r="DD284" s="112"/>
      <c r="DE284" s="112"/>
    </row>
    <row r="285" spans="7:109">
      <c r="G285" s="112"/>
      <c r="H285" s="112"/>
      <c r="I285" s="112"/>
      <c r="J285" s="112"/>
      <c r="K285" s="112"/>
      <c r="L285" s="112"/>
      <c r="Q285" s="112"/>
      <c r="R285" s="112"/>
      <c r="S285" s="112"/>
      <c r="T285" s="112"/>
      <c r="U285" s="112"/>
      <c r="V285" s="112"/>
      <c r="W285" s="112"/>
      <c r="X285" s="112"/>
      <c r="Y285" s="112"/>
      <c r="Z285" s="112"/>
      <c r="AA285" s="112"/>
      <c r="AB285" s="112"/>
      <c r="AC285" s="112"/>
      <c r="AD285" s="112"/>
      <c r="AE285" s="112"/>
      <c r="AF285" s="112"/>
      <c r="AH285" s="161"/>
      <c r="AI285" s="161"/>
      <c r="AJ285" s="161"/>
      <c r="AK285" s="161"/>
      <c r="AL285" s="161"/>
      <c r="AM285" s="161"/>
      <c r="AN285" s="161"/>
      <c r="AO285" s="161"/>
      <c r="AP285" s="161"/>
      <c r="AQ285" s="161"/>
      <c r="AR285" s="161"/>
      <c r="AS285" s="151"/>
      <c r="AT285" s="152"/>
      <c r="AU285" s="108"/>
      <c r="AV285" s="108"/>
      <c r="AW285" s="108"/>
      <c r="AX285" s="108"/>
      <c r="AY285" s="108"/>
      <c r="AZ285" s="108"/>
      <c r="BA285" s="108"/>
      <c r="BE285" s="112"/>
      <c r="BF285" s="112"/>
      <c r="BG285" s="112"/>
      <c r="BH285" s="112"/>
      <c r="BI285" s="112"/>
      <c r="BJ285" s="112"/>
      <c r="BK285" s="112"/>
      <c r="BL285" s="112"/>
      <c r="BN285" s="112"/>
      <c r="BO285" s="112"/>
      <c r="BP285" s="112"/>
      <c r="BQ285" s="112"/>
      <c r="BR285" s="112"/>
      <c r="BS285" s="112"/>
      <c r="BT285" s="112"/>
      <c r="CX285" s="112"/>
      <c r="CY285" s="112"/>
      <c r="CZ285" s="112"/>
      <c r="DA285" s="112"/>
      <c r="DB285" s="112"/>
      <c r="DC285" s="112"/>
      <c r="DD285" s="112"/>
      <c r="DE285" s="112"/>
    </row>
    <row r="286" spans="7:109">
      <c r="G286" s="112"/>
      <c r="H286" s="112"/>
      <c r="I286" s="112"/>
      <c r="J286" s="112"/>
      <c r="K286" s="112"/>
      <c r="L286" s="112"/>
      <c r="Q286" s="112"/>
      <c r="R286" s="112"/>
      <c r="S286" s="112"/>
      <c r="T286" s="112"/>
      <c r="U286" s="112"/>
      <c r="V286" s="112"/>
      <c r="W286" s="112"/>
      <c r="X286" s="112"/>
      <c r="Y286" s="112"/>
      <c r="Z286" s="112"/>
      <c r="AA286" s="112"/>
      <c r="AB286" s="112"/>
      <c r="AC286" s="112"/>
      <c r="AD286" s="112"/>
      <c r="AE286" s="112"/>
      <c r="AF286" s="112"/>
      <c r="AH286" s="161"/>
      <c r="AI286" s="161"/>
      <c r="AJ286" s="161"/>
      <c r="AK286" s="161"/>
      <c r="AL286" s="161"/>
      <c r="AM286" s="161"/>
      <c r="AN286" s="161"/>
      <c r="AO286" s="161"/>
      <c r="AP286" s="161"/>
      <c r="AQ286" s="161"/>
      <c r="AR286" s="161"/>
      <c r="AS286" s="151"/>
      <c r="AT286" s="152"/>
      <c r="AU286" s="108"/>
      <c r="AV286" s="108"/>
      <c r="AW286" s="108"/>
      <c r="AX286" s="108"/>
      <c r="AY286" s="108"/>
      <c r="AZ286" s="108"/>
      <c r="BA286" s="108"/>
      <c r="BE286" s="112"/>
      <c r="BF286" s="112"/>
      <c r="BG286" s="112"/>
      <c r="BH286" s="112"/>
      <c r="BI286" s="112"/>
      <c r="BJ286" s="112"/>
      <c r="BK286" s="112"/>
      <c r="BL286" s="112"/>
      <c r="BN286" s="112"/>
      <c r="BO286" s="112"/>
      <c r="BP286" s="112"/>
      <c r="BQ286" s="112"/>
      <c r="BR286" s="112"/>
      <c r="BS286" s="112"/>
      <c r="BT286" s="112"/>
      <c r="CX286" s="112"/>
      <c r="CY286" s="112"/>
      <c r="CZ286" s="112"/>
      <c r="DA286" s="112"/>
      <c r="DB286" s="112"/>
      <c r="DC286" s="112"/>
      <c r="DD286" s="112"/>
      <c r="DE286" s="112"/>
    </row>
    <row r="287" spans="7:109">
      <c r="G287" s="112"/>
      <c r="H287" s="112"/>
      <c r="I287" s="112"/>
      <c r="J287" s="112"/>
      <c r="K287" s="112"/>
      <c r="L287" s="112"/>
      <c r="Q287" s="112"/>
      <c r="R287" s="112"/>
      <c r="S287" s="112"/>
      <c r="T287" s="112"/>
      <c r="U287" s="112"/>
      <c r="V287" s="112"/>
      <c r="W287" s="112"/>
      <c r="X287" s="112"/>
      <c r="Y287" s="112"/>
      <c r="Z287" s="112"/>
      <c r="AA287" s="112"/>
      <c r="AB287" s="112"/>
      <c r="AC287" s="112"/>
      <c r="AD287" s="112"/>
      <c r="AE287" s="112"/>
      <c r="AF287" s="112"/>
      <c r="AH287" s="161"/>
      <c r="AI287" s="161"/>
      <c r="AJ287" s="161"/>
      <c r="AK287" s="161"/>
      <c r="AL287" s="161"/>
      <c r="AM287" s="161"/>
      <c r="AN287" s="161"/>
      <c r="AO287" s="161"/>
      <c r="AP287" s="161"/>
      <c r="AQ287" s="161"/>
      <c r="AR287" s="161"/>
      <c r="AS287" s="151"/>
      <c r="AT287" s="152"/>
      <c r="AU287" s="108"/>
      <c r="AV287" s="108"/>
      <c r="AW287" s="108"/>
      <c r="AX287" s="108"/>
      <c r="AY287" s="108"/>
      <c r="AZ287" s="108"/>
      <c r="BA287" s="108"/>
      <c r="BE287" s="112"/>
      <c r="BF287" s="112"/>
      <c r="BG287" s="112"/>
      <c r="BH287" s="112"/>
      <c r="BI287" s="112"/>
      <c r="BJ287" s="112"/>
      <c r="BK287" s="112"/>
      <c r="BL287" s="112"/>
      <c r="BN287" s="112"/>
      <c r="BO287" s="112"/>
      <c r="BP287" s="112"/>
      <c r="BQ287" s="112"/>
      <c r="BR287" s="112"/>
      <c r="BS287" s="112"/>
      <c r="BT287" s="112"/>
      <c r="CX287" s="112"/>
      <c r="CY287" s="112"/>
      <c r="CZ287" s="112"/>
      <c r="DA287" s="112"/>
      <c r="DB287" s="112"/>
      <c r="DC287" s="112"/>
      <c r="DD287" s="112"/>
      <c r="DE287" s="112"/>
    </row>
    <row r="288" spans="7:109">
      <c r="G288" s="112"/>
      <c r="H288" s="112"/>
      <c r="I288" s="112"/>
      <c r="J288" s="112"/>
      <c r="K288" s="112"/>
      <c r="L288" s="112"/>
      <c r="Q288" s="112"/>
      <c r="R288" s="112"/>
      <c r="S288" s="112"/>
      <c r="T288" s="112"/>
      <c r="U288" s="112"/>
      <c r="V288" s="112"/>
      <c r="W288" s="112"/>
      <c r="X288" s="112"/>
      <c r="Y288" s="112"/>
      <c r="Z288" s="112"/>
      <c r="AA288" s="112"/>
      <c r="AB288" s="112"/>
      <c r="AC288" s="112"/>
      <c r="AD288" s="112"/>
      <c r="AE288" s="112"/>
      <c r="AF288" s="112"/>
      <c r="AH288" s="161"/>
      <c r="AI288" s="161"/>
      <c r="AJ288" s="161"/>
      <c r="AK288" s="161"/>
      <c r="AL288" s="161"/>
      <c r="AM288" s="161"/>
      <c r="AN288" s="161"/>
      <c r="AO288" s="161"/>
      <c r="AP288" s="161"/>
      <c r="AQ288" s="161"/>
      <c r="AR288" s="161"/>
      <c r="AS288" s="151"/>
      <c r="AT288" s="152"/>
      <c r="AU288" s="108"/>
      <c r="AV288" s="108"/>
      <c r="AW288" s="108"/>
      <c r="AX288" s="108"/>
      <c r="AY288" s="108"/>
      <c r="AZ288" s="108"/>
      <c r="BA288" s="108"/>
      <c r="BE288" s="112"/>
      <c r="BF288" s="112"/>
      <c r="BG288" s="112"/>
      <c r="BH288" s="112"/>
      <c r="BI288" s="112"/>
      <c r="BJ288" s="112"/>
      <c r="BK288" s="112"/>
      <c r="BL288" s="112"/>
      <c r="BN288" s="112"/>
      <c r="BO288" s="112"/>
      <c r="BP288" s="112"/>
      <c r="BQ288" s="112"/>
      <c r="BR288" s="112"/>
      <c r="BS288" s="112"/>
      <c r="BT288" s="112"/>
      <c r="CX288" s="112"/>
      <c r="CY288" s="112"/>
      <c r="CZ288" s="112"/>
      <c r="DA288" s="112"/>
      <c r="DB288" s="112"/>
      <c r="DC288" s="112"/>
      <c r="DD288" s="112"/>
      <c r="DE288" s="112"/>
    </row>
    <row r="289" spans="7:109">
      <c r="G289" s="112"/>
      <c r="H289" s="112"/>
      <c r="I289" s="112"/>
      <c r="J289" s="112"/>
      <c r="K289" s="112"/>
      <c r="L289" s="112"/>
      <c r="Q289" s="112"/>
      <c r="R289" s="112"/>
      <c r="S289" s="112"/>
      <c r="T289" s="112"/>
      <c r="U289" s="112"/>
      <c r="V289" s="112"/>
      <c r="W289" s="112"/>
      <c r="X289" s="112"/>
      <c r="Y289" s="112"/>
      <c r="Z289" s="112"/>
      <c r="AA289" s="112"/>
      <c r="AB289" s="112"/>
      <c r="AC289" s="112"/>
      <c r="AD289" s="112"/>
      <c r="AE289" s="112"/>
      <c r="AF289" s="112"/>
      <c r="AH289" s="161"/>
      <c r="AI289" s="161"/>
      <c r="AJ289" s="161"/>
      <c r="AK289" s="161"/>
      <c r="AL289" s="161"/>
      <c r="AM289" s="161"/>
      <c r="AN289" s="161"/>
      <c r="AO289" s="161"/>
      <c r="AP289" s="161"/>
      <c r="AQ289" s="161"/>
      <c r="AR289" s="161"/>
      <c r="AS289" s="151"/>
      <c r="AT289" s="152"/>
      <c r="AU289" s="108"/>
      <c r="AV289" s="108"/>
      <c r="AW289" s="108"/>
      <c r="AX289" s="108"/>
      <c r="AY289" s="108"/>
      <c r="AZ289" s="108"/>
      <c r="BA289" s="108"/>
      <c r="BE289" s="112"/>
      <c r="BF289" s="112"/>
      <c r="BG289" s="112"/>
      <c r="BH289" s="112"/>
      <c r="BI289" s="112"/>
      <c r="BJ289" s="112"/>
      <c r="BK289" s="112"/>
      <c r="BL289" s="112"/>
      <c r="BN289" s="112"/>
      <c r="BO289" s="112"/>
      <c r="BP289" s="112"/>
      <c r="BQ289" s="112"/>
      <c r="BR289" s="112"/>
      <c r="BS289" s="112"/>
      <c r="BT289" s="112"/>
      <c r="CX289" s="112"/>
      <c r="CY289" s="112"/>
      <c r="CZ289" s="112"/>
      <c r="DA289" s="112"/>
      <c r="DB289" s="112"/>
      <c r="DC289" s="112"/>
      <c r="DD289" s="112"/>
      <c r="DE289" s="112"/>
    </row>
    <row r="290" spans="7:109">
      <c r="G290" s="112"/>
      <c r="H290" s="112"/>
      <c r="I290" s="112"/>
      <c r="J290" s="112"/>
      <c r="K290" s="112"/>
      <c r="L290" s="112"/>
      <c r="Q290" s="112"/>
      <c r="R290" s="112"/>
      <c r="S290" s="112"/>
      <c r="T290" s="112"/>
      <c r="U290" s="112"/>
      <c r="V290" s="112"/>
      <c r="W290" s="112"/>
      <c r="X290" s="112"/>
      <c r="Y290" s="112"/>
      <c r="Z290" s="112"/>
      <c r="AA290" s="112"/>
      <c r="AB290" s="112"/>
      <c r="AC290" s="112"/>
      <c r="AD290" s="112"/>
      <c r="AE290" s="112"/>
      <c r="AF290" s="112"/>
      <c r="AH290" s="161"/>
      <c r="AI290" s="161"/>
      <c r="AJ290" s="161"/>
      <c r="AK290" s="161"/>
      <c r="AL290" s="161"/>
      <c r="AM290" s="161"/>
      <c r="AN290" s="161"/>
      <c r="AO290" s="161"/>
      <c r="AP290" s="161"/>
      <c r="AQ290" s="161"/>
      <c r="AR290" s="161"/>
      <c r="AS290" s="151"/>
      <c r="AT290" s="152"/>
      <c r="AU290" s="108"/>
      <c r="AV290" s="108"/>
      <c r="AW290" s="108"/>
      <c r="AX290" s="108"/>
      <c r="AY290" s="108"/>
      <c r="AZ290" s="108"/>
      <c r="BA290" s="108"/>
      <c r="BE290" s="112"/>
      <c r="BF290" s="112"/>
      <c r="BG290" s="112"/>
      <c r="BH290" s="112"/>
      <c r="BI290" s="112"/>
      <c r="BJ290" s="112"/>
      <c r="BK290" s="112"/>
      <c r="BL290" s="112"/>
      <c r="BN290" s="112"/>
      <c r="BO290" s="112"/>
      <c r="BP290" s="112"/>
      <c r="BQ290" s="112"/>
      <c r="BR290" s="112"/>
      <c r="BS290" s="112"/>
      <c r="BT290" s="112"/>
      <c r="CX290" s="112"/>
      <c r="CY290" s="112"/>
      <c r="CZ290" s="112"/>
      <c r="DA290" s="112"/>
      <c r="DB290" s="112"/>
      <c r="DC290" s="112"/>
      <c r="DD290" s="112"/>
      <c r="DE290" s="112"/>
    </row>
    <row r="291" spans="7:109">
      <c r="G291" s="112"/>
      <c r="H291" s="112"/>
      <c r="I291" s="112"/>
      <c r="J291" s="112"/>
      <c r="K291" s="112"/>
      <c r="L291" s="112"/>
      <c r="Q291" s="112"/>
      <c r="R291" s="112"/>
      <c r="S291" s="112"/>
      <c r="T291" s="112"/>
      <c r="U291" s="112"/>
      <c r="V291" s="112"/>
      <c r="W291" s="112"/>
      <c r="X291" s="112"/>
      <c r="Y291" s="112"/>
      <c r="Z291" s="112"/>
      <c r="AA291" s="112"/>
      <c r="AB291" s="112"/>
      <c r="AC291" s="112"/>
      <c r="AD291" s="112"/>
      <c r="AE291" s="112"/>
      <c r="AF291" s="112"/>
      <c r="AH291" s="161"/>
      <c r="AI291" s="161"/>
      <c r="AJ291" s="161"/>
      <c r="AK291" s="161"/>
      <c r="AL291" s="161"/>
      <c r="AM291" s="161"/>
      <c r="AN291" s="161"/>
      <c r="AO291" s="161"/>
      <c r="AP291" s="161"/>
      <c r="AQ291" s="161"/>
      <c r="AR291" s="161"/>
      <c r="AS291" s="151"/>
      <c r="AT291" s="152"/>
      <c r="AU291" s="108"/>
      <c r="AV291" s="108"/>
      <c r="AW291" s="108"/>
      <c r="AX291" s="108"/>
      <c r="AY291" s="108"/>
      <c r="AZ291" s="108"/>
      <c r="BA291" s="108"/>
      <c r="BE291" s="112"/>
      <c r="BF291" s="112"/>
      <c r="BG291" s="112"/>
      <c r="BH291" s="112"/>
      <c r="BI291" s="112"/>
      <c r="BJ291" s="112"/>
      <c r="BK291" s="112"/>
      <c r="BL291" s="112"/>
      <c r="BN291" s="112"/>
      <c r="BO291" s="112"/>
      <c r="BP291" s="112"/>
      <c r="BQ291" s="112"/>
      <c r="BR291" s="112"/>
      <c r="BS291" s="112"/>
      <c r="BT291" s="112"/>
      <c r="CX291" s="112"/>
      <c r="CY291" s="112"/>
      <c r="CZ291" s="112"/>
      <c r="DA291" s="112"/>
      <c r="DB291" s="112"/>
      <c r="DC291" s="112"/>
      <c r="DD291" s="112"/>
      <c r="DE291" s="112"/>
    </row>
    <row r="292" spans="7:109">
      <c r="G292" s="112"/>
      <c r="H292" s="112"/>
      <c r="I292" s="112"/>
      <c r="J292" s="112"/>
      <c r="K292" s="112"/>
      <c r="L292" s="112"/>
      <c r="Q292" s="112"/>
      <c r="R292" s="112"/>
      <c r="S292" s="112"/>
      <c r="T292" s="112"/>
      <c r="U292" s="112"/>
      <c r="V292" s="112"/>
      <c r="W292" s="112"/>
      <c r="X292" s="112"/>
      <c r="Y292" s="112"/>
      <c r="Z292" s="112"/>
      <c r="AA292" s="112"/>
      <c r="AB292" s="112"/>
      <c r="AC292" s="112"/>
      <c r="AD292" s="112"/>
      <c r="AE292" s="112"/>
      <c r="AF292" s="112"/>
      <c r="AH292" s="161"/>
      <c r="AI292" s="161"/>
      <c r="AJ292" s="161"/>
      <c r="AK292" s="161"/>
      <c r="AL292" s="161"/>
      <c r="AM292" s="161"/>
      <c r="AN292" s="161"/>
      <c r="AO292" s="161"/>
      <c r="AP292" s="161"/>
      <c r="AQ292" s="161"/>
      <c r="AR292" s="161"/>
      <c r="AS292" s="151"/>
      <c r="AT292" s="152"/>
      <c r="AU292" s="108"/>
      <c r="AV292" s="108"/>
      <c r="AW292" s="108"/>
      <c r="AX292" s="108"/>
      <c r="AY292" s="108"/>
      <c r="AZ292" s="108"/>
      <c r="BA292" s="108"/>
      <c r="BE292" s="112"/>
      <c r="BF292" s="112"/>
      <c r="BG292" s="112"/>
      <c r="BH292" s="112"/>
      <c r="BI292" s="112"/>
      <c r="BJ292" s="112"/>
      <c r="BK292" s="112"/>
      <c r="BL292" s="112"/>
      <c r="BN292" s="112"/>
      <c r="BO292" s="112"/>
      <c r="BP292" s="112"/>
      <c r="BQ292" s="112"/>
      <c r="BR292" s="112"/>
      <c r="BS292" s="112"/>
      <c r="BT292" s="112"/>
      <c r="CX292" s="112"/>
      <c r="CY292" s="112"/>
      <c r="CZ292" s="112"/>
      <c r="DA292" s="112"/>
      <c r="DB292" s="112"/>
      <c r="DC292" s="112"/>
      <c r="DD292" s="112"/>
      <c r="DE292" s="112"/>
    </row>
    <row r="293" spans="7:109">
      <c r="G293" s="112"/>
      <c r="H293" s="112"/>
      <c r="I293" s="112"/>
      <c r="J293" s="112"/>
      <c r="K293" s="112"/>
      <c r="L293" s="112"/>
      <c r="Q293" s="112"/>
      <c r="R293" s="112"/>
      <c r="S293" s="112"/>
      <c r="T293" s="112"/>
      <c r="U293" s="112"/>
      <c r="V293" s="112"/>
      <c r="W293" s="112"/>
      <c r="X293" s="112"/>
      <c r="Y293" s="112"/>
      <c r="Z293" s="112"/>
      <c r="AA293" s="112"/>
      <c r="AB293" s="112"/>
      <c r="AC293" s="112"/>
      <c r="AD293" s="112"/>
      <c r="AE293" s="112"/>
      <c r="AF293" s="112"/>
      <c r="AH293" s="161"/>
      <c r="AI293" s="161"/>
      <c r="AJ293" s="161"/>
      <c r="AK293" s="161"/>
      <c r="AL293" s="161"/>
      <c r="AM293" s="161"/>
      <c r="AN293" s="161"/>
      <c r="AO293" s="161"/>
      <c r="AP293" s="161"/>
      <c r="AQ293" s="161"/>
      <c r="AR293" s="161"/>
      <c r="AS293" s="151"/>
      <c r="AT293" s="152"/>
      <c r="AU293" s="108"/>
      <c r="AV293" s="108"/>
      <c r="AW293" s="108"/>
      <c r="AX293" s="108"/>
      <c r="AY293" s="108"/>
      <c r="AZ293" s="108"/>
      <c r="BA293" s="108"/>
      <c r="BN293" s="112"/>
      <c r="BO293" s="112"/>
      <c r="BP293" s="112"/>
      <c r="BQ293" s="112"/>
      <c r="BR293" s="112"/>
      <c r="BS293" s="112"/>
      <c r="BT293" s="112"/>
      <c r="CX293" s="112"/>
      <c r="CY293" s="112"/>
      <c r="CZ293" s="112"/>
      <c r="DA293" s="112"/>
      <c r="DB293" s="112"/>
      <c r="DC293" s="112"/>
      <c r="DD293" s="112"/>
      <c r="DE293" s="112"/>
    </row>
    <row r="294" spans="7:109">
      <c r="G294" s="112"/>
      <c r="H294" s="112"/>
      <c r="I294" s="112"/>
      <c r="J294" s="112"/>
      <c r="K294" s="112"/>
      <c r="L294" s="112"/>
      <c r="Q294" s="112"/>
      <c r="R294" s="112"/>
      <c r="S294" s="112"/>
      <c r="T294" s="112"/>
      <c r="U294" s="112"/>
      <c r="V294" s="112"/>
      <c r="W294" s="112"/>
      <c r="X294" s="112"/>
      <c r="Y294" s="112"/>
      <c r="Z294" s="112"/>
      <c r="AA294" s="112"/>
      <c r="AB294" s="112"/>
      <c r="AC294" s="112"/>
      <c r="AD294" s="112"/>
      <c r="AE294" s="112"/>
      <c r="AF294" s="112"/>
      <c r="AH294" s="161"/>
      <c r="AI294" s="161"/>
      <c r="AJ294" s="161"/>
      <c r="AK294" s="161"/>
      <c r="AL294" s="161"/>
      <c r="AM294" s="161"/>
      <c r="AN294" s="161"/>
      <c r="AO294" s="161"/>
      <c r="AP294" s="161"/>
      <c r="AQ294" s="161"/>
      <c r="AR294" s="161"/>
      <c r="AS294" s="151"/>
      <c r="AT294" s="152"/>
      <c r="AU294" s="108"/>
      <c r="AV294" s="108"/>
      <c r="AW294" s="108"/>
      <c r="AX294" s="108"/>
      <c r="AY294" s="108"/>
      <c r="AZ294" s="108"/>
      <c r="BA294" s="108"/>
      <c r="BN294" s="112"/>
      <c r="BO294" s="112"/>
      <c r="BP294" s="112"/>
      <c r="BQ294" s="112"/>
      <c r="BR294" s="112"/>
      <c r="BS294" s="112"/>
      <c r="BT294" s="112"/>
      <c r="CX294" s="112"/>
      <c r="CY294" s="112"/>
      <c r="CZ294" s="112"/>
      <c r="DA294" s="112"/>
      <c r="DB294" s="112"/>
      <c r="DC294" s="112"/>
      <c r="DD294" s="112"/>
      <c r="DE294" s="112"/>
    </row>
    <row r="295" spans="7:109">
      <c r="G295" s="112"/>
      <c r="H295" s="112"/>
      <c r="I295" s="112"/>
      <c r="J295" s="112"/>
      <c r="K295" s="112"/>
      <c r="L295" s="112"/>
      <c r="Q295" s="112"/>
      <c r="R295" s="112"/>
      <c r="S295" s="112"/>
      <c r="T295" s="112"/>
      <c r="U295" s="112"/>
      <c r="V295" s="112"/>
      <c r="W295" s="112"/>
      <c r="X295" s="112"/>
      <c r="Y295" s="112"/>
      <c r="Z295" s="112"/>
      <c r="AA295" s="112"/>
      <c r="AB295" s="112"/>
      <c r="AC295" s="112"/>
      <c r="AD295" s="112"/>
      <c r="AE295" s="112"/>
      <c r="AF295" s="112"/>
      <c r="AH295" s="161"/>
      <c r="AI295" s="161"/>
      <c r="AJ295" s="161"/>
      <c r="AK295" s="161"/>
      <c r="AL295" s="161"/>
      <c r="AM295" s="161"/>
      <c r="AN295" s="161"/>
      <c r="AO295" s="161"/>
      <c r="AP295" s="161"/>
      <c r="AQ295" s="161"/>
      <c r="AR295" s="161"/>
      <c r="AS295" s="151"/>
      <c r="AT295" s="152"/>
      <c r="AU295" s="108"/>
      <c r="AV295" s="108"/>
      <c r="AW295" s="108"/>
      <c r="AX295" s="108"/>
      <c r="AY295" s="108"/>
      <c r="AZ295" s="108"/>
      <c r="BA295" s="108"/>
      <c r="BN295" s="112"/>
      <c r="BO295" s="112"/>
      <c r="BP295" s="112"/>
      <c r="BQ295" s="112"/>
      <c r="BR295" s="112"/>
      <c r="BS295" s="112"/>
      <c r="BT295" s="112"/>
      <c r="CX295" s="112"/>
      <c r="CY295" s="112"/>
      <c r="CZ295" s="112"/>
      <c r="DA295" s="112"/>
      <c r="DB295" s="112"/>
      <c r="DC295" s="112"/>
      <c r="DD295" s="112"/>
      <c r="DE295" s="112"/>
    </row>
    <row r="296" spans="7:109">
      <c r="G296" s="112"/>
      <c r="H296" s="112"/>
      <c r="I296" s="112"/>
      <c r="J296" s="112"/>
      <c r="K296" s="112"/>
      <c r="L296" s="112"/>
      <c r="Q296" s="112"/>
      <c r="R296" s="112"/>
      <c r="S296" s="112"/>
      <c r="T296" s="112"/>
      <c r="U296" s="112"/>
      <c r="V296" s="112"/>
      <c r="W296" s="112"/>
      <c r="X296" s="112"/>
      <c r="Y296" s="112"/>
      <c r="Z296" s="112"/>
      <c r="AA296" s="112"/>
      <c r="AB296" s="112"/>
      <c r="AC296" s="112"/>
      <c r="AD296" s="112"/>
      <c r="AE296" s="112"/>
      <c r="AF296" s="112"/>
      <c r="AH296" s="161"/>
      <c r="AI296" s="161"/>
      <c r="AJ296" s="161"/>
      <c r="AK296" s="161"/>
      <c r="AL296" s="161"/>
      <c r="AM296" s="161"/>
      <c r="AN296" s="161"/>
      <c r="AO296" s="161"/>
      <c r="AP296" s="161"/>
      <c r="AQ296" s="161"/>
      <c r="AR296" s="161"/>
      <c r="AS296" s="151"/>
      <c r="AT296" s="152"/>
      <c r="AU296" s="108"/>
      <c r="AV296" s="108"/>
      <c r="AW296" s="108"/>
      <c r="AX296" s="108"/>
      <c r="AY296" s="108"/>
      <c r="AZ296" s="108"/>
      <c r="BA296" s="108"/>
      <c r="BN296" s="112"/>
      <c r="BO296" s="112"/>
      <c r="BP296" s="112"/>
      <c r="BQ296" s="112"/>
      <c r="BR296" s="112"/>
      <c r="BS296" s="112"/>
      <c r="BT296" s="112"/>
      <c r="CX296" s="112"/>
      <c r="CY296" s="112"/>
      <c r="CZ296" s="112"/>
      <c r="DA296" s="112"/>
      <c r="DB296" s="112"/>
      <c r="DC296" s="112"/>
      <c r="DD296" s="112"/>
      <c r="DE296" s="112"/>
    </row>
    <row r="297" spans="7:109">
      <c r="G297" s="112"/>
      <c r="H297" s="112"/>
      <c r="I297" s="112"/>
      <c r="J297" s="112"/>
      <c r="K297" s="112"/>
      <c r="L297" s="112"/>
      <c r="Q297" s="112"/>
      <c r="R297" s="112"/>
      <c r="S297" s="112"/>
      <c r="T297" s="112"/>
      <c r="U297" s="112"/>
      <c r="V297" s="112"/>
      <c r="W297" s="112"/>
      <c r="X297" s="112"/>
      <c r="Y297" s="112"/>
      <c r="Z297" s="112"/>
      <c r="AA297" s="112"/>
      <c r="AB297" s="112"/>
      <c r="AC297" s="112"/>
      <c r="AD297" s="112"/>
      <c r="AE297" s="112"/>
      <c r="AF297" s="112"/>
      <c r="AH297" s="161"/>
      <c r="AI297" s="161"/>
      <c r="AJ297" s="161"/>
      <c r="AK297" s="161"/>
      <c r="AL297" s="161"/>
      <c r="AM297" s="161"/>
      <c r="AN297" s="161"/>
      <c r="AO297" s="161"/>
      <c r="AP297" s="161"/>
      <c r="AQ297" s="161"/>
      <c r="AR297" s="161"/>
      <c r="AS297" s="151"/>
      <c r="AT297" s="152"/>
      <c r="AU297" s="108"/>
      <c r="AV297" s="108"/>
      <c r="AW297" s="108"/>
      <c r="AX297" s="108"/>
      <c r="AY297" s="108"/>
      <c r="AZ297" s="108"/>
      <c r="BA297" s="108"/>
      <c r="BN297" s="112"/>
      <c r="BO297" s="112"/>
      <c r="BP297" s="112"/>
      <c r="BQ297" s="112"/>
      <c r="BR297" s="112"/>
      <c r="BS297" s="112"/>
      <c r="BT297" s="112"/>
      <c r="CX297" s="112"/>
      <c r="CY297" s="112"/>
      <c r="CZ297" s="112"/>
      <c r="DA297" s="112"/>
      <c r="DB297" s="112"/>
      <c r="DC297" s="112"/>
      <c r="DD297" s="112"/>
      <c r="DE297" s="112"/>
    </row>
    <row r="298" spans="7:109">
      <c r="G298" s="112"/>
      <c r="H298" s="112"/>
      <c r="I298" s="112"/>
      <c r="J298" s="112"/>
      <c r="K298" s="112"/>
      <c r="L298" s="112"/>
      <c r="Q298" s="112"/>
      <c r="R298" s="112"/>
      <c r="S298" s="112"/>
      <c r="T298" s="112"/>
      <c r="U298" s="112"/>
      <c r="V298" s="112"/>
      <c r="W298" s="112"/>
      <c r="X298" s="112"/>
      <c r="Y298" s="112"/>
      <c r="Z298" s="112"/>
      <c r="AA298" s="112"/>
      <c r="AB298" s="112"/>
      <c r="AC298" s="112"/>
      <c r="AD298" s="112"/>
      <c r="AE298" s="112"/>
      <c r="AF298" s="112"/>
      <c r="AH298" s="161"/>
      <c r="AI298" s="161"/>
      <c r="AJ298" s="161"/>
      <c r="AK298" s="161"/>
      <c r="AL298" s="161"/>
      <c r="AM298" s="161"/>
      <c r="AN298" s="161"/>
      <c r="AO298" s="161"/>
      <c r="AP298" s="161"/>
      <c r="AQ298" s="161"/>
      <c r="AR298" s="161"/>
      <c r="AS298" s="151"/>
      <c r="AT298" s="152"/>
      <c r="AU298" s="108"/>
      <c r="AV298" s="108"/>
      <c r="AW298" s="108"/>
      <c r="AX298" s="108"/>
      <c r="AY298" s="108"/>
      <c r="AZ298" s="108"/>
      <c r="BA298" s="108"/>
      <c r="BN298" s="112"/>
      <c r="BO298" s="112"/>
      <c r="BP298" s="112"/>
      <c r="BQ298" s="112"/>
      <c r="BR298" s="112"/>
      <c r="BS298" s="112"/>
      <c r="BT298" s="112"/>
      <c r="CX298" s="112"/>
      <c r="CY298" s="112"/>
      <c r="CZ298" s="112"/>
      <c r="DA298" s="112"/>
      <c r="DB298" s="112"/>
      <c r="DC298" s="112"/>
      <c r="DD298" s="112"/>
      <c r="DE298" s="112"/>
    </row>
    <row r="299" spans="7:109">
      <c r="G299" s="112"/>
      <c r="H299" s="112"/>
      <c r="I299" s="112"/>
      <c r="J299" s="112"/>
      <c r="K299" s="112"/>
      <c r="L299" s="112"/>
      <c r="Q299" s="112"/>
      <c r="R299" s="112"/>
      <c r="S299" s="112"/>
      <c r="T299" s="112"/>
      <c r="U299" s="112"/>
      <c r="V299" s="112"/>
      <c r="W299" s="112"/>
      <c r="X299" s="112"/>
      <c r="Y299" s="112"/>
      <c r="Z299" s="112"/>
      <c r="AA299" s="112"/>
      <c r="AB299" s="112"/>
      <c r="AC299" s="112"/>
      <c r="AD299" s="112"/>
      <c r="AE299" s="112"/>
      <c r="AF299" s="112"/>
      <c r="AH299" s="161"/>
      <c r="AI299" s="161"/>
      <c r="AJ299" s="161"/>
      <c r="AK299" s="161"/>
      <c r="AL299" s="161"/>
      <c r="AM299" s="161"/>
      <c r="AN299" s="161"/>
      <c r="AO299" s="161"/>
      <c r="AP299" s="161"/>
      <c r="AQ299" s="161"/>
      <c r="AR299" s="161"/>
      <c r="AS299" s="151"/>
      <c r="AT299" s="152"/>
      <c r="AU299" s="108"/>
      <c r="AV299" s="108"/>
      <c r="AW299" s="108"/>
      <c r="AX299" s="108"/>
      <c r="AY299" s="108"/>
      <c r="AZ299" s="108"/>
      <c r="BA299" s="108"/>
      <c r="BN299" s="112"/>
      <c r="BO299" s="112"/>
      <c r="BP299" s="112"/>
      <c r="BQ299" s="112"/>
      <c r="BR299" s="112"/>
      <c r="BS299" s="112"/>
      <c r="BT299" s="112"/>
      <c r="CX299" s="112"/>
      <c r="CY299" s="112"/>
      <c r="CZ299" s="112"/>
      <c r="DA299" s="112"/>
      <c r="DB299" s="112"/>
      <c r="DC299" s="112"/>
      <c r="DD299" s="112"/>
      <c r="DE299" s="112"/>
    </row>
    <row r="300" spans="7:109">
      <c r="G300" s="112"/>
      <c r="H300" s="112"/>
      <c r="I300" s="112"/>
      <c r="J300" s="112"/>
      <c r="K300" s="112"/>
      <c r="L300" s="112"/>
      <c r="Q300" s="112"/>
      <c r="R300" s="112"/>
      <c r="S300" s="112"/>
      <c r="T300" s="112"/>
      <c r="U300" s="112"/>
      <c r="V300" s="112"/>
      <c r="W300" s="112"/>
      <c r="X300" s="112"/>
      <c r="Y300" s="112"/>
      <c r="Z300" s="112"/>
      <c r="AA300" s="112"/>
      <c r="AB300" s="112"/>
      <c r="AC300" s="112"/>
      <c r="AD300" s="112"/>
      <c r="AE300" s="112"/>
      <c r="AF300" s="112"/>
      <c r="AH300" s="161"/>
      <c r="AI300" s="161"/>
      <c r="AJ300" s="161"/>
      <c r="AK300" s="161"/>
      <c r="AL300" s="161"/>
      <c r="AM300" s="161"/>
      <c r="AN300" s="161"/>
      <c r="AO300" s="161"/>
      <c r="AP300" s="161"/>
      <c r="AQ300" s="161"/>
      <c r="AR300" s="161"/>
      <c r="AS300" s="151"/>
      <c r="AT300" s="152"/>
      <c r="AU300" s="108"/>
      <c r="AV300" s="108"/>
      <c r="AW300" s="108"/>
      <c r="AX300" s="108"/>
      <c r="AY300" s="108"/>
      <c r="AZ300" s="108"/>
      <c r="BA300" s="108"/>
      <c r="BN300" s="112"/>
      <c r="BO300" s="112"/>
      <c r="BP300" s="112"/>
      <c r="BQ300" s="112"/>
      <c r="BR300" s="112"/>
      <c r="BS300" s="112"/>
      <c r="BT300" s="112"/>
      <c r="CX300" s="112"/>
      <c r="CY300" s="112"/>
      <c r="CZ300" s="112"/>
      <c r="DA300" s="112"/>
      <c r="DB300" s="112"/>
      <c r="DC300" s="112"/>
      <c r="DD300" s="112"/>
      <c r="DE300" s="112"/>
    </row>
    <row r="301" spans="7:109">
      <c r="G301" s="112"/>
      <c r="H301" s="112"/>
      <c r="I301" s="112"/>
      <c r="J301" s="112"/>
      <c r="K301" s="112"/>
      <c r="L301" s="112"/>
      <c r="Q301" s="112"/>
      <c r="R301" s="112"/>
      <c r="S301" s="112"/>
      <c r="T301" s="112"/>
      <c r="U301" s="112"/>
      <c r="V301" s="112"/>
      <c r="W301" s="112"/>
      <c r="X301" s="112"/>
      <c r="Y301" s="112"/>
      <c r="Z301" s="112"/>
      <c r="AA301" s="112"/>
      <c r="AB301" s="112"/>
      <c r="AC301" s="112"/>
      <c r="AD301" s="112"/>
      <c r="AE301" s="112"/>
      <c r="AF301" s="112"/>
      <c r="AH301" s="161"/>
      <c r="AI301" s="161"/>
      <c r="AJ301" s="161"/>
      <c r="AK301" s="161"/>
      <c r="AL301" s="161"/>
      <c r="AM301" s="161"/>
      <c r="AN301" s="161"/>
      <c r="AO301" s="161"/>
      <c r="AP301" s="161"/>
      <c r="AQ301" s="161"/>
      <c r="AR301" s="161"/>
      <c r="AS301" s="151"/>
      <c r="AT301" s="152"/>
      <c r="AU301" s="108"/>
      <c r="AV301" s="108"/>
      <c r="AW301" s="108"/>
      <c r="AX301" s="108"/>
      <c r="AY301" s="108"/>
      <c r="AZ301" s="108"/>
      <c r="BA301" s="108"/>
      <c r="BN301" s="112"/>
      <c r="BO301" s="112"/>
      <c r="BP301" s="112"/>
      <c r="BQ301" s="112"/>
      <c r="BR301" s="112"/>
      <c r="BS301" s="112"/>
      <c r="BT301" s="112"/>
      <c r="CX301" s="112"/>
      <c r="CY301" s="112"/>
      <c r="CZ301" s="112"/>
      <c r="DA301" s="112"/>
      <c r="DB301" s="112"/>
      <c r="DC301" s="112"/>
      <c r="DD301" s="112"/>
      <c r="DE301" s="112"/>
    </row>
    <row r="302" spans="7:109">
      <c r="G302" s="112"/>
      <c r="H302" s="112"/>
      <c r="I302" s="112"/>
      <c r="J302" s="112"/>
      <c r="K302" s="112"/>
      <c r="L302" s="112"/>
      <c r="Q302" s="112"/>
      <c r="R302" s="112"/>
      <c r="S302" s="112"/>
      <c r="T302" s="112"/>
      <c r="U302" s="112"/>
      <c r="V302" s="112"/>
      <c r="W302" s="112"/>
      <c r="X302" s="112"/>
      <c r="Y302" s="112"/>
      <c r="Z302" s="112"/>
      <c r="AA302" s="112"/>
      <c r="AB302" s="112"/>
      <c r="AC302" s="112"/>
      <c r="AD302" s="112"/>
      <c r="AE302" s="112"/>
      <c r="AF302" s="112"/>
      <c r="AH302" s="161"/>
      <c r="AI302" s="161"/>
      <c r="AJ302" s="161"/>
      <c r="AK302" s="161"/>
      <c r="AL302" s="161"/>
      <c r="AM302" s="161"/>
      <c r="AN302" s="161"/>
      <c r="AO302" s="161"/>
      <c r="AP302" s="161"/>
      <c r="AQ302" s="161"/>
      <c r="AR302" s="161"/>
      <c r="AS302" s="151"/>
      <c r="AT302" s="152"/>
      <c r="AU302" s="108"/>
      <c r="AV302" s="108"/>
      <c r="AW302" s="108"/>
      <c r="AX302" s="108"/>
      <c r="AY302" s="108"/>
      <c r="AZ302" s="108"/>
      <c r="BA302" s="108"/>
      <c r="BN302" s="112"/>
      <c r="BO302" s="112"/>
      <c r="BP302" s="112"/>
      <c r="BQ302" s="112"/>
      <c r="BR302" s="112"/>
      <c r="BS302" s="112"/>
      <c r="BT302" s="112"/>
      <c r="CX302" s="112"/>
      <c r="CY302" s="112"/>
      <c r="CZ302" s="112"/>
      <c r="DA302" s="112"/>
      <c r="DB302" s="112"/>
      <c r="DC302" s="112"/>
      <c r="DD302" s="112"/>
      <c r="DE302" s="112"/>
    </row>
    <row r="303" spans="7:109">
      <c r="G303" s="112"/>
      <c r="H303" s="112"/>
      <c r="I303" s="112"/>
      <c r="J303" s="112"/>
      <c r="K303" s="112"/>
      <c r="L303" s="112"/>
      <c r="Q303" s="112"/>
      <c r="R303" s="112"/>
      <c r="S303" s="112"/>
      <c r="T303" s="112"/>
      <c r="U303" s="112"/>
      <c r="V303" s="112"/>
      <c r="W303" s="112"/>
      <c r="X303" s="112"/>
      <c r="Y303" s="112"/>
      <c r="Z303" s="112"/>
      <c r="AA303" s="112"/>
      <c r="AB303" s="112"/>
      <c r="AC303" s="112"/>
      <c r="AD303" s="112"/>
      <c r="AE303" s="112"/>
      <c r="AF303" s="112"/>
      <c r="AH303" s="161"/>
      <c r="AI303" s="161"/>
      <c r="AJ303" s="161"/>
      <c r="AK303" s="161"/>
      <c r="AL303" s="161"/>
      <c r="AM303" s="161"/>
      <c r="AN303" s="161"/>
      <c r="AO303" s="161"/>
      <c r="AP303" s="161"/>
      <c r="AQ303" s="161"/>
      <c r="AR303" s="161"/>
      <c r="AS303" s="151"/>
      <c r="AT303" s="152"/>
      <c r="AU303" s="108"/>
      <c r="AV303" s="108"/>
      <c r="AW303" s="108"/>
      <c r="AX303" s="108"/>
      <c r="AY303" s="108"/>
      <c r="AZ303" s="108"/>
      <c r="BA303" s="108"/>
      <c r="BN303" s="112"/>
      <c r="BO303" s="112"/>
      <c r="BP303" s="112"/>
      <c r="BQ303" s="112"/>
      <c r="BR303" s="112"/>
      <c r="BS303" s="112"/>
      <c r="BT303" s="112"/>
      <c r="CX303" s="112"/>
      <c r="CY303" s="112"/>
      <c r="CZ303" s="112"/>
      <c r="DA303" s="112"/>
      <c r="DB303" s="112"/>
      <c r="DC303" s="112"/>
      <c r="DD303" s="112"/>
      <c r="DE303" s="112"/>
    </row>
    <row r="304" spans="7:109">
      <c r="G304" s="112"/>
      <c r="H304" s="112"/>
      <c r="I304" s="112"/>
      <c r="J304" s="112"/>
      <c r="K304" s="112"/>
      <c r="L304" s="112"/>
      <c r="Q304" s="112"/>
      <c r="R304" s="112"/>
      <c r="S304" s="112"/>
      <c r="T304" s="112"/>
      <c r="U304" s="112"/>
      <c r="V304" s="112"/>
      <c r="W304" s="112"/>
      <c r="X304" s="112"/>
      <c r="Y304" s="112"/>
      <c r="Z304" s="112"/>
      <c r="AA304" s="112"/>
      <c r="AB304" s="112"/>
      <c r="AC304" s="112"/>
      <c r="AD304" s="112"/>
      <c r="AE304" s="112"/>
      <c r="AF304" s="112"/>
      <c r="AH304" s="161"/>
      <c r="AI304" s="161"/>
      <c r="AJ304" s="161"/>
      <c r="AK304" s="161"/>
      <c r="AL304" s="161"/>
      <c r="AM304" s="161"/>
      <c r="AN304" s="161"/>
      <c r="AO304" s="161"/>
      <c r="AP304" s="161"/>
      <c r="AQ304" s="161"/>
      <c r="AR304" s="161"/>
      <c r="AS304" s="151"/>
      <c r="AT304" s="152"/>
      <c r="AU304" s="108"/>
      <c r="AV304" s="108"/>
      <c r="AW304" s="108"/>
      <c r="AX304" s="108"/>
      <c r="AY304" s="108"/>
      <c r="AZ304" s="108"/>
      <c r="BA304" s="108"/>
      <c r="CX304" s="112"/>
      <c r="CY304" s="112"/>
      <c r="CZ304" s="112"/>
      <c r="DA304" s="112"/>
      <c r="DB304" s="112"/>
      <c r="DC304" s="112"/>
      <c r="DD304" s="112"/>
      <c r="DE304" s="112"/>
    </row>
    <row r="305" spans="7:109">
      <c r="G305" s="112"/>
      <c r="H305" s="112"/>
      <c r="I305" s="112"/>
      <c r="J305" s="112"/>
      <c r="K305" s="112"/>
      <c r="L305" s="112"/>
      <c r="Q305" s="112"/>
      <c r="R305" s="112"/>
      <c r="S305" s="112"/>
      <c r="T305" s="112"/>
      <c r="U305" s="112"/>
      <c r="V305" s="112"/>
      <c r="W305" s="112"/>
      <c r="X305" s="112"/>
      <c r="Y305" s="112"/>
      <c r="Z305" s="112"/>
      <c r="AA305" s="112"/>
      <c r="AB305" s="112"/>
      <c r="AC305" s="112"/>
      <c r="AD305" s="112"/>
      <c r="AE305" s="112"/>
      <c r="AF305" s="112"/>
      <c r="AH305" s="161"/>
      <c r="AI305" s="161"/>
      <c r="AJ305" s="161"/>
      <c r="AK305" s="161"/>
      <c r="AL305" s="161"/>
      <c r="AM305" s="161"/>
      <c r="AN305" s="161"/>
      <c r="AO305" s="161"/>
      <c r="AP305" s="161"/>
      <c r="AQ305" s="161"/>
      <c r="AR305" s="161"/>
      <c r="AS305" s="151"/>
      <c r="AT305" s="152"/>
      <c r="AU305" s="108"/>
      <c r="AV305" s="108"/>
      <c r="AW305" s="108"/>
      <c r="AX305" s="108"/>
      <c r="AY305" s="108"/>
      <c r="AZ305" s="108"/>
      <c r="BA305" s="108"/>
      <c r="CX305" s="112"/>
      <c r="CY305" s="112"/>
      <c r="CZ305" s="112"/>
      <c r="DA305" s="112"/>
      <c r="DB305" s="112"/>
      <c r="DC305" s="112"/>
      <c r="DD305" s="112"/>
      <c r="DE305" s="112"/>
    </row>
    <row r="306" spans="7:109">
      <c r="G306" s="112"/>
      <c r="H306" s="112"/>
      <c r="I306" s="112"/>
      <c r="J306" s="112"/>
      <c r="K306" s="112"/>
      <c r="L306" s="112"/>
      <c r="Q306" s="112"/>
      <c r="R306" s="112"/>
      <c r="S306" s="112"/>
      <c r="T306" s="112"/>
      <c r="U306" s="112"/>
      <c r="V306" s="112"/>
      <c r="W306" s="112"/>
      <c r="X306" s="112"/>
      <c r="Y306" s="112"/>
      <c r="Z306" s="112"/>
      <c r="AA306" s="112"/>
      <c r="AB306" s="112"/>
      <c r="AC306" s="112"/>
      <c r="AD306" s="112"/>
      <c r="AE306" s="112"/>
      <c r="AF306" s="112"/>
      <c r="AH306" s="161"/>
      <c r="AI306" s="161"/>
      <c r="AJ306" s="161"/>
      <c r="AK306" s="161"/>
      <c r="AL306" s="161"/>
      <c r="AM306" s="161"/>
      <c r="AN306" s="161"/>
      <c r="AO306" s="161"/>
      <c r="AP306" s="161"/>
      <c r="AQ306" s="161"/>
      <c r="AR306" s="161"/>
      <c r="AS306" s="151"/>
      <c r="AT306" s="152"/>
      <c r="AU306" s="108"/>
      <c r="AV306" s="108"/>
      <c r="AW306" s="108"/>
      <c r="AX306" s="108"/>
      <c r="AY306" s="108"/>
      <c r="AZ306" s="108"/>
      <c r="BA306" s="108"/>
    </row>
    <row r="307" spans="7:109">
      <c r="G307" s="112"/>
      <c r="H307" s="112"/>
      <c r="I307" s="112"/>
      <c r="J307" s="112"/>
      <c r="K307" s="112"/>
      <c r="L307" s="112"/>
      <c r="Q307" s="112"/>
      <c r="R307" s="112"/>
      <c r="S307" s="112"/>
      <c r="T307" s="112"/>
      <c r="U307" s="112"/>
      <c r="V307" s="112"/>
      <c r="W307" s="112"/>
      <c r="X307" s="112"/>
      <c r="Y307" s="112"/>
      <c r="Z307" s="112"/>
      <c r="AA307" s="112"/>
      <c r="AB307" s="112"/>
      <c r="AC307" s="112"/>
      <c r="AD307" s="112"/>
      <c r="AE307" s="112"/>
      <c r="AF307" s="112"/>
      <c r="AH307" s="161"/>
      <c r="AI307" s="161"/>
      <c r="AJ307" s="161"/>
      <c r="AK307" s="161"/>
      <c r="AL307" s="161"/>
      <c r="AM307" s="161"/>
      <c r="AN307" s="161"/>
      <c r="AO307" s="161"/>
      <c r="AP307" s="161"/>
      <c r="AQ307" s="161"/>
      <c r="AR307" s="161"/>
      <c r="AS307" s="151"/>
      <c r="AT307" s="152"/>
      <c r="AU307" s="108"/>
      <c r="AV307" s="108"/>
      <c r="AW307" s="108"/>
      <c r="AX307" s="108"/>
      <c r="AY307" s="108"/>
      <c r="AZ307" s="108"/>
      <c r="BA307" s="108"/>
    </row>
    <row r="308" spans="7:109">
      <c r="G308" s="112"/>
      <c r="H308" s="112"/>
      <c r="I308" s="112"/>
      <c r="J308" s="112"/>
      <c r="K308" s="112"/>
      <c r="L308" s="112"/>
      <c r="Q308" s="112"/>
      <c r="R308" s="112"/>
      <c r="S308" s="112"/>
      <c r="T308" s="112"/>
      <c r="U308" s="112"/>
      <c r="V308" s="112"/>
      <c r="W308" s="112"/>
      <c r="X308" s="112"/>
      <c r="Y308" s="112"/>
      <c r="Z308" s="112"/>
      <c r="AA308" s="112"/>
      <c r="AB308" s="112"/>
      <c r="AC308" s="112"/>
      <c r="AD308" s="112"/>
      <c r="AE308" s="112"/>
      <c r="AF308" s="112"/>
      <c r="AH308" s="161"/>
      <c r="AI308" s="161"/>
      <c r="AJ308" s="161"/>
      <c r="AK308" s="161"/>
      <c r="AL308" s="161"/>
      <c r="AM308" s="161"/>
      <c r="AN308" s="161"/>
      <c r="AO308" s="161"/>
      <c r="AP308" s="161"/>
      <c r="AQ308" s="161"/>
      <c r="AR308" s="161"/>
      <c r="AS308" s="151"/>
      <c r="AT308" s="152"/>
      <c r="AU308" s="108"/>
      <c r="AV308" s="108"/>
      <c r="AW308" s="108"/>
      <c r="AX308" s="108"/>
      <c r="AY308" s="108"/>
      <c r="AZ308" s="108"/>
      <c r="BA308" s="108"/>
    </row>
    <row r="309" spans="7:109">
      <c r="G309" s="112"/>
      <c r="H309" s="112"/>
      <c r="I309" s="112"/>
      <c r="J309" s="112"/>
      <c r="K309" s="112"/>
      <c r="L309" s="112"/>
      <c r="Q309" s="112"/>
      <c r="R309" s="112"/>
      <c r="S309" s="112"/>
      <c r="T309" s="112"/>
      <c r="U309" s="112"/>
      <c r="V309" s="112"/>
      <c r="W309" s="112"/>
      <c r="X309" s="112"/>
      <c r="Y309" s="112"/>
      <c r="Z309" s="112"/>
      <c r="AA309" s="112"/>
      <c r="AB309" s="112"/>
      <c r="AC309" s="112"/>
      <c r="AD309" s="112"/>
      <c r="AE309" s="112"/>
      <c r="AF309" s="112"/>
      <c r="AH309" s="161"/>
      <c r="AI309" s="161"/>
      <c r="AJ309" s="161"/>
      <c r="AK309" s="161"/>
      <c r="AL309" s="161"/>
      <c r="AM309" s="161"/>
      <c r="AN309" s="161"/>
      <c r="AO309" s="161"/>
      <c r="AP309" s="161"/>
      <c r="AQ309" s="161"/>
      <c r="AR309" s="161"/>
      <c r="AS309" s="151"/>
      <c r="AT309" s="152"/>
      <c r="AU309" s="108"/>
      <c r="AV309" s="108"/>
      <c r="AW309" s="108"/>
      <c r="AX309" s="108"/>
      <c r="AY309" s="108"/>
      <c r="AZ309" s="108"/>
      <c r="BA309" s="108"/>
    </row>
    <row r="310" spans="7:109">
      <c r="G310" s="112"/>
      <c r="H310" s="112"/>
      <c r="I310" s="112"/>
      <c r="J310" s="112"/>
      <c r="K310" s="112"/>
      <c r="L310" s="112"/>
      <c r="Q310" s="112"/>
      <c r="R310" s="112"/>
      <c r="S310" s="112"/>
      <c r="T310" s="112"/>
      <c r="U310" s="112"/>
      <c r="V310" s="112"/>
      <c r="W310" s="112"/>
      <c r="X310" s="112"/>
      <c r="Y310" s="112"/>
      <c r="Z310" s="112"/>
      <c r="AA310" s="112"/>
      <c r="AB310" s="112"/>
      <c r="AC310" s="112"/>
      <c r="AD310" s="112"/>
      <c r="AE310" s="112"/>
      <c r="AF310" s="112"/>
      <c r="AH310" s="161"/>
      <c r="AI310" s="161"/>
      <c r="AJ310" s="161"/>
      <c r="AK310" s="161"/>
      <c r="AL310" s="161"/>
      <c r="AM310" s="161"/>
      <c r="AN310" s="161"/>
      <c r="AO310" s="161"/>
      <c r="AP310" s="161"/>
      <c r="AQ310" s="161"/>
      <c r="AR310" s="161"/>
      <c r="AS310" s="151"/>
      <c r="AT310" s="152"/>
      <c r="AU310" s="108"/>
      <c r="AV310" s="108"/>
      <c r="AW310" s="108"/>
      <c r="AX310" s="108"/>
      <c r="AY310" s="108"/>
      <c r="AZ310" s="108"/>
      <c r="BA310" s="108"/>
    </row>
    <row r="311" spans="7:109">
      <c r="G311" s="112"/>
      <c r="H311" s="112"/>
      <c r="I311" s="112"/>
      <c r="J311" s="112"/>
      <c r="K311" s="112"/>
      <c r="L311" s="112"/>
      <c r="Q311" s="112"/>
      <c r="R311" s="112"/>
      <c r="S311" s="112"/>
      <c r="T311" s="112"/>
      <c r="U311" s="112"/>
      <c r="V311" s="112"/>
      <c r="W311" s="112"/>
      <c r="X311" s="112"/>
      <c r="Y311" s="112"/>
      <c r="Z311" s="112"/>
      <c r="AA311" s="112"/>
      <c r="AB311" s="112"/>
      <c r="AC311" s="112"/>
      <c r="AD311" s="112"/>
      <c r="AE311" s="112"/>
      <c r="AF311" s="112"/>
      <c r="AH311" s="161"/>
      <c r="AI311" s="161"/>
      <c r="AJ311" s="161"/>
      <c r="AK311" s="161"/>
      <c r="AL311" s="161"/>
      <c r="AM311" s="161"/>
      <c r="AN311" s="161"/>
      <c r="AO311" s="161"/>
      <c r="AP311" s="161"/>
      <c r="AQ311" s="161"/>
      <c r="AR311" s="161"/>
      <c r="AS311" s="151"/>
      <c r="AT311" s="152"/>
      <c r="AU311" s="108"/>
      <c r="AV311" s="108"/>
      <c r="AW311" s="108"/>
      <c r="AX311" s="108"/>
      <c r="AY311" s="108"/>
      <c r="AZ311" s="108"/>
      <c r="BA311" s="108"/>
    </row>
    <row r="312" spans="7:109">
      <c r="G312" s="112"/>
      <c r="H312" s="112"/>
      <c r="I312" s="112"/>
      <c r="J312" s="112"/>
      <c r="K312" s="112"/>
      <c r="L312" s="112"/>
      <c r="Q312" s="112"/>
      <c r="R312" s="112"/>
      <c r="S312" s="112"/>
      <c r="T312" s="112"/>
      <c r="U312" s="112"/>
      <c r="V312" s="112"/>
      <c r="W312" s="112"/>
      <c r="X312" s="112"/>
      <c r="Y312" s="112"/>
      <c r="Z312" s="112"/>
      <c r="AA312" s="112"/>
      <c r="AB312" s="112"/>
      <c r="AC312" s="112"/>
      <c r="AD312" s="112"/>
      <c r="AE312" s="112"/>
      <c r="AF312" s="112"/>
      <c r="AH312" s="161"/>
      <c r="AI312" s="161"/>
      <c r="AJ312" s="161"/>
      <c r="AK312" s="161"/>
      <c r="AL312" s="161"/>
      <c r="AM312" s="161"/>
      <c r="AN312" s="161"/>
      <c r="AO312" s="161"/>
      <c r="AP312" s="161"/>
      <c r="AQ312" s="161"/>
      <c r="AR312" s="161"/>
      <c r="AS312" s="151"/>
      <c r="AT312" s="152"/>
      <c r="AU312" s="108"/>
      <c r="AV312" s="108"/>
      <c r="AW312" s="108"/>
      <c r="AX312" s="108"/>
      <c r="AY312" s="108"/>
      <c r="AZ312" s="108"/>
      <c r="BA312" s="108"/>
    </row>
    <row r="313" spans="7:109">
      <c r="G313" s="112"/>
      <c r="H313" s="112"/>
      <c r="I313" s="112"/>
      <c r="J313" s="112"/>
      <c r="K313" s="112"/>
      <c r="L313" s="112"/>
      <c r="Q313" s="112"/>
      <c r="R313" s="112"/>
      <c r="S313" s="112"/>
      <c r="T313" s="112"/>
      <c r="U313" s="112"/>
      <c r="V313" s="112"/>
      <c r="W313" s="112"/>
      <c r="X313" s="112"/>
      <c r="Y313" s="112"/>
      <c r="Z313" s="112"/>
      <c r="AA313" s="112"/>
      <c r="AB313" s="112"/>
      <c r="AC313" s="112"/>
      <c r="AD313" s="112"/>
      <c r="AE313" s="112"/>
      <c r="AF313" s="112"/>
      <c r="AH313" s="161"/>
      <c r="AI313" s="161"/>
      <c r="AJ313" s="161"/>
      <c r="AK313" s="161"/>
      <c r="AL313" s="161"/>
      <c r="AM313" s="161"/>
      <c r="AN313" s="161"/>
      <c r="AO313" s="161"/>
      <c r="AP313" s="161"/>
      <c r="AQ313" s="161"/>
      <c r="AR313" s="161"/>
      <c r="AS313" s="151"/>
      <c r="AT313" s="152"/>
      <c r="AU313" s="108"/>
      <c r="AV313" s="108"/>
      <c r="AW313" s="108"/>
      <c r="AX313" s="108"/>
      <c r="AY313" s="108"/>
      <c r="AZ313" s="108"/>
      <c r="BA313" s="108"/>
    </row>
    <row r="314" spans="7:109">
      <c r="G314" s="112"/>
      <c r="H314" s="112"/>
      <c r="I314" s="112"/>
      <c r="J314" s="112"/>
      <c r="K314" s="112"/>
      <c r="L314" s="112"/>
      <c r="Q314" s="112"/>
      <c r="R314" s="112"/>
      <c r="S314" s="112"/>
      <c r="T314" s="112"/>
      <c r="U314" s="112"/>
      <c r="V314" s="112"/>
      <c r="W314" s="112"/>
      <c r="X314" s="112"/>
      <c r="Y314" s="112"/>
      <c r="Z314" s="112"/>
      <c r="AA314" s="112"/>
      <c r="AB314" s="112"/>
      <c r="AC314" s="112"/>
      <c r="AD314" s="112"/>
      <c r="AE314" s="112"/>
      <c r="AF314" s="112"/>
      <c r="AH314" s="161"/>
      <c r="AI314" s="161"/>
      <c r="AJ314" s="161"/>
      <c r="AK314" s="161"/>
      <c r="AL314" s="161"/>
      <c r="AM314" s="161"/>
      <c r="AN314" s="161"/>
      <c r="AO314" s="161"/>
      <c r="AP314" s="161"/>
      <c r="AQ314" s="161"/>
      <c r="AR314" s="161"/>
      <c r="AS314" s="151"/>
      <c r="AT314" s="152"/>
      <c r="AU314" s="108"/>
      <c r="AV314" s="108"/>
      <c r="AW314" s="108"/>
      <c r="AX314" s="108"/>
      <c r="AY314" s="108"/>
      <c r="AZ314" s="108"/>
      <c r="BA314" s="108"/>
    </row>
    <row r="315" spans="7:109">
      <c r="G315" s="112"/>
      <c r="H315" s="112"/>
      <c r="I315" s="112"/>
      <c r="J315" s="112"/>
      <c r="K315" s="112"/>
      <c r="L315" s="112"/>
      <c r="Q315" s="112"/>
      <c r="R315" s="112"/>
      <c r="S315" s="112"/>
      <c r="T315" s="112"/>
      <c r="U315" s="112"/>
      <c r="V315" s="112"/>
      <c r="W315" s="112"/>
      <c r="X315" s="112"/>
      <c r="Y315" s="112"/>
      <c r="Z315" s="112"/>
      <c r="AA315" s="112"/>
      <c r="AB315" s="112"/>
      <c r="AC315" s="112"/>
      <c r="AD315" s="112"/>
      <c r="AE315" s="112"/>
      <c r="AF315" s="112"/>
      <c r="AH315" s="161"/>
      <c r="AI315" s="161"/>
      <c r="AJ315" s="161"/>
      <c r="AK315" s="161"/>
      <c r="AL315" s="161"/>
      <c r="AM315" s="161"/>
      <c r="AN315" s="161"/>
      <c r="AO315" s="161"/>
      <c r="AP315" s="161"/>
      <c r="AQ315" s="161"/>
      <c r="AR315" s="161"/>
      <c r="AS315" s="151"/>
      <c r="AT315" s="152"/>
      <c r="AU315" s="108"/>
      <c r="AV315" s="108"/>
      <c r="AW315" s="108"/>
      <c r="AX315" s="108"/>
      <c r="AY315" s="108"/>
      <c r="AZ315" s="108"/>
      <c r="BA315" s="108"/>
    </row>
    <row r="316" spans="7:109">
      <c r="G316" s="112"/>
      <c r="H316" s="112"/>
      <c r="I316" s="112"/>
      <c r="J316" s="112"/>
      <c r="K316" s="112"/>
      <c r="L316" s="112"/>
      <c r="Q316" s="112"/>
      <c r="R316" s="112"/>
      <c r="S316" s="112"/>
      <c r="T316" s="112"/>
      <c r="U316" s="112"/>
      <c r="V316" s="112"/>
      <c r="W316" s="112"/>
      <c r="X316" s="112"/>
      <c r="Y316" s="112"/>
      <c r="Z316" s="112"/>
      <c r="AA316" s="112"/>
      <c r="AB316" s="112"/>
      <c r="AC316" s="112"/>
      <c r="AD316" s="112"/>
      <c r="AE316" s="112"/>
      <c r="AF316" s="112"/>
      <c r="AH316" s="161"/>
      <c r="AI316" s="161"/>
      <c r="AJ316" s="161"/>
      <c r="AK316" s="161"/>
      <c r="AL316" s="161"/>
      <c r="AM316" s="161"/>
      <c r="AN316" s="161"/>
      <c r="AO316" s="161"/>
      <c r="AP316" s="161"/>
      <c r="AQ316" s="161"/>
      <c r="AR316" s="161"/>
      <c r="AS316" s="151"/>
      <c r="AT316" s="152"/>
      <c r="AU316" s="108"/>
      <c r="AV316" s="108"/>
      <c r="AW316" s="108"/>
      <c r="AX316" s="108"/>
      <c r="AY316" s="108"/>
      <c r="AZ316" s="108"/>
      <c r="BA316" s="108"/>
    </row>
    <row r="317" spans="7:109">
      <c r="G317" s="112"/>
      <c r="H317" s="112"/>
      <c r="I317" s="112"/>
      <c r="J317" s="112"/>
      <c r="K317" s="112"/>
      <c r="L317" s="112"/>
      <c r="Q317" s="112"/>
      <c r="R317" s="112"/>
      <c r="S317" s="112"/>
      <c r="T317" s="112"/>
      <c r="U317" s="112"/>
      <c r="V317" s="112"/>
      <c r="W317" s="112"/>
      <c r="X317" s="112"/>
      <c r="Y317" s="112"/>
      <c r="Z317" s="112"/>
      <c r="AA317" s="112"/>
      <c r="AB317" s="112"/>
      <c r="AC317" s="112"/>
      <c r="AD317" s="112"/>
      <c r="AE317" s="112"/>
      <c r="AF317" s="112"/>
      <c r="AH317" s="161"/>
      <c r="AI317" s="161"/>
      <c r="AJ317" s="161"/>
      <c r="AK317" s="161"/>
      <c r="AL317" s="161"/>
      <c r="AM317" s="161"/>
      <c r="AN317" s="161"/>
      <c r="AO317" s="161"/>
      <c r="AP317" s="161"/>
      <c r="AQ317" s="161"/>
      <c r="AR317" s="161"/>
      <c r="AS317" s="151"/>
      <c r="AT317" s="152"/>
      <c r="AU317" s="108"/>
      <c r="AV317" s="108"/>
      <c r="AW317" s="108"/>
      <c r="AX317" s="108"/>
      <c r="AY317" s="108"/>
      <c r="AZ317" s="108"/>
      <c r="BA317" s="108"/>
    </row>
    <row r="318" spans="7:109">
      <c r="G318" s="112"/>
      <c r="H318" s="112"/>
      <c r="I318" s="112"/>
      <c r="J318" s="112"/>
      <c r="K318" s="112"/>
      <c r="L318" s="112"/>
      <c r="Q318" s="112"/>
      <c r="R318" s="112"/>
      <c r="S318" s="112"/>
      <c r="T318" s="112"/>
      <c r="U318" s="112"/>
      <c r="V318" s="112"/>
      <c r="W318" s="112"/>
      <c r="X318" s="112"/>
      <c r="Y318" s="112"/>
      <c r="Z318" s="112"/>
      <c r="AA318" s="112"/>
      <c r="AB318" s="112"/>
      <c r="AC318" s="112"/>
      <c r="AD318" s="112"/>
      <c r="AE318" s="112"/>
      <c r="AF318" s="112"/>
      <c r="AH318" s="161"/>
      <c r="AI318" s="161"/>
      <c r="AJ318" s="161"/>
      <c r="AK318" s="161"/>
      <c r="AL318" s="161"/>
      <c r="AM318" s="161"/>
      <c r="AN318" s="161"/>
      <c r="AO318" s="161"/>
      <c r="AP318" s="161"/>
      <c r="AQ318" s="161"/>
      <c r="AR318" s="161"/>
      <c r="AS318" s="151"/>
      <c r="AT318" s="152"/>
      <c r="AU318" s="108"/>
      <c r="AV318" s="108"/>
      <c r="AW318" s="108"/>
      <c r="AX318" s="108"/>
      <c r="AY318" s="108"/>
      <c r="AZ318" s="108"/>
      <c r="BA318" s="108"/>
    </row>
    <row r="319" spans="7:109">
      <c r="G319" s="112"/>
      <c r="H319" s="112"/>
      <c r="I319" s="112"/>
      <c r="J319" s="112"/>
      <c r="K319" s="112"/>
      <c r="L319" s="112"/>
      <c r="Q319" s="112"/>
      <c r="R319" s="112"/>
      <c r="S319" s="112"/>
      <c r="T319" s="112"/>
      <c r="U319" s="112"/>
      <c r="V319" s="112"/>
      <c r="W319" s="112"/>
      <c r="X319" s="112"/>
      <c r="Y319" s="112"/>
      <c r="Z319" s="112"/>
      <c r="AA319" s="112"/>
      <c r="AB319" s="112"/>
      <c r="AC319" s="112"/>
      <c r="AD319" s="112"/>
      <c r="AE319" s="112"/>
      <c r="AF319" s="112"/>
      <c r="AH319" s="161"/>
      <c r="AI319" s="161"/>
      <c r="AJ319" s="161"/>
      <c r="AK319" s="161"/>
      <c r="AL319" s="161"/>
      <c r="AM319" s="161"/>
      <c r="AN319" s="161"/>
      <c r="AO319" s="161"/>
      <c r="AP319" s="161"/>
      <c r="AQ319" s="161"/>
      <c r="AR319" s="161"/>
      <c r="AS319" s="151"/>
      <c r="AT319" s="152"/>
      <c r="AU319" s="108"/>
      <c r="AV319" s="108"/>
      <c r="AW319" s="108"/>
      <c r="AX319" s="108"/>
      <c r="AY319" s="108"/>
      <c r="AZ319" s="108"/>
      <c r="BA319" s="108"/>
    </row>
    <row r="320" spans="7:109">
      <c r="G320" s="112"/>
      <c r="H320" s="112"/>
      <c r="I320" s="112"/>
      <c r="J320" s="112"/>
      <c r="K320" s="112"/>
      <c r="L320" s="112"/>
      <c r="Q320" s="112"/>
      <c r="R320" s="112"/>
      <c r="S320" s="112"/>
      <c r="T320" s="112"/>
      <c r="U320" s="112"/>
      <c r="V320" s="112"/>
      <c r="W320" s="112"/>
      <c r="X320" s="112"/>
      <c r="Y320" s="112"/>
      <c r="Z320" s="112"/>
      <c r="AA320" s="112"/>
      <c r="AB320" s="112"/>
      <c r="AC320" s="112"/>
      <c r="AD320" s="112"/>
      <c r="AE320" s="112"/>
      <c r="AF320" s="112"/>
      <c r="AH320" s="108"/>
      <c r="AI320" s="108"/>
      <c r="AJ320" s="108"/>
      <c r="AK320" s="108"/>
      <c r="AL320" s="108"/>
      <c r="AM320" s="108"/>
      <c r="AN320" s="108"/>
      <c r="AO320" s="108"/>
      <c r="AP320" s="108"/>
      <c r="AQ320" s="108"/>
      <c r="AR320" s="108"/>
      <c r="AS320" s="151"/>
      <c r="AT320" s="152"/>
      <c r="AU320" s="108"/>
      <c r="AV320" s="108"/>
      <c r="AW320" s="108"/>
      <c r="AX320" s="108"/>
      <c r="AY320" s="108"/>
      <c r="AZ320" s="108"/>
      <c r="BA320" s="108"/>
    </row>
    <row r="321" spans="7:53">
      <c r="G321" s="112"/>
      <c r="H321" s="112"/>
      <c r="I321" s="112"/>
      <c r="J321" s="112"/>
      <c r="K321" s="112"/>
      <c r="L321" s="112"/>
      <c r="AH321" s="108"/>
      <c r="AI321" s="108"/>
      <c r="AJ321" s="108"/>
      <c r="AK321" s="108"/>
      <c r="AL321" s="108"/>
      <c r="AM321" s="108"/>
      <c r="AN321" s="108"/>
      <c r="AO321" s="108"/>
      <c r="AP321" s="108"/>
      <c r="AQ321" s="108"/>
      <c r="AR321" s="108"/>
      <c r="AS321" s="151"/>
      <c r="AT321" s="152"/>
      <c r="AU321" s="108"/>
      <c r="AV321" s="108"/>
      <c r="AW321" s="108"/>
      <c r="AX321" s="108"/>
      <c r="AY321" s="108"/>
      <c r="AZ321" s="108"/>
      <c r="BA321" s="108"/>
    </row>
    <row r="322" spans="7:53">
      <c r="G322" s="112"/>
      <c r="H322" s="112"/>
      <c r="I322" s="112"/>
      <c r="J322" s="112"/>
      <c r="K322" s="112"/>
      <c r="L322" s="112"/>
      <c r="AH322" s="108"/>
      <c r="AI322" s="108"/>
      <c r="AJ322" s="108"/>
      <c r="AK322" s="108"/>
      <c r="AL322" s="108"/>
      <c r="AM322" s="108"/>
      <c r="AN322" s="108"/>
      <c r="AO322" s="108"/>
      <c r="AP322" s="108"/>
      <c r="AQ322" s="108"/>
      <c r="AR322" s="108"/>
      <c r="AS322" s="151"/>
      <c r="AT322" s="152"/>
      <c r="AU322" s="108"/>
      <c r="AV322" s="108"/>
      <c r="AW322" s="108"/>
      <c r="AX322" s="108"/>
      <c r="AY322" s="108"/>
      <c r="AZ322" s="108"/>
      <c r="BA322" s="108"/>
    </row>
    <row r="323" spans="7:53">
      <c r="AH323" s="108"/>
      <c r="AI323" s="108"/>
      <c r="AJ323" s="108"/>
      <c r="AK323" s="108"/>
      <c r="AL323" s="108"/>
      <c r="AM323" s="108"/>
      <c r="AN323" s="108"/>
      <c r="AO323" s="108"/>
      <c r="AP323" s="108"/>
      <c r="AQ323" s="108"/>
      <c r="AR323" s="108"/>
      <c r="AS323" s="151"/>
      <c r="AT323" s="152"/>
      <c r="AU323" s="108"/>
      <c r="AV323" s="108"/>
      <c r="AW323" s="108"/>
      <c r="AX323" s="108"/>
      <c r="AY323" s="108"/>
      <c r="AZ323" s="108"/>
      <c r="BA323" s="108"/>
    </row>
    <row r="324" spans="7:53">
      <c r="AH324" s="108"/>
      <c r="AI324" s="108"/>
      <c r="AJ324" s="108"/>
      <c r="AK324" s="108"/>
      <c r="AL324" s="108"/>
      <c r="AM324" s="108"/>
      <c r="AN324" s="108"/>
      <c r="AO324" s="108"/>
      <c r="AP324" s="108"/>
      <c r="AQ324" s="108"/>
      <c r="AR324" s="108"/>
      <c r="AS324" s="151"/>
      <c r="AT324" s="152"/>
      <c r="AU324" s="108"/>
      <c r="AV324" s="108"/>
      <c r="AW324" s="108"/>
      <c r="AX324" s="108"/>
      <c r="AY324" s="108"/>
      <c r="AZ324" s="108"/>
      <c r="BA324" s="108"/>
    </row>
    <row r="325" spans="7:53">
      <c r="AH325" s="108"/>
      <c r="AI325" s="108"/>
      <c r="AJ325" s="108"/>
      <c r="AK325" s="108"/>
      <c r="AL325" s="108"/>
      <c r="AM325" s="108"/>
      <c r="AN325" s="108"/>
      <c r="AO325" s="108"/>
      <c r="AP325" s="108"/>
      <c r="AQ325" s="108"/>
      <c r="AR325" s="108"/>
      <c r="AS325" s="151"/>
      <c r="AT325" s="152"/>
      <c r="AU325" s="108"/>
      <c r="AV325" s="108"/>
      <c r="AW325" s="108"/>
      <c r="AX325" s="108"/>
      <c r="AY325" s="108"/>
      <c r="AZ325" s="108"/>
      <c r="BA325" s="108"/>
    </row>
    <row r="326" spans="7:53">
      <c r="AH326" s="108"/>
      <c r="AI326" s="108"/>
      <c r="AJ326" s="108"/>
      <c r="AK326" s="108"/>
      <c r="AL326" s="108"/>
      <c r="AM326" s="108"/>
      <c r="AN326" s="108"/>
      <c r="AO326" s="108"/>
      <c r="AP326" s="108"/>
      <c r="AQ326" s="108"/>
      <c r="AR326" s="108"/>
      <c r="AS326" s="151"/>
      <c r="AT326" s="152"/>
      <c r="AU326" s="108"/>
      <c r="AV326" s="108"/>
      <c r="AW326" s="108"/>
      <c r="AX326" s="108"/>
      <c r="AY326" s="108"/>
      <c r="AZ326" s="108"/>
      <c r="BA326" s="108"/>
    </row>
    <row r="327" spans="7:53">
      <c r="AH327" s="108"/>
      <c r="AI327" s="108"/>
      <c r="AJ327" s="108"/>
      <c r="AK327" s="108"/>
      <c r="AL327" s="108"/>
      <c r="AM327" s="108"/>
      <c r="AN327" s="108"/>
      <c r="AO327" s="108"/>
      <c r="AP327" s="108"/>
      <c r="AQ327" s="108"/>
      <c r="AR327" s="108"/>
      <c r="AS327" s="151"/>
      <c r="AT327" s="152"/>
      <c r="AU327" s="108"/>
      <c r="AV327" s="108"/>
      <c r="AW327" s="108"/>
      <c r="AX327" s="108"/>
      <c r="AY327" s="108"/>
      <c r="AZ327" s="108"/>
      <c r="BA327" s="108"/>
    </row>
    <row r="328" spans="7:53">
      <c r="AH328" s="108"/>
      <c r="AI328" s="108"/>
      <c r="AJ328" s="108"/>
      <c r="AK328" s="108"/>
      <c r="AL328" s="108"/>
      <c r="AM328" s="108"/>
      <c r="AN328" s="108"/>
      <c r="AO328" s="108"/>
      <c r="AP328" s="108"/>
      <c r="AQ328" s="108"/>
      <c r="AR328" s="108"/>
      <c r="AS328" s="151"/>
      <c r="AT328" s="152"/>
      <c r="AU328" s="108"/>
      <c r="AV328" s="108"/>
      <c r="AW328" s="108"/>
      <c r="AX328" s="108"/>
      <c r="AY328" s="108"/>
      <c r="AZ328" s="108"/>
      <c r="BA328" s="108"/>
    </row>
    <row r="329" spans="7:53">
      <c r="AH329" s="108"/>
      <c r="AI329" s="108"/>
      <c r="AJ329" s="108"/>
      <c r="AK329" s="108"/>
      <c r="AL329" s="108"/>
      <c r="AM329" s="108"/>
      <c r="AN329" s="108"/>
      <c r="AO329" s="108"/>
      <c r="AP329" s="108"/>
      <c r="AQ329" s="108"/>
      <c r="AR329" s="108"/>
      <c r="AS329" s="151"/>
      <c r="AT329" s="152"/>
      <c r="AU329" s="108"/>
      <c r="AV329" s="108"/>
      <c r="AW329" s="108"/>
      <c r="AX329" s="108"/>
      <c r="AY329" s="108"/>
      <c r="AZ329" s="108"/>
      <c r="BA329" s="108"/>
    </row>
    <row r="330" spans="7:53">
      <c r="AH330" s="108"/>
      <c r="AI330" s="108"/>
      <c r="AJ330" s="108"/>
      <c r="AK330" s="108"/>
      <c r="AL330" s="108"/>
      <c r="AM330" s="108"/>
      <c r="AN330" s="108"/>
      <c r="AO330" s="108"/>
      <c r="AP330" s="108"/>
      <c r="AQ330" s="108"/>
      <c r="AR330" s="108"/>
      <c r="AS330" s="151"/>
      <c r="AT330" s="152"/>
      <c r="AU330" s="108"/>
      <c r="AV330" s="108"/>
      <c r="AW330" s="108"/>
      <c r="AX330" s="108"/>
      <c r="AY330" s="108"/>
      <c r="AZ330" s="108"/>
      <c r="BA330" s="108"/>
    </row>
    <row r="331" spans="7:53">
      <c r="AH331" s="108"/>
      <c r="AI331" s="108"/>
      <c r="AJ331" s="108"/>
      <c r="AK331" s="108"/>
      <c r="AL331" s="108"/>
      <c r="AM331" s="108"/>
      <c r="AN331" s="108"/>
      <c r="AO331" s="108"/>
      <c r="AP331" s="108"/>
      <c r="AQ331" s="108"/>
      <c r="AR331" s="108"/>
      <c r="AS331" s="151"/>
      <c r="AT331" s="152"/>
      <c r="AU331" s="108"/>
      <c r="AV331" s="108"/>
      <c r="AW331" s="108"/>
      <c r="AX331" s="108"/>
      <c r="AY331" s="108"/>
      <c r="AZ331" s="108"/>
      <c r="BA331" s="108"/>
    </row>
    <row r="332" spans="7:53">
      <c r="AH332" s="108"/>
      <c r="AI332" s="108"/>
      <c r="AJ332" s="108"/>
      <c r="AK332" s="108"/>
      <c r="AL332" s="108"/>
      <c r="AM332" s="108"/>
      <c r="AN332" s="108"/>
      <c r="AO332" s="108"/>
      <c r="AP332" s="108"/>
      <c r="AQ332" s="108"/>
      <c r="AR332" s="108"/>
      <c r="AS332" s="151"/>
      <c r="AT332" s="152"/>
      <c r="AU332" s="108"/>
      <c r="AV332" s="108"/>
      <c r="AW332" s="108"/>
      <c r="AX332" s="108"/>
      <c r="AY332" s="108"/>
      <c r="AZ332" s="108"/>
      <c r="BA332" s="108"/>
    </row>
    <row r="333" spans="7:53">
      <c r="AH333" s="108"/>
      <c r="AI333" s="108"/>
      <c r="AJ333" s="108"/>
      <c r="AK333" s="108"/>
      <c r="AL333" s="108"/>
      <c r="AM333" s="108"/>
      <c r="AN333" s="108"/>
      <c r="AO333" s="108"/>
      <c r="AP333" s="108"/>
      <c r="AQ333" s="108"/>
      <c r="AR333" s="108"/>
      <c r="AS333" s="151"/>
      <c r="AT333" s="152"/>
      <c r="AU333" s="108"/>
      <c r="AV333" s="108"/>
      <c r="AW333" s="108"/>
      <c r="AX333" s="108"/>
      <c r="AY333" s="108"/>
      <c r="AZ333" s="108"/>
      <c r="BA333" s="108"/>
    </row>
    <row r="334" spans="7:53">
      <c r="AH334" s="108"/>
      <c r="AI334" s="108"/>
      <c r="AJ334" s="108"/>
      <c r="AK334" s="108"/>
      <c r="AL334" s="108"/>
      <c r="AM334" s="108"/>
      <c r="AN334" s="108"/>
      <c r="AO334" s="108"/>
      <c r="AP334" s="108"/>
      <c r="AQ334" s="108"/>
      <c r="AR334" s="108"/>
      <c r="AS334" s="151"/>
      <c r="AT334" s="152"/>
      <c r="AU334" s="108"/>
      <c r="AV334" s="108"/>
      <c r="AW334" s="108"/>
      <c r="AX334" s="108"/>
      <c r="AY334" s="108"/>
      <c r="AZ334" s="108"/>
      <c r="BA334" s="108"/>
    </row>
    <row r="335" spans="7:53">
      <c r="AH335" s="108"/>
      <c r="AI335" s="108"/>
      <c r="AJ335" s="108"/>
      <c r="AK335" s="108"/>
      <c r="AL335" s="108"/>
      <c r="AM335" s="108"/>
      <c r="AN335" s="108"/>
      <c r="AO335" s="108"/>
      <c r="AP335" s="108"/>
      <c r="AQ335" s="108"/>
      <c r="AR335" s="108"/>
      <c r="AS335" s="151"/>
      <c r="AT335" s="152"/>
      <c r="AU335" s="108"/>
      <c r="AV335" s="108"/>
      <c r="AW335" s="108"/>
      <c r="AX335" s="108"/>
      <c r="AY335" s="108"/>
      <c r="AZ335" s="108"/>
      <c r="BA335" s="108"/>
    </row>
    <row r="336" spans="7:53">
      <c r="AH336" s="108"/>
      <c r="AI336" s="108"/>
      <c r="AJ336" s="108"/>
      <c r="AK336" s="108"/>
      <c r="AL336" s="108"/>
      <c r="AM336" s="108"/>
      <c r="AN336" s="108"/>
      <c r="AO336" s="108"/>
      <c r="AP336" s="108"/>
      <c r="AQ336" s="108"/>
      <c r="AR336" s="108"/>
      <c r="AS336" s="151"/>
      <c r="AT336" s="152"/>
      <c r="AU336" s="108"/>
      <c r="AV336" s="108"/>
      <c r="AW336" s="108"/>
      <c r="AX336" s="108"/>
      <c r="AY336" s="108"/>
      <c r="AZ336" s="108"/>
      <c r="BA336" s="108"/>
    </row>
    <row r="337" spans="34:53">
      <c r="AH337" s="108"/>
      <c r="AI337" s="108"/>
      <c r="AJ337" s="108"/>
      <c r="AK337" s="108"/>
      <c r="AL337" s="108"/>
      <c r="AM337" s="108"/>
      <c r="AN337" s="108"/>
      <c r="AO337" s="108"/>
      <c r="AP337" s="108"/>
      <c r="AQ337" s="108"/>
      <c r="AR337" s="108"/>
      <c r="AS337" s="151"/>
      <c r="AT337" s="152"/>
      <c r="AU337" s="108"/>
      <c r="AV337" s="108"/>
      <c r="AW337" s="108"/>
      <c r="AX337" s="108"/>
      <c r="AY337" s="108"/>
      <c r="AZ337" s="108"/>
      <c r="BA337" s="108"/>
    </row>
    <row r="338" spans="34:53">
      <c r="AH338" s="108"/>
      <c r="AI338" s="108"/>
      <c r="AJ338" s="108"/>
      <c r="AK338" s="108"/>
      <c r="AL338" s="108"/>
      <c r="AM338" s="108"/>
      <c r="AN338" s="108"/>
      <c r="AO338" s="108"/>
      <c r="AP338" s="108"/>
      <c r="AQ338" s="108"/>
      <c r="AR338" s="108"/>
      <c r="AS338" s="151"/>
      <c r="AT338" s="152"/>
      <c r="AU338" s="108"/>
      <c r="AV338" s="108"/>
      <c r="AW338" s="108"/>
      <c r="AX338" s="108"/>
      <c r="AY338" s="108"/>
      <c r="AZ338" s="108"/>
      <c r="BA338" s="108"/>
    </row>
    <row r="339" spans="34:53">
      <c r="AH339" s="108"/>
      <c r="AI339" s="108"/>
      <c r="AJ339" s="108"/>
      <c r="AK339" s="108"/>
      <c r="AL339" s="108"/>
      <c r="AM339" s="108"/>
      <c r="AN339" s="108"/>
      <c r="AO339" s="108"/>
      <c r="AP339" s="108"/>
      <c r="AQ339" s="108"/>
      <c r="AR339" s="108"/>
      <c r="AS339" s="151"/>
      <c r="AT339" s="152"/>
      <c r="AU339" s="108"/>
      <c r="AV339" s="108"/>
      <c r="AW339" s="108"/>
      <c r="AX339" s="108"/>
      <c r="AY339" s="108"/>
      <c r="AZ339" s="108"/>
      <c r="BA339" s="108"/>
    </row>
    <row r="340" spans="34:53">
      <c r="AH340" s="108"/>
      <c r="AI340" s="108"/>
      <c r="AJ340" s="108"/>
      <c r="AK340" s="108"/>
      <c r="AL340" s="108"/>
      <c r="AM340" s="108"/>
      <c r="AN340" s="108"/>
      <c r="AO340" s="108"/>
      <c r="AP340" s="108"/>
      <c r="AQ340" s="108"/>
      <c r="AR340" s="108"/>
      <c r="AS340" s="151"/>
      <c r="AT340" s="152"/>
      <c r="AU340" s="108"/>
      <c r="AV340" s="108"/>
      <c r="AW340" s="108"/>
      <c r="AX340" s="108"/>
      <c r="AY340" s="108"/>
      <c r="AZ340" s="108"/>
      <c r="BA340" s="108"/>
    </row>
    <row r="341" spans="34:53">
      <c r="AH341" s="108"/>
      <c r="AI341" s="108"/>
      <c r="AJ341" s="108"/>
      <c r="AK341" s="108"/>
      <c r="AL341" s="108"/>
      <c r="AM341" s="108"/>
      <c r="AN341" s="108"/>
      <c r="AO341" s="108"/>
      <c r="AP341" s="108"/>
      <c r="AQ341" s="108"/>
      <c r="AR341" s="108"/>
      <c r="AS341" s="151"/>
      <c r="AT341" s="152"/>
      <c r="AU341" s="108"/>
      <c r="AV341" s="108"/>
      <c r="AW341" s="108"/>
      <c r="AX341" s="108"/>
      <c r="AY341" s="108"/>
      <c r="AZ341" s="108"/>
      <c r="BA341" s="108"/>
    </row>
    <row r="342" spans="34:53">
      <c r="AH342" s="108"/>
      <c r="AI342" s="108"/>
      <c r="AJ342" s="108"/>
      <c r="AK342" s="108"/>
      <c r="AL342" s="108"/>
      <c r="AM342" s="108"/>
      <c r="AN342" s="108"/>
      <c r="AO342" s="108"/>
      <c r="AP342" s="108"/>
      <c r="AQ342" s="108"/>
      <c r="AR342" s="108"/>
      <c r="AS342" s="151"/>
      <c r="AT342" s="152"/>
      <c r="AU342" s="108"/>
      <c r="AV342" s="108"/>
      <c r="AW342" s="108"/>
      <c r="AX342" s="108"/>
      <c r="AY342" s="108"/>
      <c r="AZ342" s="108"/>
      <c r="BA342" s="108"/>
    </row>
    <row r="343" spans="34:53">
      <c r="AH343" s="108"/>
      <c r="AI343" s="108"/>
      <c r="AJ343" s="108"/>
      <c r="AK343" s="108"/>
      <c r="AL343" s="108"/>
      <c r="AM343" s="108"/>
      <c r="AN343" s="108"/>
      <c r="AO343" s="108"/>
      <c r="AP343" s="108"/>
      <c r="AQ343" s="108"/>
      <c r="AR343" s="108"/>
      <c r="AS343" s="151"/>
      <c r="AT343" s="152"/>
      <c r="AU343" s="108"/>
      <c r="AV343" s="108"/>
      <c r="AW343" s="108"/>
      <c r="AX343" s="108"/>
      <c r="AY343" s="108"/>
      <c r="AZ343" s="108"/>
      <c r="BA343" s="108"/>
    </row>
    <row r="344" spans="34:53">
      <c r="AH344" s="108"/>
      <c r="AI344" s="108"/>
      <c r="AJ344" s="108"/>
      <c r="AK344" s="108"/>
      <c r="AL344" s="108"/>
      <c r="AM344" s="108"/>
      <c r="AN344" s="108"/>
      <c r="AO344" s="108"/>
      <c r="AP344" s="108"/>
      <c r="AQ344" s="108"/>
      <c r="AR344" s="108"/>
      <c r="AS344" s="151"/>
      <c r="AT344" s="152"/>
      <c r="AU344" s="108"/>
      <c r="AV344" s="108"/>
      <c r="AW344" s="108"/>
      <c r="AX344" s="108"/>
      <c r="AY344" s="108"/>
      <c r="AZ344" s="108"/>
      <c r="BA344" s="108"/>
    </row>
    <row r="345" spans="34:53">
      <c r="AH345" s="108"/>
      <c r="AI345" s="108"/>
      <c r="AJ345" s="108"/>
      <c r="AK345" s="108"/>
      <c r="AL345" s="108"/>
      <c r="AM345" s="108"/>
      <c r="AN345" s="108"/>
      <c r="AO345" s="108"/>
      <c r="AP345" s="108"/>
      <c r="AQ345" s="108"/>
      <c r="AR345" s="108"/>
      <c r="AS345" s="151"/>
      <c r="AT345" s="152"/>
      <c r="AU345" s="108"/>
      <c r="AV345" s="108"/>
      <c r="AW345" s="108"/>
      <c r="AX345" s="108"/>
      <c r="AY345" s="108"/>
      <c r="AZ345" s="108"/>
      <c r="BA345" s="108"/>
    </row>
    <row r="346" spans="34:53">
      <c r="AH346" s="108"/>
      <c r="AI346" s="108"/>
      <c r="AJ346" s="108"/>
      <c r="AK346" s="108"/>
      <c r="AL346" s="108"/>
      <c r="AM346" s="108"/>
      <c r="AN346" s="108"/>
      <c r="AO346" s="108"/>
      <c r="AP346" s="108"/>
      <c r="AQ346" s="108"/>
      <c r="AR346" s="108"/>
      <c r="AS346" s="151"/>
      <c r="AT346" s="152"/>
      <c r="AU346" s="108"/>
      <c r="AV346" s="108"/>
      <c r="AW346" s="108"/>
      <c r="AX346" s="108"/>
      <c r="AY346" s="108"/>
      <c r="AZ346" s="108"/>
      <c r="BA346" s="108"/>
    </row>
    <row r="347" spans="34:53">
      <c r="AH347" s="108"/>
      <c r="AI347" s="108"/>
      <c r="AJ347" s="108"/>
      <c r="AK347" s="108"/>
      <c r="AL347" s="108"/>
      <c r="AM347" s="108"/>
      <c r="AN347" s="108"/>
      <c r="AO347" s="108"/>
      <c r="AP347" s="108"/>
      <c r="AQ347" s="108"/>
      <c r="AR347" s="108"/>
      <c r="AS347" s="151"/>
      <c r="AT347" s="152"/>
      <c r="AU347" s="108"/>
      <c r="AV347" s="108"/>
      <c r="AW347" s="108"/>
      <c r="AX347" s="108"/>
      <c r="AY347" s="108"/>
      <c r="AZ347" s="108"/>
      <c r="BA347" s="108"/>
    </row>
    <row r="348" spans="34:53">
      <c r="AH348" s="108"/>
      <c r="AI348" s="108"/>
      <c r="AJ348" s="108"/>
      <c r="AK348" s="108"/>
      <c r="AL348" s="108"/>
      <c r="AM348" s="108"/>
      <c r="AN348" s="108"/>
      <c r="AO348" s="108"/>
      <c r="AP348" s="108"/>
      <c r="AQ348" s="108"/>
      <c r="AR348" s="108"/>
      <c r="AS348" s="151"/>
      <c r="AT348" s="152"/>
      <c r="AU348" s="108"/>
      <c r="AV348" s="108"/>
      <c r="AW348" s="108"/>
      <c r="AX348" s="108"/>
      <c r="AY348" s="108"/>
      <c r="AZ348" s="108"/>
      <c r="BA348" s="108"/>
    </row>
    <row r="349" spans="34:53">
      <c r="AH349" s="108"/>
      <c r="AI349" s="108"/>
      <c r="AJ349" s="108"/>
      <c r="AK349" s="108"/>
      <c r="AL349" s="108"/>
      <c r="AM349" s="108"/>
      <c r="AN349" s="108"/>
      <c r="AO349" s="108"/>
      <c r="AP349" s="108"/>
      <c r="AQ349" s="108"/>
      <c r="AR349" s="108"/>
      <c r="AS349" s="151"/>
      <c r="AT349" s="152"/>
      <c r="AU349" s="108"/>
      <c r="AV349" s="108"/>
      <c r="AW349" s="108"/>
      <c r="AX349" s="108"/>
      <c r="AY349" s="108"/>
      <c r="AZ349" s="108"/>
      <c r="BA349" s="108"/>
    </row>
    <row r="350" spans="34:53">
      <c r="AH350" s="108"/>
      <c r="AI350" s="108"/>
      <c r="AJ350" s="108"/>
      <c r="AK350" s="108"/>
      <c r="AL350" s="108"/>
      <c r="AM350" s="108"/>
      <c r="AN350" s="108"/>
      <c r="AO350" s="108"/>
      <c r="AP350" s="108"/>
      <c r="AQ350" s="108"/>
      <c r="AR350" s="108"/>
      <c r="AS350" s="151"/>
      <c r="AT350" s="152"/>
      <c r="AU350" s="108"/>
      <c r="AV350" s="108"/>
      <c r="AW350" s="108"/>
      <c r="AX350" s="108"/>
      <c r="AY350" s="108"/>
      <c r="AZ350" s="108"/>
      <c r="BA350" s="108"/>
    </row>
    <row r="351" spans="34:53">
      <c r="AH351" s="108"/>
      <c r="AI351" s="108"/>
      <c r="AJ351" s="108"/>
      <c r="AK351" s="108"/>
      <c r="AL351" s="108"/>
      <c r="AM351" s="108"/>
      <c r="AN351" s="108"/>
      <c r="AO351" s="108"/>
      <c r="AP351" s="108"/>
      <c r="AQ351" s="108"/>
      <c r="AR351" s="108"/>
      <c r="AS351" s="151"/>
      <c r="AT351" s="152"/>
      <c r="AU351" s="108"/>
      <c r="AV351" s="108"/>
      <c r="AW351" s="108"/>
      <c r="AX351" s="108"/>
      <c r="AY351" s="108"/>
      <c r="AZ351" s="108"/>
      <c r="BA351" s="108"/>
    </row>
    <row r="352" spans="34:53">
      <c r="AH352" s="108"/>
      <c r="AI352" s="108"/>
      <c r="AJ352" s="108"/>
      <c r="AK352" s="108"/>
      <c r="AL352" s="108"/>
      <c r="AM352" s="108"/>
      <c r="AN352" s="108"/>
      <c r="AO352" s="108"/>
      <c r="AP352" s="108"/>
      <c r="AQ352" s="108"/>
      <c r="AR352" s="108"/>
      <c r="AS352" s="151"/>
      <c r="AT352" s="152"/>
      <c r="AU352" s="108"/>
      <c r="AV352" s="108"/>
      <c r="AW352" s="108"/>
      <c r="AX352" s="108"/>
      <c r="AY352" s="108"/>
      <c r="AZ352" s="108"/>
      <c r="BA352" s="108"/>
    </row>
    <row r="353" spans="34:53">
      <c r="AH353" s="108"/>
      <c r="AI353" s="108"/>
      <c r="AJ353" s="108"/>
      <c r="AK353" s="108"/>
      <c r="AL353" s="108"/>
      <c r="AM353" s="108"/>
      <c r="AN353" s="108"/>
      <c r="AO353" s="108"/>
      <c r="AP353" s="108"/>
      <c r="AQ353" s="108"/>
      <c r="AR353" s="108"/>
      <c r="AS353" s="151"/>
      <c r="AT353" s="152"/>
      <c r="AU353" s="108"/>
      <c r="AV353" s="108"/>
      <c r="AW353" s="108"/>
      <c r="AX353" s="108"/>
      <c r="AY353" s="108"/>
      <c r="AZ353" s="108"/>
      <c r="BA353" s="108"/>
    </row>
    <row r="354" spans="34:53">
      <c r="AH354" s="108"/>
      <c r="AI354" s="108"/>
      <c r="AJ354" s="108"/>
      <c r="AK354" s="108"/>
      <c r="AL354" s="108"/>
      <c r="AM354" s="108"/>
      <c r="AN354" s="108"/>
      <c r="AO354" s="108"/>
      <c r="AP354" s="108"/>
      <c r="AQ354" s="108"/>
      <c r="AR354" s="108"/>
      <c r="AS354" s="151"/>
      <c r="AT354" s="152"/>
      <c r="AU354" s="108"/>
      <c r="AV354" s="108"/>
      <c r="AW354" s="108"/>
      <c r="AX354" s="108"/>
      <c r="AY354" s="108"/>
      <c r="AZ354" s="108"/>
      <c r="BA354" s="108"/>
    </row>
    <row r="355" spans="34:53">
      <c r="AH355" s="108"/>
      <c r="AI355" s="108"/>
      <c r="AJ355" s="108"/>
      <c r="AK355" s="108"/>
      <c r="AL355" s="108"/>
      <c r="AM355" s="108"/>
      <c r="AN355" s="108"/>
      <c r="AO355" s="108"/>
      <c r="AP355" s="108"/>
      <c r="AQ355" s="108"/>
      <c r="AR355" s="108"/>
      <c r="AS355" s="151"/>
      <c r="AT355" s="152"/>
      <c r="AU355" s="108"/>
      <c r="AV355" s="108"/>
      <c r="AW355" s="108"/>
      <c r="AX355" s="108"/>
      <c r="AY355" s="108"/>
      <c r="AZ355" s="108"/>
      <c r="BA355" s="108"/>
    </row>
    <row r="356" spans="34:53">
      <c r="AH356" s="108"/>
      <c r="AI356" s="108"/>
      <c r="AJ356" s="108"/>
      <c r="AK356" s="108"/>
      <c r="AL356" s="108"/>
      <c r="AM356" s="108"/>
      <c r="AN356" s="108"/>
      <c r="AO356" s="108"/>
      <c r="AP356" s="108"/>
      <c r="AQ356" s="108"/>
      <c r="AR356" s="108"/>
      <c r="AS356" s="151"/>
      <c r="AT356" s="152"/>
      <c r="AU356" s="108"/>
      <c r="AV356" s="108"/>
      <c r="AW356" s="108"/>
      <c r="AX356" s="108"/>
      <c r="AY356" s="108"/>
      <c r="AZ356" s="108"/>
      <c r="BA356" s="108"/>
    </row>
    <row r="357" spans="34:53">
      <c r="AH357" s="108"/>
      <c r="AI357" s="108"/>
      <c r="AJ357" s="108"/>
      <c r="AK357" s="108"/>
      <c r="AL357" s="108"/>
      <c r="AM357" s="108"/>
      <c r="AN357" s="108"/>
      <c r="AO357" s="108"/>
      <c r="AP357" s="108"/>
      <c r="AQ357" s="108"/>
      <c r="AR357" s="108"/>
      <c r="AS357" s="151"/>
      <c r="AT357" s="152"/>
      <c r="AU357" s="108"/>
      <c r="AV357" s="108"/>
      <c r="AW357" s="108"/>
      <c r="AX357" s="108"/>
      <c r="AY357" s="108"/>
      <c r="AZ357" s="108"/>
      <c r="BA357" s="108"/>
    </row>
    <row r="358" spans="34:53">
      <c r="AH358" s="108"/>
      <c r="AI358" s="108"/>
      <c r="AJ358" s="108"/>
      <c r="AK358" s="108"/>
      <c r="AL358" s="108"/>
      <c r="AM358" s="108"/>
      <c r="AN358" s="108"/>
      <c r="AO358" s="108"/>
      <c r="AP358" s="108"/>
      <c r="AQ358" s="108"/>
      <c r="AR358" s="108"/>
      <c r="AS358" s="151"/>
      <c r="AT358" s="152"/>
      <c r="AU358" s="108"/>
      <c r="AV358" s="108"/>
      <c r="AW358" s="108"/>
      <c r="AX358" s="108"/>
      <c r="AY358" s="108"/>
      <c r="AZ358" s="108"/>
      <c r="BA358" s="108"/>
    </row>
    <row r="359" spans="34:53">
      <c r="AH359" s="108"/>
      <c r="AI359" s="108"/>
      <c r="AJ359" s="108"/>
      <c r="AK359" s="108"/>
      <c r="AL359" s="108"/>
      <c r="AM359" s="108"/>
      <c r="AN359" s="108"/>
      <c r="AO359" s="108"/>
      <c r="AP359" s="108"/>
      <c r="AQ359" s="108"/>
      <c r="AR359" s="108"/>
      <c r="AS359" s="151"/>
      <c r="AT359" s="152"/>
      <c r="AU359" s="108"/>
      <c r="AV359" s="108"/>
      <c r="AW359" s="108"/>
      <c r="AX359" s="108"/>
      <c r="AY359" s="108"/>
      <c r="AZ359" s="108"/>
      <c r="BA359" s="108"/>
    </row>
    <row r="360" spans="34:53">
      <c r="AH360" s="108"/>
      <c r="AI360" s="108"/>
      <c r="AJ360" s="108"/>
      <c r="AK360" s="108"/>
      <c r="AL360" s="108"/>
      <c r="AM360" s="108"/>
      <c r="AN360" s="108"/>
      <c r="AO360" s="108"/>
      <c r="AP360" s="108"/>
      <c r="AQ360" s="108"/>
      <c r="AR360" s="108"/>
      <c r="AS360" s="151"/>
      <c r="AT360" s="152"/>
      <c r="AU360" s="108"/>
      <c r="AV360" s="108"/>
      <c r="AW360" s="108"/>
      <c r="AX360" s="108"/>
      <c r="AY360" s="108"/>
      <c r="AZ360" s="108"/>
      <c r="BA360" s="108"/>
    </row>
    <row r="361" spans="34:53">
      <c r="AH361" s="108"/>
      <c r="AI361" s="108"/>
      <c r="AJ361" s="108"/>
      <c r="AK361" s="108"/>
      <c r="AL361" s="108"/>
      <c r="AM361" s="108"/>
      <c r="AN361" s="108"/>
      <c r="AO361" s="108"/>
      <c r="AP361" s="108"/>
      <c r="AQ361" s="108"/>
      <c r="AR361" s="108"/>
      <c r="AS361" s="151"/>
      <c r="AT361" s="152"/>
      <c r="AU361" s="108"/>
      <c r="AV361" s="108"/>
      <c r="AW361" s="108"/>
      <c r="AX361" s="108"/>
      <c r="AY361" s="108"/>
      <c r="AZ361" s="108"/>
      <c r="BA361" s="108"/>
    </row>
    <row r="362" spans="34:53">
      <c r="AH362" s="108"/>
      <c r="AI362" s="108"/>
      <c r="AJ362" s="108"/>
      <c r="AK362" s="108"/>
      <c r="AL362" s="108"/>
      <c r="AM362" s="108"/>
      <c r="AN362" s="108"/>
      <c r="AO362" s="108"/>
      <c r="AP362" s="108"/>
      <c r="AQ362" s="108"/>
      <c r="AR362" s="108"/>
      <c r="AS362" s="151"/>
      <c r="AT362" s="152"/>
      <c r="AU362" s="108"/>
      <c r="AV362" s="108"/>
      <c r="AW362" s="108"/>
      <c r="AX362" s="108"/>
      <c r="AY362" s="108"/>
      <c r="AZ362" s="108"/>
      <c r="BA362" s="108"/>
    </row>
    <row r="363" spans="34:53">
      <c r="AH363" s="108"/>
      <c r="AI363" s="108"/>
      <c r="AJ363" s="108"/>
      <c r="AK363" s="108"/>
      <c r="AL363" s="108"/>
      <c r="AM363" s="108"/>
      <c r="AN363" s="108"/>
      <c r="AO363" s="108"/>
      <c r="AP363" s="108"/>
      <c r="AQ363" s="108"/>
      <c r="AR363" s="108"/>
      <c r="AS363" s="151"/>
      <c r="AT363" s="152"/>
      <c r="AU363" s="108"/>
      <c r="AV363" s="108"/>
      <c r="AW363" s="108"/>
      <c r="AX363" s="108"/>
      <c r="AY363" s="108"/>
      <c r="AZ363" s="108"/>
      <c r="BA363" s="108"/>
    </row>
    <row r="364" spans="34:53">
      <c r="AH364" s="108"/>
      <c r="AI364" s="108"/>
      <c r="AJ364" s="108"/>
      <c r="AK364" s="108"/>
      <c r="AL364" s="108"/>
      <c r="AM364" s="108"/>
      <c r="AN364" s="108"/>
      <c r="AO364" s="108"/>
      <c r="AP364" s="108"/>
      <c r="AQ364" s="108"/>
      <c r="AR364" s="108"/>
      <c r="AS364" s="151"/>
      <c r="AT364" s="152"/>
      <c r="AU364" s="108"/>
      <c r="AV364" s="108"/>
      <c r="AW364" s="108"/>
      <c r="AX364" s="108"/>
      <c r="AY364" s="108"/>
      <c r="AZ364" s="108"/>
      <c r="BA364" s="108"/>
    </row>
    <row r="365" spans="34:53">
      <c r="AH365" s="108"/>
      <c r="AI365" s="108"/>
      <c r="AJ365" s="108"/>
      <c r="AK365" s="108"/>
      <c r="AL365" s="108"/>
      <c r="AM365" s="108"/>
      <c r="AN365" s="108"/>
      <c r="AO365" s="108"/>
      <c r="AP365" s="108"/>
      <c r="AQ365" s="108"/>
      <c r="AR365" s="108"/>
      <c r="AS365" s="151"/>
      <c r="AT365" s="152"/>
      <c r="AU365" s="108"/>
      <c r="AV365" s="108"/>
      <c r="AW365" s="108"/>
      <c r="AX365" s="108"/>
      <c r="AY365" s="108"/>
      <c r="AZ365" s="108"/>
      <c r="BA365" s="108"/>
    </row>
    <row r="366" spans="34:53">
      <c r="AH366" s="108"/>
      <c r="AI366" s="108"/>
      <c r="AJ366" s="108"/>
      <c r="AK366" s="108"/>
      <c r="AL366" s="108"/>
      <c r="AM366" s="108"/>
      <c r="AN366" s="108"/>
      <c r="AO366" s="108"/>
      <c r="AP366" s="108"/>
      <c r="AQ366" s="108"/>
      <c r="AR366" s="108"/>
      <c r="AS366" s="151"/>
      <c r="AT366" s="152"/>
      <c r="AU366" s="108"/>
      <c r="AV366" s="108"/>
      <c r="AW366" s="108"/>
      <c r="AX366" s="108"/>
      <c r="AY366" s="108"/>
      <c r="AZ366" s="108"/>
      <c r="BA366" s="108"/>
    </row>
    <row r="367" spans="34:53">
      <c r="AH367" s="108"/>
      <c r="AI367" s="108"/>
      <c r="AJ367" s="108"/>
      <c r="AK367" s="108"/>
      <c r="AL367" s="108"/>
      <c r="AM367" s="108"/>
      <c r="AN367" s="108"/>
      <c r="AO367" s="108"/>
      <c r="AP367" s="108"/>
      <c r="AQ367" s="108"/>
      <c r="AR367" s="108"/>
      <c r="AS367" s="151"/>
      <c r="AT367" s="152"/>
      <c r="AU367" s="108"/>
      <c r="AV367" s="108"/>
      <c r="AW367" s="108"/>
      <c r="AX367" s="108"/>
      <c r="AY367" s="108"/>
      <c r="AZ367" s="108"/>
      <c r="BA367" s="108"/>
    </row>
    <row r="368" spans="34:53">
      <c r="AH368" s="108"/>
      <c r="AI368" s="108"/>
      <c r="AJ368" s="108"/>
      <c r="AK368" s="108"/>
      <c r="AL368" s="108"/>
      <c r="AM368" s="108"/>
      <c r="AN368" s="108"/>
      <c r="AO368" s="108"/>
      <c r="AP368" s="108"/>
      <c r="AQ368" s="108"/>
      <c r="AR368" s="108"/>
      <c r="AS368" s="151"/>
      <c r="AT368" s="152"/>
      <c r="AU368" s="108"/>
      <c r="AV368" s="108"/>
      <c r="AW368" s="108"/>
      <c r="AX368" s="108"/>
      <c r="AY368" s="108"/>
      <c r="AZ368" s="108"/>
      <c r="BA368" s="108"/>
    </row>
    <row r="369" spans="34:53">
      <c r="AH369" s="108"/>
      <c r="AI369" s="108"/>
      <c r="AJ369" s="108"/>
      <c r="AK369" s="108"/>
      <c r="AL369" s="108"/>
      <c r="AM369" s="108"/>
      <c r="AN369" s="108"/>
      <c r="AO369" s="108"/>
      <c r="AP369" s="108"/>
      <c r="AQ369" s="108"/>
      <c r="AR369" s="108"/>
      <c r="AS369" s="151"/>
      <c r="AT369" s="152"/>
      <c r="AU369" s="108"/>
      <c r="AV369" s="108"/>
      <c r="AW369" s="108"/>
      <c r="AX369" s="108"/>
      <c r="AY369" s="108"/>
      <c r="AZ369" s="108"/>
      <c r="BA369" s="108"/>
    </row>
    <row r="370" spans="34:53">
      <c r="AH370" s="108"/>
      <c r="AI370" s="108"/>
      <c r="AJ370" s="108"/>
      <c r="AK370" s="108"/>
      <c r="AL370" s="108"/>
      <c r="AM370" s="108"/>
      <c r="AN370" s="108"/>
      <c r="AO370" s="108"/>
      <c r="AP370" s="108"/>
      <c r="AQ370" s="108"/>
      <c r="AR370" s="108"/>
      <c r="AS370" s="151"/>
      <c r="AT370" s="152"/>
      <c r="AU370" s="108"/>
      <c r="AV370" s="108"/>
      <c r="AW370" s="108"/>
      <c r="AX370" s="108"/>
      <c r="AY370" s="108"/>
      <c r="AZ370" s="108"/>
      <c r="BA370" s="108"/>
    </row>
    <row r="371" spans="34:53">
      <c r="AH371" s="108"/>
      <c r="AI371" s="108"/>
      <c r="AJ371" s="108"/>
      <c r="AK371" s="108"/>
      <c r="AL371" s="108"/>
      <c r="AM371" s="108"/>
      <c r="AN371" s="108"/>
      <c r="AO371" s="108"/>
      <c r="AP371" s="108"/>
      <c r="AQ371" s="108"/>
      <c r="AR371" s="108"/>
      <c r="AS371" s="151"/>
      <c r="AT371" s="152"/>
      <c r="AU371" s="108"/>
      <c r="AV371" s="108"/>
      <c r="AW371" s="108"/>
      <c r="AX371" s="108"/>
      <c r="AY371" s="108"/>
      <c r="AZ371" s="108"/>
      <c r="BA371" s="108"/>
    </row>
    <row r="372" spans="34:53">
      <c r="AH372" s="108"/>
      <c r="AI372" s="108"/>
      <c r="AJ372" s="108"/>
      <c r="AK372" s="108"/>
      <c r="AL372" s="108"/>
      <c r="AM372" s="108"/>
      <c r="AN372" s="108"/>
      <c r="AO372" s="108"/>
      <c r="AP372" s="108"/>
      <c r="AQ372" s="108"/>
      <c r="AR372" s="108"/>
      <c r="AS372" s="151"/>
      <c r="AT372" s="152"/>
      <c r="AU372" s="108"/>
      <c r="AV372" s="108"/>
      <c r="AW372" s="108"/>
      <c r="AX372" s="108"/>
      <c r="AY372" s="108"/>
      <c r="AZ372" s="108"/>
      <c r="BA372" s="108"/>
    </row>
    <row r="373" spans="34:53">
      <c r="AH373" s="108"/>
      <c r="AI373" s="108"/>
      <c r="AJ373" s="108"/>
      <c r="AK373" s="108"/>
      <c r="AL373" s="108"/>
      <c r="AM373" s="108"/>
      <c r="AN373" s="108"/>
      <c r="AO373" s="108"/>
      <c r="AP373" s="108"/>
      <c r="AQ373" s="108"/>
      <c r="AR373" s="108"/>
      <c r="AS373" s="151"/>
      <c r="AT373" s="152"/>
      <c r="AU373" s="108"/>
      <c r="AV373" s="108"/>
      <c r="AW373" s="108"/>
      <c r="AX373" s="108"/>
      <c r="AY373" s="108"/>
      <c r="AZ373" s="108"/>
      <c r="BA373" s="108"/>
    </row>
    <row r="374" spans="34:53">
      <c r="AH374" s="108"/>
      <c r="AI374" s="108"/>
      <c r="AJ374" s="108"/>
      <c r="AK374" s="108"/>
      <c r="AL374" s="108"/>
      <c r="AM374" s="108"/>
      <c r="AN374" s="108"/>
      <c r="AO374" s="108"/>
      <c r="AP374" s="108"/>
      <c r="AQ374" s="108"/>
      <c r="AR374" s="108"/>
      <c r="AS374" s="151"/>
      <c r="AT374" s="152"/>
      <c r="AU374" s="108"/>
      <c r="AV374" s="108"/>
      <c r="AW374" s="108"/>
      <c r="AX374" s="108"/>
      <c r="AY374" s="108"/>
      <c r="AZ374" s="108"/>
      <c r="BA374" s="108"/>
    </row>
    <row r="375" spans="34:53">
      <c r="AH375" s="108"/>
      <c r="AI375" s="108"/>
      <c r="AJ375" s="108"/>
      <c r="AK375" s="108"/>
      <c r="AL375" s="108"/>
      <c r="AM375" s="108"/>
      <c r="AN375" s="108"/>
      <c r="AO375" s="108"/>
      <c r="AP375" s="108"/>
      <c r="AQ375" s="108"/>
      <c r="AR375" s="108"/>
      <c r="AS375" s="151"/>
      <c r="AT375" s="152"/>
      <c r="AU375" s="108"/>
      <c r="AV375" s="108"/>
      <c r="AW375" s="108"/>
      <c r="AX375" s="108"/>
      <c r="AY375" s="108"/>
      <c r="AZ375" s="108"/>
      <c r="BA375" s="108"/>
    </row>
    <row r="376" spans="34:53">
      <c r="AH376" s="108"/>
      <c r="AI376" s="108"/>
      <c r="AJ376" s="108"/>
      <c r="AK376" s="108"/>
      <c r="AL376" s="108"/>
      <c r="AM376" s="108"/>
      <c r="AN376" s="108"/>
      <c r="AO376" s="108"/>
      <c r="AP376" s="108"/>
      <c r="AQ376" s="108"/>
      <c r="AR376" s="108"/>
      <c r="AS376" s="151"/>
      <c r="AT376" s="152"/>
      <c r="AU376" s="108"/>
      <c r="AV376" s="108"/>
      <c r="AW376" s="108"/>
      <c r="AX376" s="108"/>
      <c r="AY376" s="108"/>
      <c r="AZ376" s="108"/>
      <c r="BA376" s="108"/>
    </row>
    <row r="377" spans="34:53">
      <c r="AH377" s="108"/>
      <c r="AI377" s="108"/>
      <c r="AJ377" s="108"/>
      <c r="AK377" s="108"/>
      <c r="AL377" s="108"/>
      <c r="AM377" s="108"/>
      <c r="AN377" s="108"/>
      <c r="AO377" s="108"/>
      <c r="AP377" s="108"/>
      <c r="AQ377" s="108"/>
      <c r="AR377" s="108"/>
      <c r="AS377" s="151"/>
      <c r="AT377" s="152"/>
      <c r="AU377" s="108"/>
      <c r="AV377" s="108"/>
      <c r="AW377" s="108"/>
      <c r="AX377" s="108"/>
      <c r="AY377" s="108"/>
      <c r="AZ377" s="108"/>
      <c r="BA377" s="108"/>
    </row>
    <row r="378" spans="34:53">
      <c r="AH378" s="108"/>
      <c r="AI378" s="108"/>
      <c r="AJ378" s="108"/>
      <c r="AK378" s="108"/>
      <c r="AL378" s="108"/>
      <c r="AM378" s="108"/>
      <c r="AN378" s="108"/>
      <c r="AO378" s="108"/>
      <c r="AP378" s="108"/>
      <c r="AQ378" s="108"/>
      <c r="AR378" s="108"/>
      <c r="AS378" s="151"/>
      <c r="AT378" s="152"/>
      <c r="AU378" s="108"/>
      <c r="AV378" s="108"/>
      <c r="AW378" s="108"/>
      <c r="AX378" s="108"/>
      <c r="AY378" s="108"/>
      <c r="AZ378" s="108"/>
      <c r="BA378" s="108"/>
    </row>
    <row r="379" spans="34:53">
      <c r="AH379" s="108"/>
      <c r="AI379" s="108"/>
      <c r="AJ379" s="108"/>
      <c r="AK379" s="108"/>
      <c r="AL379" s="108"/>
      <c r="AM379" s="108"/>
      <c r="AN379" s="108"/>
      <c r="AO379" s="108"/>
      <c r="AP379" s="108"/>
      <c r="AQ379" s="108"/>
      <c r="AR379" s="108"/>
      <c r="AS379" s="151"/>
      <c r="AT379" s="152"/>
      <c r="AU379" s="108"/>
      <c r="AV379" s="108"/>
      <c r="AW379" s="108"/>
      <c r="AX379" s="108"/>
      <c r="AY379" s="108"/>
      <c r="AZ379" s="108"/>
      <c r="BA379" s="108"/>
    </row>
    <row r="380" spans="34:53">
      <c r="AH380" s="108"/>
      <c r="AI380" s="108"/>
      <c r="AJ380" s="108"/>
      <c r="AK380" s="108"/>
      <c r="AL380" s="108"/>
      <c r="AM380" s="108"/>
      <c r="AN380" s="108"/>
      <c r="AO380" s="108"/>
      <c r="AP380" s="108"/>
      <c r="AQ380" s="108"/>
      <c r="AR380" s="108"/>
      <c r="AS380" s="151"/>
      <c r="AT380" s="152"/>
      <c r="AU380" s="108"/>
      <c r="AV380" s="108"/>
      <c r="AW380" s="108"/>
      <c r="AX380" s="108"/>
      <c r="AY380" s="108"/>
      <c r="AZ380" s="108"/>
      <c r="BA380" s="108"/>
    </row>
    <row r="381" spans="34:53">
      <c r="AH381" s="108"/>
      <c r="AI381" s="108"/>
      <c r="AJ381" s="108"/>
      <c r="AK381" s="108"/>
      <c r="AL381" s="108"/>
      <c r="AM381" s="108"/>
      <c r="AN381" s="108"/>
      <c r="AO381" s="108"/>
      <c r="AP381" s="108"/>
      <c r="AQ381" s="108"/>
      <c r="AR381" s="108"/>
      <c r="AS381" s="151"/>
      <c r="AT381" s="152"/>
      <c r="AU381" s="108"/>
      <c r="AV381" s="108"/>
      <c r="AW381" s="108"/>
      <c r="AX381" s="108"/>
      <c r="AY381" s="108"/>
      <c r="AZ381" s="108"/>
      <c r="BA381" s="108"/>
    </row>
    <row r="382" spans="34:53">
      <c r="AH382" s="108"/>
      <c r="AI382" s="108"/>
      <c r="AJ382" s="108"/>
      <c r="AK382" s="108"/>
      <c r="AL382" s="108"/>
      <c r="AM382" s="108"/>
      <c r="AN382" s="108"/>
      <c r="AO382" s="108"/>
      <c r="AP382" s="108"/>
      <c r="AQ382" s="108"/>
      <c r="AR382" s="108"/>
      <c r="AS382" s="151"/>
      <c r="AT382" s="152"/>
      <c r="AU382" s="108"/>
      <c r="AV382" s="108"/>
      <c r="AW382" s="108"/>
      <c r="AX382" s="108"/>
      <c r="AY382" s="108"/>
      <c r="AZ382" s="108"/>
      <c r="BA382" s="108"/>
    </row>
    <row r="383" spans="34:53">
      <c r="AH383" s="108"/>
      <c r="AI383" s="108"/>
      <c r="AJ383" s="108"/>
      <c r="AK383" s="108"/>
      <c r="AL383" s="108"/>
      <c r="AM383" s="108"/>
      <c r="AN383" s="108"/>
      <c r="AO383" s="108"/>
      <c r="AP383" s="108"/>
      <c r="AQ383" s="108"/>
      <c r="AR383" s="108"/>
      <c r="AS383" s="151"/>
      <c r="AT383" s="152"/>
      <c r="AU383" s="108"/>
      <c r="AV383" s="108"/>
      <c r="AW383" s="108"/>
      <c r="AX383" s="108"/>
      <c r="AY383" s="108"/>
      <c r="AZ383" s="108"/>
      <c r="BA383" s="108"/>
    </row>
    <row r="384" spans="34:53">
      <c r="AH384" s="108"/>
      <c r="AI384" s="108"/>
      <c r="AJ384" s="108"/>
      <c r="AK384" s="108"/>
      <c r="AL384" s="108"/>
      <c r="AM384" s="108"/>
      <c r="AN384" s="108"/>
      <c r="AO384" s="108"/>
      <c r="AP384" s="108"/>
      <c r="AQ384" s="108"/>
      <c r="AR384" s="108"/>
      <c r="AS384" s="151"/>
      <c r="AT384" s="152"/>
      <c r="AU384" s="108"/>
      <c r="AV384" s="108"/>
      <c r="AW384" s="108"/>
      <c r="AX384" s="108"/>
      <c r="AY384" s="108"/>
      <c r="AZ384" s="108"/>
      <c r="BA384" s="108"/>
    </row>
    <row r="385" spans="34:53">
      <c r="AH385" s="108"/>
      <c r="AI385" s="108"/>
      <c r="AJ385" s="108"/>
      <c r="AK385" s="108"/>
      <c r="AL385" s="108"/>
      <c r="AM385" s="108"/>
      <c r="AN385" s="108"/>
      <c r="AO385" s="108"/>
      <c r="AP385" s="108"/>
      <c r="AQ385" s="108"/>
      <c r="AR385" s="108"/>
      <c r="AS385" s="151"/>
      <c r="AT385" s="152"/>
      <c r="AU385" s="108"/>
      <c r="AV385" s="108"/>
      <c r="AW385" s="108"/>
      <c r="AX385" s="108"/>
      <c r="AY385" s="108"/>
      <c r="AZ385" s="108"/>
      <c r="BA385" s="108"/>
    </row>
    <row r="386" spans="34:53">
      <c r="AH386" s="108"/>
      <c r="AI386" s="108"/>
      <c r="AJ386" s="108"/>
      <c r="AK386" s="108"/>
      <c r="AL386" s="108"/>
      <c r="AM386" s="108"/>
      <c r="AN386" s="108"/>
      <c r="AO386" s="108"/>
      <c r="AP386" s="108"/>
      <c r="AQ386" s="108"/>
      <c r="AR386" s="108"/>
      <c r="AS386" s="151"/>
      <c r="AT386" s="152"/>
      <c r="AU386" s="108"/>
      <c r="AV386" s="108"/>
      <c r="AW386" s="108"/>
      <c r="AX386" s="108"/>
      <c r="AY386" s="108"/>
      <c r="AZ386" s="108"/>
      <c r="BA386" s="108"/>
    </row>
    <row r="387" spans="34:53">
      <c r="AH387" s="108"/>
      <c r="AI387" s="108"/>
      <c r="AJ387" s="108"/>
      <c r="AK387" s="108"/>
      <c r="AL387" s="108"/>
      <c r="AM387" s="108"/>
      <c r="AN387" s="108"/>
      <c r="AO387" s="108"/>
      <c r="AP387" s="108"/>
      <c r="AQ387" s="108"/>
      <c r="AR387" s="108"/>
      <c r="AS387" s="151"/>
      <c r="AT387" s="152"/>
      <c r="AU387" s="108"/>
      <c r="AV387" s="108"/>
      <c r="AW387" s="108"/>
      <c r="AX387" s="108"/>
      <c r="AY387" s="108"/>
      <c r="AZ387" s="108"/>
      <c r="BA387" s="108"/>
    </row>
    <row r="388" spans="34:53">
      <c r="AH388" s="108"/>
      <c r="AI388" s="108"/>
      <c r="AJ388" s="108"/>
      <c r="AK388" s="108"/>
      <c r="AL388" s="108"/>
      <c r="AM388" s="108"/>
      <c r="AN388" s="108"/>
      <c r="AO388" s="108"/>
      <c r="AP388" s="108"/>
      <c r="AQ388" s="108"/>
      <c r="AR388" s="108"/>
      <c r="AS388" s="151"/>
      <c r="AT388" s="152"/>
      <c r="AU388" s="108"/>
      <c r="AV388" s="108"/>
      <c r="AW388" s="108"/>
      <c r="AX388" s="108"/>
      <c r="AY388" s="108"/>
      <c r="AZ388" s="108"/>
      <c r="BA388" s="108"/>
    </row>
    <row r="389" spans="34:53">
      <c r="AH389" s="108"/>
      <c r="AI389" s="108"/>
      <c r="AJ389" s="108"/>
      <c r="AK389" s="108"/>
      <c r="AL389" s="108"/>
      <c r="AM389" s="108"/>
      <c r="AN389" s="108"/>
      <c r="AO389" s="108"/>
      <c r="AP389" s="108"/>
      <c r="AQ389" s="108"/>
      <c r="AR389" s="108"/>
      <c r="AS389" s="151"/>
      <c r="AT389" s="152"/>
      <c r="AU389" s="108"/>
      <c r="AV389" s="108"/>
      <c r="AW389" s="108"/>
      <c r="AX389" s="108"/>
      <c r="AY389" s="108"/>
      <c r="AZ389" s="108"/>
      <c r="BA389" s="108"/>
    </row>
    <row r="390" spans="34:53">
      <c r="AH390" s="108"/>
      <c r="AI390" s="108"/>
      <c r="AJ390" s="108"/>
      <c r="AK390" s="108"/>
      <c r="AL390" s="108"/>
      <c r="AM390" s="108"/>
      <c r="AN390" s="108"/>
      <c r="AO390" s="108"/>
      <c r="AP390" s="108"/>
      <c r="AQ390" s="108"/>
      <c r="AR390" s="108"/>
      <c r="AS390" s="151"/>
      <c r="AT390" s="152"/>
      <c r="AU390" s="108"/>
      <c r="AV390" s="108"/>
      <c r="AW390" s="108"/>
      <c r="AX390" s="108"/>
      <c r="AY390" s="108"/>
      <c r="AZ390" s="108"/>
      <c r="BA390" s="108"/>
    </row>
    <row r="391" spans="34:53">
      <c r="AH391" s="108"/>
      <c r="AI391" s="108"/>
      <c r="AJ391" s="108"/>
      <c r="AK391" s="108"/>
      <c r="AL391" s="108"/>
      <c r="AM391" s="108"/>
      <c r="AN391" s="108"/>
      <c r="AO391" s="108"/>
      <c r="AP391" s="108"/>
      <c r="AQ391" s="108"/>
      <c r="AR391" s="108"/>
      <c r="AS391" s="151"/>
      <c r="AT391" s="152"/>
      <c r="AU391" s="108"/>
      <c r="AV391" s="108"/>
      <c r="AW391" s="108"/>
      <c r="AX391" s="108"/>
      <c r="AY391" s="108"/>
      <c r="AZ391" s="108"/>
      <c r="BA391" s="108"/>
    </row>
    <row r="392" spans="34:53">
      <c r="AH392" s="108"/>
      <c r="AI392" s="108"/>
      <c r="AJ392" s="108"/>
      <c r="AK392" s="108"/>
      <c r="AL392" s="108"/>
      <c r="AM392" s="108"/>
      <c r="AN392" s="108"/>
      <c r="AO392" s="108"/>
      <c r="AP392" s="108"/>
      <c r="AQ392" s="108"/>
      <c r="AR392" s="108"/>
      <c r="AS392" s="151"/>
      <c r="AT392" s="152"/>
      <c r="AU392" s="108"/>
      <c r="AV392" s="108"/>
      <c r="AW392" s="108"/>
      <c r="AX392" s="108"/>
      <c r="AY392" s="108"/>
      <c r="AZ392" s="108"/>
      <c r="BA392" s="108"/>
    </row>
  </sheetData>
  <mergeCells count="32">
    <mergeCell ref="DG5:DN5"/>
    <mergeCell ref="CF6:CM6"/>
    <mergeCell ref="CO6:CV6"/>
    <mergeCell ref="Q6:AF6"/>
    <mergeCell ref="AH6:AR6"/>
    <mergeCell ref="CX5:DE5"/>
    <mergeCell ref="Q7:AF7"/>
    <mergeCell ref="AU6:BB6"/>
    <mergeCell ref="BE6:BL6"/>
    <mergeCell ref="BN6:BU6"/>
    <mergeCell ref="BW6:CD6"/>
    <mergeCell ref="DO5:DO12"/>
    <mergeCell ref="G6:L6"/>
    <mergeCell ref="AU5:BB5"/>
    <mergeCell ref="BE5:BL5"/>
    <mergeCell ref="BN5:BU5"/>
    <mergeCell ref="BW5:CD5"/>
    <mergeCell ref="CF5:CM5"/>
    <mergeCell ref="CO5:CV5"/>
    <mergeCell ref="Q5:AF5"/>
    <mergeCell ref="AH5:AR5"/>
    <mergeCell ref="G5:L5"/>
    <mergeCell ref="AH7:AR7"/>
    <mergeCell ref="BD5:BD7"/>
    <mergeCell ref="CX6:DE6"/>
    <mergeCell ref="DG6:DN6"/>
    <mergeCell ref="G7:L7"/>
    <mergeCell ref="C1:D1"/>
    <mergeCell ref="C2:D2"/>
    <mergeCell ref="C3:D3"/>
    <mergeCell ref="C4:D4"/>
    <mergeCell ref="C5:C7"/>
  </mergeCells>
  <conditionalFormatting sqref="C152">
    <cfRule type="duplicateValues" dxfId="130" priority="57" stopIfTrue="1"/>
  </conditionalFormatting>
  <conditionalFormatting sqref="C157">
    <cfRule type="duplicateValues" dxfId="129" priority="56" stopIfTrue="1"/>
  </conditionalFormatting>
  <conditionalFormatting sqref="C180">
    <cfRule type="duplicateValues" dxfId="128" priority="54" stopIfTrue="1"/>
  </conditionalFormatting>
  <conditionalFormatting sqref="C195">
    <cfRule type="duplicateValues" dxfId="127" priority="53" stopIfTrue="1"/>
  </conditionalFormatting>
  <conditionalFormatting sqref="C214">
    <cfRule type="duplicateValues" dxfId="126" priority="51" stopIfTrue="1"/>
  </conditionalFormatting>
  <conditionalFormatting sqref="C216">
    <cfRule type="duplicateValues" dxfId="125" priority="49" stopIfTrue="1"/>
  </conditionalFormatting>
  <conditionalFormatting sqref="C221">
    <cfRule type="duplicateValues" dxfId="124" priority="47" stopIfTrue="1"/>
  </conditionalFormatting>
  <conditionalFormatting sqref="C260">
    <cfRule type="duplicateValues" dxfId="123" priority="43" stopIfTrue="1"/>
  </conditionalFormatting>
  <conditionalFormatting sqref="C251">
    <cfRule type="duplicateValues" dxfId="122" priority="41" stopIfTrue="1"/>
  </conditionalFormatting>
  <conditionalFormatting sqref="EC152">
    <cfRule type="duplicateValues" dxfId="121" priority="37" stopIfTrue="1"/>
  </conditionalFormatting>
  <conditionalFormatting sqref="EC157">
    <cfRule type="duplicateValues" dxfId="120" priority="36" stopIfTrue="1"/>
  </conditionalFormatting>
  <conditionalFormatting sqref="EC158">
    <cfRule type="duplicateValues" dxfId="119" priority="35" stopIfTrue="1"/>
  </conditionalFormatting>
  <conditionalFormatting sqref="EC180">
    <cfRule type="duplicateValues" dxfId="118" priority="34" stopIfTrue="1"/>
  </conditionalFormatting>
  <conditionalFormatting sqref="EC195">
    <cfRule type="duplicateValues" dxfId="117" priority="33" stopIfTrue="1"/>
  </conditionalFormatting>
  <conditionalFormatting sqref="EC214">
    <cfRule type="duplicateValues" dxfId="116" priority="32" stopIfTrue="1"/>
  </conditionalFormatting>
  <conditionalFormatting sqref="EC216">
    <cfRule type="duplicateValues" dxfId="115" priority="31" stopIfTrue="1"/>
  </conditionalFormatting>
  <conditionalFormatting sqref="EC221">
    <cfRule type="duplicateValues" dxfId="114" priority="30" stopIfTrue="1"/>
  </conditionalFormatting>
  <conditionalFormatting sqref="EC260">
    <cfRule type="duplicateValues" dxfId="113" priority="29" stopIfTrue="1"/>
  </conditionalFormatting>
  <conditionalFormatting sqref="EC251">
    <cfRule type="duplicateValues" dxfId="112" priority="28" stopIfTrue="1"/>
  </conditionalFormatting>
  <conditionalFormatting sqref="EC250">
    <cfRule type="duplicateValues" dxfId="111" priority="27" stopIfTrue="1"/>
  </conditionalFormatting>
  <conditionalFormatting sqref="C259">
    <cfRule type="duplicateValues" dxfId="110" priority="26" stopIfTrue="1"/>
  </conditionalFormatting>
  <conditionalFormatting sqref="C159">
    <cfRule type="duplicateValues" dxfId="109" priority="25" stopIfTrue="1"/>
  </conditionalFormatting>
  <conditionalFormatting sqref="C250">
    <cfRule type="duplicateValues" dxfId="108" priority="23" stopIfTrue="1"/>
  </conditionalFormatting>
  <conditionalFormatting sqref="C250">
    <cfRule type="duplicateValues" dxfId="107" priority="24" stopIfTrue="1"/>
  </conditionalFormatting>
  <conditionalFormatting sqref="C107">
    <cfRule type="duplicateValues" dxfId="106" priority="21" stopIfTrue="1"/>
  </conditionalFormatting>
  <conditionalFormatting sqref="C107">
    <cfRule type="duplicateValues" dxfId="105" priority="22" stopIfTrue="1"/>
  </conditionalFormatting>
  <conditionalFormatting sqref="C117">
    <cfRule type="duplicateValues" dxfId="104" priority="19" stopIfTrue="1"/>
  </conditionalFormatting>
  <conditionalFormatting sqref="C117">
    <cfRule type="duplicateValues" dxfId="103" priority="20" stopIfTrue="1"/>
  </conditionalFormatting>
  <conditionalFormatting sqref="C114">
    <cfRule type="duplicateValues" dxfId="102" priority="17" stopIfTrue="1"/>
  </conditionalFormatting>
  <conditionalFormatting sqref="C114">
    <cfRule type="duplicateValues" dxfId="101" priority="18" stopIfTrue="1"/>
  </conditionalFormatting>
  <conditionalFormatting sqref="C56">
    <cfRule type="duplicateValues" dxfId="100" priority="15" stopIfTrue="1"/>
  </conditionalFormatting>
  <conditionalFormatting sqref="C56">
    <cfRule type="duplicateValues" dxfId="99" priority="16" stopIfTrue="1"/>
  </conditionalFormatting>
  <conditionalFormatting sqref="C213">
    <cfRule type="duplicateValues" dxfId="98" priority="13" stopIfTrue="1"/>
  </conditionalFormatting>
  <conditionalFormatting sqref="C213">
    <cfRule type="duplicateValues" dxfId="97" priority="14" stopIfTrue="1"/>
  </conditionalFormatting>
  <conditionalFormatting sqref="C39">
    <cfRule type="duplicateValues" dxfId="96" priority="11" stopIfTrue="1"/>
  </conditionalFormatting>
  <conditionalFormatting sqref="C39">
    <cfRule type="duplicateValues" dxfId="95" priority="12" stopIfTrue="1"/>
  </conditionalFormatting>
  <conditionalFormatting sqref="C249">
    <cfRule type="duplicateValues" dxfId="94" priority="9" stopIfTrue="1"/>
  </conditionalFormatting>
  <conditionalFormatting sqref="C249">
    <cfRule type="duplicateValues" dxfId="93" priority="10" stopIfTrue="1"/>
  </conditionalFormatting>
  <conditionalFormatting sqref="C158">
    <cfRule type="duplicateValues" dxfId="92" priority="7" stopIfTrue="1"/>
  </conditionalFormatting>
  <conditionalFormatting sqref="C158">
    <cfRule type="duplicateValues" dxfId="91" priority="8" stopIfTrue="1"/>
  </conditionalFormatting>
  <conditionalFormatting sqref="C209">
    <cfRule type="duplicateValues" dxfId="90" priority="5" stopIfTrue="1"/>
  </conditionalFormatting>
  <conditionalFormatting sqref="C209">
    <cfRule type="duplicateValues" dxfId="89" priority="6" stopIfTrue="1"/>
  </conditionalFormatting>
  <conditionalFormatting sqref="C194">
    <cfRule type="duplicateValues" dxfId="88" priority="3" stopIfTrue="1"/>
  </conditionalFormatting>
  <conditionalFormatting sqref="C194">
    <cfRule type="duplicateValues" dxfId="87" priority="4" stopIfTrue="1"/>
  </conditionalFormatting>
  <conditionalFormatting sqref="C153">
    <cfRule type="duplicateValues" dxfId="86" priority="1" stopIfTrue="1"/>
  </conditionalFormatting>
  <conditionalFormatting sqref="C153">
    <cfRule type="duplicateValues" dxfId="85" priority="2" stopIfTrue="1"/>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T260"/>
  <sheetViews>
    <sheetView rightToLeft="1" topLeftCell="AH224" workbookViewId="0">
      <selection activeCell="AT231" sqref="AT231"/>
    </sheetView>
  </sheetViews>
  <sheetFormatPr defaultRowHeight="39.950000000000003" customHeight="1"/>
  <cols>
    <col min="1" max="1" width="7.28515625" style="85" customWidth="1"/>
    <col min="2" max="2" width="8" style="78" bestFit="1" customWidth="1"/>
    <col min="3" max="3" width="11.140625" style="78" bestFit="1" customWidth="1"/>
    <col min="4" max="4" width="7.140625" style="86" customWidth="1"/>
    <col min="5" max="5" width="6" style="87" bestFit="1" customWidth="1"/>
    <col min="6" max="6" width="7.42578125" style="41" bestFit="1" customWidth="1"/>
    <col min="7" max="7" width="10.140625" style="88" customWidth="1"/>
    <col min="8" max="8" width="9.140625" style="41"/>
    <col min="9" max="9" width="10.140625" style="88" customWidth="1"/>
    <col min="10" max="11" width="12.5703125" style="86" customWidth="1"/>
    <col min="12" max="12" width="19.7109375" style="38" customWidth="1"/>
    <col min="13" max="13" width="12.28515625" style="38" bestFit="1" customWidth="1"/>
    <col min="14" max="15" width="10.85546875" style="38" customWidth="1"/>
    <col min="16" max="16" width="12.28515625" style="89" customWidth="1"/>
    <col min="17" max="17" width="8.140625" style="89" customWidth="1"/>
    <col min="18" max="18" width="9" style="38" bestFit="1" customWidth="1"/>
    <col min="19" max="19" width="25.42578125" style="78" customWidth="1"/>
    <col min="20" max="20" width="9.5703125" style="85" hidden="1" customWidth="1"/>
    <col min="21" max="21" width="7.5703125" style="82" hidden="1" customWidth="1"/>
    <col min="22" max="22" width="29.7109375" style="86" customWidth="1"/>
    <col min="23" max="23" width="11" style="86" customWidth="1"/>
    <col min="24" max="24" width="9.7109375" style="82" customWidth="1"/>
    <col min="25" max="25" width="9.140625" style="82"/>
    <col min="26" max="32" width="9.140625" style="38"/>
    <col min="33" max="33" width="15.5703125" style="38" customWidth="1"/>
    <col min="34" max="34" width="12.5703125" style="38" customWidth="1"/>
    <col min="35" max="37" width="9.140625" style="38"/>
    <col min="38" max="38" width="16.5703125" style="38" customWidth="1"/>
    <col min="39" max="16384" width="9.140625" style="38"/>
  </cols>
  <sheetData>
    <row r="1" spans="1:46" s="6" customFormat="1" ht="35.25" customHeight="1">
      <c r="A1" s="4"/>
      <c r="B1" s="4"/>
      <c r="C1" s="4"/>
      <c r="D1" s="290" t="s">
        <v>116</v>
      </c>
      <c r="E1" s="290"/>
      <c r="F1" s="290"/>
      <c r="G1" s="5"/>
      <c r="H1" s="5"/>
      <c r="J1" s="7"/>
      <c r="K1" s="7"/>
      <c r="L1" s="291" t="s">
        <v>117</v>
      </c>
      <c r="M1" s="291"/>
      <c r="N1" s="291"/>
      <c r="O1" s="291"/>
      <c r="P1" s="291"/>
      <c r="Q1" s="291"/>
      <c r="R1" s="7"/>
      <c r="S1" s="8"/>
      <c r="T1" s="9"/>
      <c r="U1" s="10"/>
      <c r="V1" s="11"/>
      <c r="W1" s="12"/>
    </row>
    <row r="2" spans="1:46" s="6" customFormat="1" ht="36" customHeight="1" thickBot="1">
      <c r="B2" s="13"/>
      <c r="C2" s="13"/>
      <c r="D2" s="14" t="s">
        <v>118</v>
      </c>
      <c r="E2" s="15"/>
      <c r="F2" s="15"/>
      <c r="I2" s="16"/>
      <c r="J2" s="15"/>
      <c r="K2" s="17" t="s">
        <v>120</v>
      </c>
      <c r="L2" s="292" t="s">
        <v>119</v>
      </c>
      <c r="M2" s="292"/>
      <c r="N2" s="15"/>
      <c r="O2" s="15"/>
      <c r="P2" s="15"/>
      <c r="Q2" s="15"/>
      <c r="R2" s="15"/>
      <c r="S2" s="8"/>
      <c r="T2" s="9"/>
      <c r="U2" s="10"/>
      <c r="V2" s="11"/>
      <c r="W2" s="12"/>
    </row>
    <row r="3" spans="1:46" s="24" customFormat="1" ht="39.950000000000003" customHeight="1" thickBot="1">
      <c r="A3" s="18" t="s">
        <v>121</v>
      </c>
      <c r="B3" s="19" t="s">
        <v>122</v>
      </c>
      <c r="C3" s="19" t="s">
        <v>123</v>
      </c>
      <c r="D3" s="19" t="s">
        <v>124</v>
      </c>
      <c r="E3" s="20" t="s">
        <v>125</v>
      </c>
      <c r="F3" s="20" t="s">
        <v>126</v>
      </c>
      <c r="G3" s="20" t="s">
        <v>128</v>
      </c>
      <c r="H3" s="20" t="s">
        <v>127</v>
      </c>
      <c r="I3" s="21" t="s">
        <v>129</v>
      </c>
      <c r="J3" s="20" t="s">
        <v>130</v>
      </c>
      <c r="K3" s="20" t="s">
        <v>131</v>
      </c>
      <c r="L3" s="20" t="s">
        <v>132</v>
      </c>
      <c r="M3" s="20" t="s">
        <v>133</v>
      </c>
      <c r="N3" s="20" t="s">
        <v>134</v>
      </c>
      <c r="O3" s="20" t="s">
        <v>135</v>
      </c>
      <c r="P3" s="20" t="s">
        <v>78</v>
      </c>
      <c r="Q3" s="20" t="s">
        <v>136</v>
      </c>
      <c r="R3" s="20" t="s">
        <v>137</v>
      </c>
      <c r="S3" s="22" t="s">
        <v>138</v>
      </c>
      <c r="T3" s="22" t="s">
        <v>139</v>
      </c>
      <c r="U3" s="23" t="s">
        <v>140</v>
      </c>
      <c r="V3" s="22" t="s">
        <v>141</v>
      </c>
      <c r="W3" s="22" t="s">
        <v>142</v>
      </c>
      <c r="X3" s="22" t="s">
        <v>143</v>
      </c>
      <c r="Y3" s="22" t="s">
        <v>144</v>
      </c>
      <c r="AC3" s="242" t="s">
        <v>3005</v>
      </c>
      <c r="AD3" s="243" t="s">
        <v>3006</v>
      </c>
      <c r="AE3" s="243" t="s">
        <v>127</v>
      </c>
      <c r="AF3" s="243" t="s">
        <v>3007</v>
      </c>
      <c r="AG3" s="243" t="s">
        <v>3008</v>
      </c>
      <c r="AH3" s="243" t="s">
        <v>3009</v>
      </c>
      <c r="AI3" s="243" t="s">
        <v>3010</v>
      </c>
      <c r="AJ3" s="244" t="s">
        <v>3011</v>
      </c>
      <c r="AK3" s="243" t="s">
        <v>3012</v>
      </c>
      <c r="AL3" s="245" t="s">
        <v>3013</v>
      </c>
      <c r="AN3" s="24" t="s">
        <v>3454</v>
      </c>
      <c r="AO3" s="24" t="s">
        <v>2558</v>
      </c>
      <c r="AP3" s="24" t="s">
        <v>3455</v>
      </c>
      <c r="AQ3" s="24" t="s">
        <v>3456</v>
      </c>
      <c r="AR3" s="24" t="s">
        <v>3457</v>
      </c>
    </row>
    <row r="4" spans="1:46" ht="39.950000000000003" customHeight="1" thickBot="1">
      <c r="A4" s="25" t="s">
        <v>3</v>
      </c>
      <c r="B4" s="26" t="s">
        <v>1056</v>
      </c>
      <c r="C4" s="26" t="s">
        <v>1057</v>
      </c>
      <c r="D4" s="27" t="s">
        <v>148</v>
      </c>
      <c r="E4" s="25">
        <v>90472</v>
      </c>
      <c r="F4" s="28">
        <v>472</v>
      </c>
      <c r="G4" s="29" t="s">
        <v>3</v>
      </c>
      <c r="H4" s="26" t="s">
        <v>1058</v>
      </c>
      <c r="I4" s="29">
        <v>1</v>
      </c>
      <c r="J4" s="27" t="s">
        <v>1059</v>
      </c>
      <c r="K4" s="30" t="s">
        <v>1060</v>
      </c>
      <c r="L4" s="54" t="s">
        <v>1061</v>
      </c>
      <c r="M4" s="54" t="s">
        <v>1062</v>
      </c>
      <c r="N4" s="54" t="s">
        <v>1063</v>
      </c>
      <c r="O4" s="36">
        <v>500204722</v>
      </c>
      <c r="P4" s="37" t="s">
        <v>286</v>
      </c>
      <c r="Q4" s="33" t="s">
        <v>156</v>
      </c>
      <c r="R4" s="32" t="s">
        <v>180</v>
      </c>
      <c r="S4" s="40" t="s">
        <v>1064</v>
      </c>
      <c r="T4" s="74"/>
      <c r="U4" s="36"/>
      <c r="V4" s="48" t="s">
        <v>1065</v>
      </c>
      <c r="W4" s="36" t="s">
        <v>184</v>
      </c>
      <c r="X4" s="37" t="s">
        <v>1066</v>
      </c>
      <c r="Y4" s="37">
        <v>152</v>
      </c>
      <c r="AC4" s="246" t="s">
        <v>3</v>
      </c>
      <c r="AD4" s="247" t="s">
        <v>3014</v>
      </c>
      <c r="AE4" s="247" t="s">
        <v>1058</v>
      </c>
      <c r="AF4" s="247" t="s">
        <v>286</v>
      </c>
      <c r="AG4" s="248">
        <v>41.6</v>
      </c>
      <c r="AH4" s="247" t="s">
        <v>3015</v>
      </c>
      <c r="AI4" s="174">
        <v>8</v>
      </c>
      <c r="AJ4" s="247" t="s">
        <v>3016</v>
      </c>
      <c r="AK4" s="247" t="s">
        <v>1066</v>
      </c>
      <c r="AL4" s="248">
        <v>2</v>
      </c>
      <c r="AN4" s="38">
        <v>90472</v>
      </c>
      <c r="AO4" s="38" t="s">
        <v>3</v>
      </c>
      <c r="AP4" s="38">
        <v>11855.696647334033</v>
      </c>
      <c r="AQ4" s="38">
        <v>9721.6712508139062</v>
      </c>
      <c r="AR4" s="38">
        <v>9117.6119473340332</v>
      </c>
      <c r="AT4" s="124"/>
    </row>
    <row r="5" spans="1:46" ht="39.950000000000003" customHeight="1" thickBot="1">
      <c r="A5" s="25" t="s">
        <v>1603</v>
      </c>
      <c r="B5" s="27" t="s">
        <v>1604</v>
      </c>
      <c r="C5" s="26" t="s">
        <v>1605</v>
      </c>
      <c r="D5" s="27" t="s">
        <v>148</v>
      </c>
      <c r="E5" s="25">
        <v>90473</v>
      </c>
      <c r="F5" s="28">
        <v>473</v>
      </c>
      <c r="G5" s="29" t="s">
        <v>1603</v>
      </c>
      <c r="H5" s="26" t="s">
        <v>1606</v>
      </c>
      <c r="I5" s="29">
        <v>2</v>
      </c>
      <c r="J5" s="27" t="s">
        <v>1607</v>
      </c>
      <c r="K5" s="30" t="s">
        <v>1608</v>
      </c>
      <c r="L5" s="54" t="s">
        <v>1609</v>
      </c>
      <c r="M5" s="54" t="s">
        <v>1610</v>
      </c>
      <c r="N5" s="54" t="s">
        <v>1611</v>
      </c>
      <c r="O5" s="36">
        <v>500204730</v>
      </c>
      <c r="P5" s="37" t="s">
        <v>286</v>
      </c>
      <c r="Q5" s="33" t="s">
        <v>156</v>
      </c>
      <c r="R5" s="32" t="s">
        <v>617</v>
      </c>
      <c r="S5" s="40" t="s">
        <v>1612</v>
      </c>
      <c r="T5" s="36"/>
      <c r="U5" s="36"/>
      <c r="V5" s="48" t="s">
        <v>1613</v>
      </c>
      <c r="W5" s="36" t="s">
        <v>184</v>
      </c>
      <c r="X5" s="37" t="s">
        <v>1614</v>
      </c>
      <c r="Y5" s="37">
        <v>252</v>
      </c>
      <c r="AC5" s="246" t="s">
        <v>1603</v>
      </c>
      <c r="AD5" s="247" t="s">
        <v>3017</v>
      </c>
      <c r="AE5" s="247" t="s">
        <v>3018</v>
      </c>
      <c r="AF5" s="247" t="s">
        <v>286</v>
      </c>
      <c r="AG5" s="248">
        <v>107.9</v>
      </c>
      <c r="AH5" s="247" t="s">
        <v>3019</v>
      </c>
      <c r="AI5" s="174">
        <v>10</v>
      </c>
      <c r="AJ5" s="247" t="s">
        <v>3020</v>
      </c>
      <c r="AK5" s="247" t="s">
        <v>1614</v>
      </c>
      <c r="AL5" s="248">
        <v>3</v>
      </c>
      <c r="AN5" s="38">
        <v>90473</v>
      </c>
      <c r="AO5" s="38" t="s">
        <v>1603</v>
      </c>
      <c r="AP5" s="38">
        <v>15740.13205628604</v>
      </c>
      <c r="AQ5" s="38">
        <v>12906.908286154552</v>
      </c>
      <c r="AR5" s="38">
        <v>12179.960013176578</v>
      </c>
    </row>
    <row r="6" spans="1:46" ht="39.950000000000003" customHeight="1" thickBot="1">
      <c r="A6" s="25" t="s">
        <v>1113</v>
      </c>
      <c r="B6" s="26" t="s">
        <v>1114</v>
      </c>
      <c r="C6" s="26" t="s">
        <v>1105</v>
      </c>
      <c r="D6" s="27" t="s">
        <v>148</v>
      </c>
      <c r="E6" s="25">
        <v>60182</v>
      </c>
      <c r="F6" s="28">
        <v>182</v>
      </c>
      <c r="G6" s="29" t="s">
        <v>1113</v>
      </c>
      <c r="H6" s="26" t="s">
        <v>1115</v>
      </c>
      <c r="I6" s="29">
        <v>3</v>
      </c>
      <c r="J6" s="27" t="s">
        <v>1116</v>
      </c>
      <c r="K6" s="30" t="s">
        <v>1117</v>
      </c>
      <c r="L6" s="31" t="s">
        <v>1118</v>
      </c>
      <c r="M6" s="31" t="s">
        <v>1119</v>
      </c>
      <c r="N6" s="54" t="s">
        <v>1120</v>
      </c>
      <c r="O6" s="36">
        <v>500201827</v>
      </c>
      <c r="P6" s="37" t="s">
        <v>286</v>
      </c>
      <c r="Q6" s="33" t="s">
        <v>156</v>
      </c>
      <c r="R6" s="32" t="s">
        <v>157</v>
      </c>
      <c r="S6" s="78" t="s">
        <v>1121</v>
      </c>
      <c r="T6" s="36"/>
      <c r="U6" s="36"/>
      <c r="V6" s="56" t="s">
        <v>1122</v>
      </c>
      <c r="W6" s="36" t="s">
        <v>184</v>
      </c>
      <c r="X6" s="37" t="s">
        <v>1123</v>
      </c>
      <c r="Y6" s="37">
        <v>457</v>
      </c>
      <c r="AC6" s="246" t="s">
        <v>1113</v>
      </c>
      <c r="AD6" s="247" t="s">
        <v>3021</v>
      </c>
      <c r="AE6" s="247" t="s">
        <v>3022</v>
      </c>
      <c r="AF6" s="247" t="s">
        <v>286</v>
      </c>
      <c r="AG6" s="248">
        <v>14.4</v>
      </c>
      <c r="AH6" s="247" t="s">
        <v>3023</v>
      </c>
      <c r="AI6" s="174">
        <v>11</v>
      </c>
      <c r="AJ6" s="247" t="s">
        <v>3024</v>
      </c>
      <c r="AK6" s="247" t="s">
        <v>1123</v>
      </c>
      <c r="AL6" s="248">
        <v>8</v>
      </c>
      <c r="AN6" s="38">
        <v>60182</v>
      </c>
      <c r="AO6" s="38" t="s">
        <v>1113</v>
      </c>
      <c r="AP6" s="38">
        <v>-7707.9587744614146</v>
      </c>
      <c r="AQ6" s="38">
        <v>0</v>
      </c>
      <c r="AR6" s="38">
        <v>-11175.035121637262</v>
      </c>
    </row>
    <row r="7" spans="1:46" ht="39.950000000000003" customHeight="1" thickBot="1">
      <c r="A7" s="25" t="s">
        <v>524</v>
      </c>
      <c r="B7" s="26" t="s">
        <v>525</v>
      </c>
      <c r="C7" s="26" t="s">
        <v>526</v>
      </c>
      <c r="D7" s="27" t="s">
        <v>163</v>
      </c>
      <c r="E7" s="25">
        <v>92710</v>
      </c>
      <c r="F7" s="28">
        <v>2710</v>
      </c>
      <c r="G7" s="29" t="s">
        <v>524</v>
      </c>
      <c r="H7" s="26" t="s">
        <v>527</v>
      </c>
      <c r="I7" s="29"/>
      <c r="J7" s="27" t="s">
        <v>528</v>
      </c>
      <c r="K7" s="30" t="s">
        <v>529</v>
      </c>
      <c r="L7" s="31" t="s">
        <v>530</v>
      </c>
      <c r="M7" s="54" t="s">
        <v>531</v>
      </c>
      <c r="N7" s="54" t="s">
        <v>532</v>
      </c>
      <c r="O7" s="36">
        <v>500227103</v>
      </c>
      <c r="P7" s="37" t="s">
        <v>79</v>
      </c>
      <c r="Q7" s="33" t="s">
        <v>156</v>
      </c>
      <c r="R7" s="32" t="s">
        <v>180</v>
      </c>
      <c r="S7" s="25" t="s">
        <v>533</v>
      </c>
      <c r="T7" s="55" t="s">
        <v>534</v>
      </c>
      <c r="U7" s="36"/>
      <c r="V7" s="56" t="s">
        <v>535</v>
      </c>
      <c r="W7" s="36" t="s">
        <v>184</v>
      </c>
      <c r="X7" s="37" t="s">
        <v>536</v>
      </c>
      <c r="Y7" s="37">
        <v>354</v>
      </c>
      <c r="AC7" s="249" t="s">
        <v>524</v>
      </c>
      <c r="AD7" s="250" t="s">
        <v>3025</v>
      </c>
      <c r="AE7" s="250" t="s">
        <v>527</v>
      </c>
      <c r="AF7" s="250" t="s">
        <v>79</v>
      </c>
      <c r="AG7" s="251">
        <v>58.6</v>
      </c>
      <c r="AH7" s="250" t="s">
        <v>3026</v>
      </c>
      <c r="AI7" s="250">
        <v>15</v>
      </c>
      <c r="AJ7" s="250" t="s">
        <v>3027</v>
      </c>
      <c r="AK7" s="250" t="s">
        <v>536</v>
      </c>
      <c r="AL7" s="250">
        <v>2</v>
      </c>
      <c r="AN7" s="38">
        <v>92710</v>
      </c>
      <c r="AO7" s="124" t="s">
        <v>524</v>
      </c>
      <c r="AP7" s="38">
        <v>27355.881631785094</v>
      </c>
      <c r="AQ7" s="38">
        <v>22431.822938063775</v>
      </c>
      <c r="AR7" s="38">
        <v>19516.493431785097</v>
      </c>
    </row>
    <row r="8" spans="1:46" ht="39.950000000000003" customHeight="1" thickBot="1">
      <c r="A8" s="25" t="s">
        <v>145</v>
      </c>
      <c r="B8" s="26" t="s">
        <v>146</v>
      </c>
      <c r="C8" s="26" t="s">
        <v>147</v>
      </c>
      <c r="D8" s="27" t="s">
        <v>148</v>
      </c>
      <c r="E8" s="25">
        <v>50031</v>
      </c>
      <c r="F8" s="28">
        <v>31</v>
      </c>
      <c r="G8" s="29" t="s">
        <v>145</v>
      </c>
      <c r="H8" s="26" t="s">
        <v>149</v>
      </c>
      <c r="I8" s="29">
        <v>4</v>
      </c>
      <c r="J8" s="27" t="s">
        <v>150</v>
      </c>
      <c r="K8" s="30" t="s">
        <v>151</v>
      </c>
      <c r="L8" s="31" t="s">
        <v>152</v>
      </c>
      <c r="M8" s="31" t="s">
        <v>153</v>
      </c>
      <c r="N8" s="31" t="s">
        <v>154</v>
      </c>
      <c r="O8" s="32">
        <v>500200316</v>
      </c>
      <c r="P8" s="27" t="s">
        <v>79</v>
      </c>
      <c r="Q8" s="33" t="s">
        <v>156</v>
      </c>
      <c r="R8" s="32" t="s">
        <v>157</v>
      </c>
      <c r="S8" s="113" t="s">
        <v>158</v>
      </c>
      <c r="T8" s="34"/>
      <c r="U8" s="32"/>
      <c r="V8" s="35" t="s">
        <v>159</v>
      </c>
      <c r="W8" s="36" t="s">
        <v>143</v>
      </c>
      <c r="X8" s="37" t="s">
        <v>145</v>
      </c>
      <c r="Y8" s="37">
        <v>601</v>
      </c>
      <c r="AC8" s="249" t="s">
        <v>145</v>
      </c>
      <c r="AD8" s="250" t="s">
        <v>3028</v>
      </c>
      <c r="AE8" s="250" t="s">
        <v>3029</v>
      </c>
      <c r="AF8" s="250" t="s">
        <v>79</v>
      </c>
      <c r="AG8" s="251">
        <v>85.8</v>
      </c>
      <c r="AH8" s="250" t="s">
        <v>3030</v>
      </c>
      <c r="AI8" s="250">
        <v>5</v>
      </c>
      <c r="AJ8" s="250" t="s">
        <v>3031</v>
      </c>
      <c r="AK8" s="250" t="s">
        <v>145</v>
      </c>
      <c r="AL8" s="252">
        <v>3</v>
      </c>
      <c r="AN8" s="38">
        <v>50031</v>
      </c>
      <c r="AO8" s="38" t="s">
        <v>145</v>
      </c>
      <c r="AP8" s="38">
        <v>41999.60067395863</v>
      </c>
      <c r="AQ8" s="38">
        <v>34439.672552646072</v>
      </c>
      <c r="AR8" s="38">
        <v>24393.08191352064</v>
      </c>
    </row>
    <row r="9" spans="1:46" ht="39.950000000000003" customHeight="1" thickBot="1">
      <c r="A9" s="25" t="s">
        <v>2442</v>
      </c>
      <c r="B9" s="26" t="s">
        <v>921</v>
      </c>
      <c r="C9" s="26" t="s">
        <v>799</v>
      </c>
      <c r="D9" s="27" t="s">
        <v>163</v>
      </c>
      <c r="E9" s="25">
        <v>52400</v>
      </c>
      <c r="F9" s="28">
        <v>2400</v>
      </c>
      <c r="G9" s="29" t="s">
        <v>2442</v>
      </c>
      <c r="H9" s="26" t="s">
        <v>2443</v>
      </c>
      <c r="I9" s="29"/>
      <c r="J9" s="27" t="s">
        <v>2444</v>
      </c>
      <c r="K9" s="30" t="s">
        <v>2445</v>
      </c>
      <c r="L9" s="54" t="s">
        <v>2446</v>
      </c>
      <c r="M9" s="54" t="s">
        <v>2447</v>
      </c>
      <c r="N9" s="54" t="s">
        <v>2448</v>
      </c>
      <c r="O9" s="36">
        <v>500224001</v>
      </c>
      <c r="P9" s="37" t="s">
        <v>79</v>
      </c>
      <c r="Q9" s="33" t="s">
        <v>156</v>
      </c>
      <c r="R9" s="32" t="s">
        <v>157</v>
      </c>
      <c r="S9" s="56" t="s">
        <v>2449</v>
      </c>
      <c r="T9" s="36"/>
      <c r="U9" s="36"/>
      <c r="V9" s="56" t="s">
        <v>2450</v>
      </c>
      <c r="W9" s="36" t="s">
        <v>143</v>
      </c>
      <c r="X9" s="37" t="s">
        <v>2451</v>
      </c>
      <c r="Y9" s="37">
        <v>552</v>
      </c>
      <c r="AC9" s="249" t="s">
        <v>2442</v>
      </c>
      <c r="AD9" s="250" t="s">
        <v>3032</v>
      </c>
      <c r="AE9" s="250" t="s">
        <v>2443</v>
      </c>
      <c r="AF9" s="250" t="s">
        <v>79</v>
      </c>
      <c r="AG9" s="251">
        <v>0</v>
      </c>
      <c r="AH9" s="250" t="s">
        <v>3033</v>
      </c>
      <c r="AI9" s="250">
        <v>15</v>
      </c>
      <c r="AJ9" s="250" t="s">
        <v>3034</v>
      </c>
      <c r="AK9" s="250" t="s">
        <v>3035</v>
      </c>
      <c r="AL9" s="252">
        <v>5</v>
      </c>
      <c r="AN9" s="38">
        <v>52400</v>
      </c>
      <c r="AO9" s="38" t="s">
        <v>2442</v>
      </c>
      <c r="AP9" s="38">
        <v>1073.5563789401558</v>
      </c>
      <c r="AQ9" s="38">
        <v>3877.8490119423841</v>
      </c>
      <c r="AR9" s="38">
        <v>-14083.152354895816</v>
      </c>
    </row>
    <row r="10" spans="1:46" ht="39.950000000000003" customHeight="1" thickBot="1">
      <c r="A10" s="25" t="s">
        <v>537</v>
      </c>
      <c r="B10" s="26" t="s">
        <v>538</v>
      </c>
      <c r="C10" s="26" t="s">
        <v>539</v>
      </c>
      <c r="D10" s="27" t="s">
        <v>148</v>
      </c>
      <c r="E10" s="25">
        <v>51020</v>
      </c>
      <c r="F10" s="28">
        <v>1020</v>
      </c>
      <c r="G10" s="29" t="s">
        <v>537</v>
      </c>
      <c r="H10" s="26" t="s">
        <v>527</v>
      </c>
      <c r="I10" s="29">
        <v>5</v>
      </c>
      <c r="J10" s="27" t="s">
        <v>540</v>
      </c>
      <c r="K10" s="30" t="s">
        <v>541</v>
      </c>
      <c r="L10" s="54" t="s">
        <v>542</v>
      </c>
      <c r="M10" s="54" t="s">
        <v>543</v>
      </c>
      <c r="N10" s="54" t="s">
        <v>544</v>
      </c>
      <c r="O10" s="36">
        <v>500210208</v>
      </c>
      <c r="P10" s="37" t="s">
        <v>79</v>
      </c>
      <c r="Q10" s="33" t="s">
        <v>156</v>
      </c>
      <c r="R10" s="32" t="s">
        <v>157</v>
      </c>
      <c r="S10" s="25" t="s">
        <v>545</v>
      </c>
      <c r="T10" s="55" t="s">
        <v>546</v>
      </c>
      <c r="U10" s="36"/>
      <c r="V10" s="56" t="s">
        <v>547</v>
      </c>
      <c r="W10" s="36" t="s">
        <v>184</v>
      </c>
      <c r="X10" s="37" t="s">
        <v>548</v>
      </c>
      <c r="Y10" s="37">
        <v>353</v>
      </c>
      <c r="AC10" s="249" t="s">
        <v>537</v>
      </c>
      <c r="AD10" s="250" t="s">
        <v>3036</v>
      </c>
      <c r="AE10" s="250" t="s">
        <v>527</v>
      </c>
      <c r="AF10" s="250" t="s">
        <v>79</v>
      </c>
      <c r="AG10" s="251">
        <v>38.700000000000003</v>
      </c>
      <c r="AH10" s="250" t="s">
        <v>3037</v>
      </c>
      <c r="AI10" s="250">
        <v>13</v>
      </c>
      <c r="AJ10" s="250" t="s">
        <v>3038</v>
      </c>
      <c r="AK10" s="250" t="s">
        <v>548</v>
      </c>
      <c r="AL10" s="252">
        <v>4</v>
      </c>
      <c r="AN10" s="38">
        <v>51020</v>
      </c>
      <c r="AO10" s="38" t="s">
        <v>537</v>
      </c>
      <c r="AP10" s="38">
        <v>25456.724867580859</v>
      </c>
      <c r="AQ10" s="38">
        <v>20874.514391416302</v>
      </c>
      <c r="AR10" s="38">
        <v>16606.062556242843</v>
      </c>
    </row>
    <row r="11" spans="1:46" ht="39.950000000000003" customHeight="1" thickBot="1">
      <c r="A11" s="25" t="s">
        <v>838</v>
      </c>
      <c r="B11" s="26" t="s">
        <v>839</v>
      </c>
      <c r="C11" s="26" t="s">
        <v>840</v>
      </c>
      <c r="D11" s="27" t="s">
        <v>163</v>
      </c>
      <c r="E11" s="25">
        <v>83760</v>
      </c>
      <c r="F11" s="28">
        <v>3760</v>
      </c>
      <c r="G11" s="29" t="s">
        <v>838</v>
      </c>
      <c r="H11" s="26" t="s">
        <v>841</v>
      </c>
      <c r="I11" s="29"/>
      <c r="J11" s="27" t="s">
        <v>842</v>
      </c>
      <c r="K11" s="30" t="s">
        <v>843</v>
      </c>
      <c r="L11" s="54" t="s">
        <v>844</v>
      </c>
      <c r="M11" s="54" t="s">
        <v>845</v>
      </c>
      <c r="N11" s="54" t="s">
        <v>846</v>
      </c>
      <c r="O11" s="36">
        <v>500237607</v>
      </c>
      <c r="P11" s="37" t="s">
        <v>286</v>
      </c>
      <c r="Q11" s="33" t="s">
        <v>156</v>
      </c>
      <c r="R11" s="32" t="s">
        <v>157</v>
      </c>
      <c r="S11" s="40" t="s">
        <v>847</v>
      </c>
      <c r="T11" s="74"/>
      <c r="U11" s="36"/>
      <c r="V11" s="56" t="s">
        <v>848</v>
      </c>
      <c r="W11" s="36" t="s">
        <v>143</v>
      </c>
      <c r="X11" s="37" t="s">
        <v>838</v>
      </c>
      <c r="Y11" s="37">
        <v>718</v>
      </c>
      <c r="AC11" s="246" t="s">
        <v>838</v>
      </c>
      <c r="AD11" s="247" t="s">
        <v>3039</v>
      </c>
      <c r="AE11" s="247" t="s">
        <v>3040</v>
      </c>
      <c r="AF11" s="247" t="s">
        <v>286</v>
      </c>
      <c r="AG11" s="248">
        <v>15.1</v>
      </c>
      <c r="AH11" s="247" t="s">
        <v>3041</v>
      </c>
      <c r="AI11" s="174">
        <v>8</v>
      </c>
      <c r="AJ11" s="247" t="s">
        <v>3042</v>
      </c>
      <c r="AK11" s="247" t="s">
        <v>838</v>
      </c>
      <c r="AL11" s="248">
        <v>8</v>
      </c>
      <c r="AN11" s="38">
        <v>83760</v>
      </c>
      <c r="AO11" s="38" t="s">
        <v>838</v>
      </c>
      <c r="AP11" s="38">
        <v>5475.043367034832</v>
      </c>
      <c r="AQ11" s="38">
        <v>4489.5355609685621</v>
      </c>
      <c r="AR11" s="38">
        <v>3330.656165461713</v>
      </c>
    </row>
    <row r="12" spans="1:46" ht="39.950000000000003" customHeight="1" thickBot="1">
      <c r="A12" s="25" t="s">
        <v>2452</v>
      </c>
      <c r="B12" s="26" t="s">
        <v>2453</v>
      </c>
      <c r="C12" s="26" t="s">
        <v>684</v>
      </c>
      <c r="D12" s="27" t="s">
        <v>163</v>
      </c>
      <c r="E12" s="25">
        <v>40565</v>
      </c>
      <c r="F12" s="28">
        <v>565</v>
      </c>
      <c r="G12" s="29" t="s">
        <v>2452</v>
      </c>
      <c r="H12" s="26" t="s">
        <v>2443</v>
      </c>
      <c r="I12" s="29"/>
      <c r="J12" s="27" t="s">
        <v>2454</v>
      </c>
      <c r="K12" s="30" t="s">
        <v>2455</v>
      </c>
      <c r="L12" s="31" t="s">
        <v>2456</v>
      </c>
      <c r="M12" s="54" t="s">
        <v>2457</v>
      </c>
      <c r="N12" s="54" t="s">
        <v>2458</v>
      </c>
      <c r="O12" s="36">
        <v>500205653</v>
      </c>
      <c r="P12" s="37" t="s">
        <v>286</v>
      </c>
      <c r="Q12" s="33" t="s">
        <v>156</v>
      </c>
      <c r="R12" s="32" t="s">
        <v>157</v>
      </c>
      <c r="S12" s="40" t="s">
        <v>2459</v>
      </c>
      <c r="T12" s="36"/>
      <c r="U12" s="36"/>
      <c r="V12" s="56" t="s">
        <v>2460</v>
      </c>
      <c r="W12" s="36" t="s">
        <v>184</v>
      </c>
      <c r="X12" s="37" t="s">
        <v>2451</v>
      </c>
      <c r="Y12" s="37">
        <v>552</v>
      </c>
      <c r="AC12" s="246" t="s">
        <v>2452</v>
      </c>
      <c r="AD12" s="247" t="s">
        <v>3043</v>
      </c>
      <c r="AE12" s="247" t="s">
        <v>2443</v>
      </c>
      <c r="AF12" s="247" t="s">
        <v>286</v>
      </c>
      <c r="AG12" s="248">
        <v>0</v>
      </c>
      <c r="AH12" s="247" t="s">
        <v>3044</v>
      </c>
      <c r="AI12" s="174">
        <v>11</v>
      </c>
      <c r="AJ12" s="247" t="s">
        <v>3034</v>
      </c>
      <c r="AK12" s="247" t="s">
        <v>3035</v>
      </c>
      <c r="AL12" s="248">
        <v>6</v>
      </c>
      <c r="AN12" s="38">
        <v>40565</v>
      </c>
      <c r="AO12" s="38" t="s">
        <v>2452</v>
      </c>
      <c r="AP12" s="38">
        <v>-97.018127164846646</v>
      </c>
      <c r="AQ12" s="38">
        <v>0</v>
      </c>
      <c r="AR12" s="38">
        <v>-6008.3445941100317</v>
      </c>
    </row>
    <row r="13" spans="1:46" ht="39" customHeight="1" thickBot="1">
      <c r="A13" s="25" t="s">
        <v>160</v>
      </c>
      <c r="B13" s="26" t="s">
        <v>161</v>
      </c>
      <c r="C13" s="26" t="s">
        <v>162</v>
      </c>
      <c r="D13" s="27" t="s">
        <v>163</v>
      </c>
      <c r="E13" s="25">
        <v>32600</v>
      </c>
      <c r="F13" s="28">
        <v>2600</v>
      </c>
      <c r="G13" s="29" t="s">
        <v>160</v>
      </c>
      <c r="H13" s="26" t="s">
        <v>149</v>
      </c>
      <c r="I13" s="29"/>
      <c r="J13" s="27" t="s">
        <v>164</v>
      </c>
      <c r="K13" s="30" t="s">
        <v>165</v>
      </c>
      <c r="L13" s="31" t="s">
        <v>166</v>
      </c>
      <c r="M13" s="31" t="s">
        <v>167</v>
      </c>
      <c r="N13" s="31" t="s">
        <v>168</v>
      </c>
      <c r="O13" s="32">
        <v>500226006</v>
      </c>
      <c r="P13" s="27" t="s">
        <v>79</v>
      </c>
      <c r="Q13" s="33" t="s">
        <v>156</v>
      </c>
      <c r="R13" s="32" t="s">
        <v>157</v>
      </c>
      <c r="S13" s="26" t="s">
        <v>169</v>
      </c>
      <c r="T13" s="32"/>
      <c r="U13" s="32"/>
      <c r="V13" s="35" t="s">
        <v>170</v>
      </c>
      <c r="W13" s="36" t="s">
        <v>143</v>
      </c>
      <c r="X13" s="37" t="s">
        <v>160</v>
      </c>
      <c r="Y13" s="37">
        <v>602</v>
      </c>
      <c r="AC13" s="249" t="s">
        <v>160</v>
      </c>
      <c r="AD13" s="250" t="s">
        <v>3045</v>
      </c>
      <c r="AE13" s="250" t="s">
        <v>3029</v>
      </c>
      <c r="AF13" s="250" t="s">
        <v>79</v>
      </c>
      <c r="AG13" s="251">
        <v>321.7</v>
      </c>
      <c r="AH13" s="250" t="s">
        <v>3046</v>
      </c>
      <c r="AI13" s="250">
        <v>17</v>
      </c>
      <c r="AJ13" s="250" t="s">
        <v>3047</v>
      </c>
      <c r="AK13" s="250" t="s">
        <v>160</v>
      </c>
      <c r="AL13" s="252">
        <v>5</v>
      </c>
      <c r="AN13" s="38">
        <v>90478</v>
      </c>
      <c r="AO13" s="38" t="s">
        <v>3458</v>
      </c>
      <c r="AP13" s="38">
        <v>14905.823214685421</v>
      </c>
      <c r="AQ13" s="38">
        <v>12222.775036042045</v>
      </c>
      <c r="AR13" s="38">
        <v>12710.145714685421</v>
      </c>
    </row>
    <row r="14" spans="1:46" ht="39.950000000000003" customHeight="1" thickBot="1">
      <c r="A14" s="25" t="s">
        <v>1615</v>
      </c>
      <c r="B14" s="26" t="s">
        <v>1616</v>
      </c>
      <c r="C14" s="26" t="s">
        <v>1617</v>
      </c>
      <c r="D14" s="27" t="s">
        <v>163</v>
      </c>
      <c r="E14" s="25">
        <v>90478</v>
      </c>
      <c r="F14" s="28">
        <v>478</v>
      </c>
      <c r="G14" s="29" t="s">
        <v>1615</v>
      </c>
      <c r="H14" s="26" t="s">
        <v>1606</v>
      </c>
      <c r="I14" s="29"/>
      <c r="J14" s="27" t="s">
        <v>1618</v>
      </c>
      <c r="K14" s="30"/>
      <c r="L14" s="54" t="s">
        <v>1619</v>
      </c>
      <c r="M14" s="54" t="s">
        <v>1620</v>
      </c>
      <c r="N14" s="54" t="s">
        <v>1621</v>
      </c>
      <c r="O14" s="36">
        <v>500204789</v>
      </c>
      <c r="P14" s="37" t="s">
        <v>286</v>
      </c>
      <c r="Q14" s="33" t="s">
        <v>156</v>
      </c>
      <c r="R14" s="32" t="s">
        <v>180</v>
      </c>
      <c r="S14" s="40" t="s">
        <v>1622</v>
      </c>
      <c r="T14" s="36"/>
      <c r="U14" s="36"/>
      <c r="V14" s="48" t="s">
        <v>1623</v>
      </c>
      <c r="W14" s="36" t="s">
        <v>184</v>
      </c>
      <c r="X14" s="37" t="s">
        <v>1624</v>
      </c>
      <c r="Y14" s="37">
        <v>257</v>
      </c>
      <c r="AC14" s="246" t="s">
        <v>1615</v>
      </c>
      <c r="AD14" s="247" t="s">
        <v>3048</v>
      </c>
      <c r="AE14" s="247" t="s">
        <v>3018</v>
      </c>
      <c r="AF14" s="247" t="s">
        <v>286</v>
      </c>
      <c r="AG14" s="248">
        <v>85.1</v>
      </c>
      <c r="AH14" s="247" t="s">
        <v>171</v>
      </c>
      <c r="AI14" s="174">
        <v>11</v>
      </c>
      <c r="AJ14" s="247" t="s">
        <v>3049</v>
      </c>
      <c r="AK14" s="247" t="s">
        <v>1624</v>
      </c>
      <c r="AL14" s="248">
        <v>2</v>
      </c>
      <c r="AN14" s="38">
        <v>32600</v>
      </c>
      <c r="AO14" s="38" t="s">
        <v>160</v>
      </c>
      <c r="AP14" s="38">
        <v>-57050.852745571297</v>
      </c>
      <c r="AQ14" s="38">
        <v>0</v>
      </c>
      <c r="AR14" s="38">
        <v>-98011.360704020655</v>
      </c>
    </row>
    <row r="15" spans="1:46" ht="39.950000000000003" customHeight="1" thickBot="1">
      <c r="A15" s="39" t="s">
        <v>171</v>
      </c>
      <c r="B15" s="40" t="s">
        <v>171</v>
      </c>
      <c r="C15" s="40" t="s">
        <v>171</v>
      </c>
      <c r="D15" s="37" t="s">
        <v>171</v>
      </c>
      <c r="E15" s="25">
        <v>92565</v>
      </c>
      <c r="F15" s="28">
        <v>2565</v>
      </c>
      <c r="G15" s="29" t="s">
        <v>1625</v>
      </c>
      <c r="H15" s="26" t="s">
        <v>1606</v>
      </c>
      <c r="I15" s="29"/>
      <c r="J15" s="27" t="s">
        <v>1626</v>
      </c>
      <c r="K15" s="30"/>
      <c r="L15" s="54" t="s">
        <v>1627</v>
      </c>
      <c r="M15" s="54" t="s">
        <v>1628</v>
      </c>
      <c r="N15" s="54" t="s">
        <v>1629</v>
      </c>
      <c r="O15" s="36">
        <v>500225651</v>
      </c>
      <c r="P15" s="37" t="s">
        <v>178</v>
      </c>
      <c r="Q15" s="33" t="s">
        <v>156</v>
      </c>
      <c r="R15" s="32" t="s">
        <v>180</v>
      </c>
      <c r="S15" s="40" t="s">
        <v>1630</v>
      </c>
      <c r="T15" s="36"/>
      <c r="U15" s="36"/>
      <c r="V15" s="120"/>
      <c r="W15" s="37" t="s">
        <v>184</v>
      </c>
      <c r="X15" s="37" t="s">
        <v>1631</v>
      </c>
      <c r="Y15" s="37">
        <v>251</v>
      </c>
      <c r="AC15" s="246" t="s">
        <v>1124</v>
      </c>
      <c r="AD15" s="247" t="s">
        <v>3050</v>
      </c>
      <c r="AE15" s="247" t="s">
        <v>3022</v>
      </c>
      <c r="AF15" s="247" t="s">
        <v>286</v>
      </c>
      <c r="AG15" s="248">
        <v>30.3</v>
      </c>
      <c r="AH15" s="247" t="s">
        <v>3051</v>
      </c>
      <c r="AI15" s="174">
        <v>8</v>
      </c>
      <c r="AJ15" s="247" t="s">
        <v>3024</v>
      </c>
      <c r="AK15" s="247" t="s">
        <v>1123</v>
      </c>
      <c r="AL15" s="248">
        <v>5</v>
      </c>
      <c r="AN15" s="38">
        <v>90529</v>
      </c>
      <c r="AO15" s="38" t="s">
        <v>3459</v>
      </c>
      <c r="AP15" s="38">
        <v>17301.942214912091</v>
      </c>
      <c r="AQ15" s="38">
        <v>14187.592616227914</v>
      </c>
      <c r="AR15" s="38">
        <v>12057.784315615587</v>
      </c>
    </row>
    <row r="16" spans="1:46" ht="39" thickBot="1">
      <c r="A16" s="39" t="s">
        <v>171</v>
      </c>
      <c r="B16" s="40" t="s">
        <v>171</v>
      </c>
      <c r="C16" s="40" t="s">
        <v>171</v>
      </c>
      <c r="D16" s="27" t="s">
        <v>171</v>
      </c>
      <c r="E16" s="25">
        <v>6269</v>
      </c>
      <c r="F16" s="28">
        <v>6269</v>
      </c>
      <c r="G16" s="29" t="s">
        <v>172</v>
      </c>
      <c r="H16" s="26" t="s">
        <v>149</v>
      </c>
      <c r="I16" s="29"/>
      <c r="J16" s="27" t="s">
        <v>173</v>
      </c>
      <c r="K16" s="30" t="s">
        <v>174</v>
      </c>
      <c r="L16" s="31" t="s">
        <v>175</v>
      </c>
      <c r="M16" s="31" t="s">
        <v>176</v>
      </c>
      <c r="N16" s="31" t="s">
        <v>177</v>
      </c>
      <c r="O16" s="32"/>
      <c r="P16" s="27" t="s">
        <v>178</v>
      </c>
      <c r="Q16" s="33" t="s">
        <v>179</v>
      </c>
      <c r="R16" s="32" t="s">
        <v>180</v>
      </c>
      <c r="S16" s="115" t="s">
        <v>181</v>
      </c>
      <c r="T16" s="32" t="s">
        <v>182</v>
      </c>
      <c r="U16" s="32"/>
      <c r="V16" s="26" t="s">
        <v>183</v>
      </c>
      <c r="W16" s="37" t="s">
        <v>184</v>
      </c>
      <c r="X16" s="37" t="s">
        <v>185</v>
      </c>
      <c r="Y16" s="37">
        <v>624</v>
      </c>
      <c r="AC16" s="249" t="s">
        <v>1133</v>
      </c>
      <c r="AD16" s="250" t="s">
        <v>3052</v>
      </c>
      <c r="AE16" s="250" t="s">
        <v>3022</v>
      </c>
      <c r="AF16" s="250" t="s">
        <v>79</v>
      </c>
      <c r="AG16" s="251">
        <v>11.4</v>
      </c>
      <c r="AH16" s="250" t="s">
        <v>3053</v>
      </c>
      <c r="AI16" s="250">
        <v>15</v>
      </c>
      <c r="AJ16" s="250" t="s">
        <v>3054</v>
      </c>
      <c r="AK16" s="250" t="s">
        <v>1133</v>
      </c>
      <c r="AL16" s="252">
        <v>2</v>
      </c>
      <c r="AN16" s="38">
        <v>92565</v>
      </c>
      <c r="AO16" s="38" t="s">
        <v>1625</v>
      </c>
      <c r="AP16" s="38">
        <v>10811.727778204111</v>
      </c>
      <c r="AQ16" s="38">
        <v>8865.6167781273707</v>
      </c>
      <c r="AR16" s="38">
        <v>10107.64297820411</v>
      </c>
    </row>
    <row r="17" spans="1:46" ht="39.950000000000003" customHeight="1" thickBot="1">
      <c r="A17" s="39" t="s">
        <v>171</v>
      </c>
      <c r="B17" s="40" t="s">
        <v>171</v>
      </c>
      <c r="C17" s="40" t="s">
        <v>171</v>
      </c>
      <c r="D17" s="27" t="s">
        <v>163</v>
      </c>
      <c r="E17" s="25">
        <v>3245</v>
      </c>
      <c r="F17" s="28">
        <v>3245</v>
      </c>
      <c r="G17" s="29" t="s">
        <v>549</v>
      </c>
      <c r="H17" s="26" t="s">
        <v>527</v>
      </c>
      <c r="I17" s="29"/>
      <c r="J17" s="27" t="s">
        <v>550</v>
      </c>
      <c r="K17" s="30" t="s">
        <v>551</v>
      </c>
      <c r="L17" s="54" t="s">
        <v>552</v>
      </c>
      <c r="M17" s="54" t="s">
        <v>553</v>
      </c>
      <c r="N17" s="54" t="s">
        <v>554</v>
      </c>
      <c r="O17" s="36">
        <v>500232459</v>
      </c>
      <c r="P17" s="37" t="s">
        <v>178</v>
      </c>
      <c r="Q17" s="33" t="s">
        <v>156</v>
      </c>
      <c r="R17" s="32" t="s">
        <v>157</v>
      </c>
      <c r="S17" s="25" t="s">
        <v>555</v>
      </c>
      <c r="T17" s="55" t="s">
        <v>556</v>
      </c>
      <c r="U17" s="36"/>
      <c r="V17" s="56" t="s">
        <v>557</v>
      </c>
      <c r="W17" s="37" t="s">
        <v>184</v>
      </c>
      <c r="X17" s="37" t="s">
        <v>558</v>
      </c>
      <c r="Y17" s="37">
        <v>351</v>
      </c>
      <c r="AC17" s="246" t="s">
        <v>849</v>
      </c>
      <c r="AD17" s="247" t="s">
        <v>3055</v>
      </c>
      <c r="AE17" s="247" t="s">
        <v>3040</v>
      </c>
      <c r="AF17" s="247" t="s">
        <v>286</v>
      </c>
      <c r="AG17" s="248">
        <v>18.7</v>
      </c>
      <c r="AH17" s="247" t="s">
        <v>3056</v>
      </c>
      <c r="AI17" s="174">
        <v>9</v>
      </c>
      <c r="AJ17" s="247" t="s">
        <v>3057</v>
      </c>
      <c r="AK17" s="247" t="s">
        <v>849</v>
      </c>
      <c r="AL17" s="248">
        <v>8</v>
      </c>
    </row>
    <row r="18" spans="1:46" ht="39.950000000000003" customHeight="1" thickBot="1">
      <c r="A18" s="25" t="s">
        <v>1124</v>
      </c>
      <c r="B18" s="26" t="s">
        <v>1125</v>
      </c>
      <c r="C18" s="26" t="s">
        <v>1126</v>
      </c>
      <c r="D18" s="27" t="s">
        <v>163</v>
      </c>
      <c r="E18" s="25">
        <v>60041</v>
      </c>
      <c r="F18" s="28">
        <v>41</v>
      </c>
      <c r="G18" s="29" t="s">
        <v>1124</v>
      </c>
      <c r="H18" s="26" t="s">
        <v>1115</v>
      </c>
      <c r="I18" s="29"/>
      <c r="J18" s="27" t="s">
        <v>1127</v>
      </c>
      <c r="K18" s="30" t="s">
        <v>551</v>
      </c>
      <c r="L18" s="54" t="s">
        <v>1128</v>
      </c>
      <c r="M18" s="54" t="s">
        <v>1129</v>
      </c>
      <c r="N18" s="54" t="s">
        <v>1130</v>
      </c>
      <c r="O18" s="36">
        <v>500200415</v>
      </c>
      <c r="P18" s="37" t="s">
        <v>286</v>
      </c>
      <c r="Q18" s="33" t="s">
        <v>156</v>
      </c>
      <c r="R18" s="32" t="s">
        <v>157</v>
      </c>
      <c r="S18" s="40" t="s">
        <v>1131</v>
      </c>
      <c r="T18" s="74"/>
      <c r="U18" s="36"/>
      <c r="V18" s="56" t="s">
        <v>1132</v>
      </c>
      <c r="W18" s="36" t="s">
        <v>184</v>
      </c>
      <c r="X18" s="37" t="s">
        <v>1123</v>
      </c>
      <c r="Y18" s="37">
        <v>457</v>
      </c>
      <c r="AC18" s="246" t="s">
        <v>859</v>
      </c>
      <c r="AD18" s="247" t="s">
        <v>3058</v>
      </c>
      <c r="AE18" s="247" t="s">
        <v>3040</v>
      </c>
      <c r="AF18" s="247" t="s">
        <v>286</v>
      </c>
      <c r="AG18" s="248">
        <v>17.399999999999999</v>
      </c>
      <c r="AH18" s="247" t="s">
        <v>3059</v>
      </c>
      <c r="AI18" s="174">
        <v>8</v>
      </c>
      <c r="AJ18" s="247" t="s">
        <v>3060</v>
      </c>
      <c r="AK18" s="247" t="s">
        <v>859</v>
      </c>
      <c r="AL18" s="248">
        <v>8</v>
      </c>
      <c r="AN18" s="38">
        <v>3245</v>
      </c>
      <c r="AO18" s="38" t="s">
        <v>549</v>
      </c>
      <c r="AP18" s="38">
        <v>8069.9540104818652</v>
      </c>
      <c r="AQ18" s="38">
        <v>6617.362288595129</v>
      </c>
      <c r="AR18" s="38">
        <v>7085.0215969885085</v>
      </c>
    </row>
    <row r="19" spans="1:46" ht="39.950000000000003" customHeight="1" thickBot="1">
      <c r="A19" s="25" t="s">
        <v>1133</v>
      </c>
      <c r="B19" s="26" t="s">
        <v>1134</v>
      </c>
      <c r="C19" s="26" t="s">
        <v>1135</v>
      </c>
      <c r="D19" s="27" t="s">
        <v>148</v>
      </c>
      <c r="E19" s="25">
        <v>81309</v>
      </c>
      <c r="F19" s="28">
        <v>1309</v>
      </c>
      <c r="G19" s="29" t="s">
        <v>1133</v>
      </c>
      <c r="H19" s="26" t="s">
        <v>1115</v>
      </c>
      <c r="I19" s="29">
        <v>6</v>
      </c>
      <c r="J19" s="27" t="s">
        <v>1136</v>
      </c>
      <c r="K19" s="27" t="s">
        <v>1137</v>
      </c>
      <c r="L19" s="54" t="s">
        <v>1138</v>
      </c>
      <c r="M19" s="54" t="s">
        <v>1139</v>
      </c>
      <c r="N19" s="54" t="s">
        <v>1140</v>
      </c>
      <c r="O19" s="36">
        <v>500213095</v>
      </c>
      <c r="P19" s="27" t="s">
        <v>79</v>
      </c>
      <c r="Q19" s="33" t="s">
        <v>156</v>
      </c>
      <c r="R19" s="32" t="s">
        <v>157</v>
      </c>
      <c r="S19" s="40" t="s">
        <v>1141</v>
      </c>
      <c r="T19" s="36"/>
      <c r="U19" s="36"/>
      <c r="V19" s="56" t="s">
        <v>1142</v>
      </c>
      <c r="W19" s="36" t="s">
        <v>143</v>
      </c>
      <c r="X19" s="37" t="s">
        <v>1133</v>
      </c>
      <c r="Y19" s="37">
        <v>422</v>
      </c>
      <c r="AC19" s="246" t="s">
        <v>1632</v>
      </c>
      <c r="AD19" s="247" t="s">
        <v>3061</v>
      </c>
      <c r="AE19" s="247" t="s">
        <v>3018</v>
      </c>
      <c r="AF19" s="247" t="s">
        <v>286</v>
      </c>
      <c r="AG19" s="248">
        <v>93.9</v>
      </c>
      <c r="AH19" s="247" t="s">
        <v>3062</v>
      </c>
      <c r="AI19" s="174">
        <v>8</v>
      </c>
      <c r="AJ19" s="247" t="s">
        <v>3063</v>
      </c>
      <c r="AK19" s="247" t="s">
        <v>3064</v>
      </c>
      <c r="AL19" s="248">
        <v>3</v>
      </c>
      <c r="AN19" s="38">
        <v>60041</v>
      </c>
      <c r="AO19" s="38" t="s">
        <v>1124</v>
      </c>
      <c r="AP19" s="38">
        <v>8787.9168249752765</v>
      </c>
      <c r="AQ19" s="38">
        <v>7324.7569486039392</v>
      </c>
      <c r="AR19" s="38">
        <v>6645.9666046397724</v>
      </c>
    </row>
    <row r="20" spans="1:46" ht="39.950000000000003" customHeight="1" thickBot="1">
      <c r="A20" s="25" t="s">
        <v>849</v>
      </c>
      <c r="B20" s="26" t="s">
        <v>850</v>
      </c>
      <c r="C20" s="26" t="s">
        <v>851</v>
      </c>
      <c r="D20" s="27" t="s">
        <v>163</v>
      </c>
      <c r="E20" s="25">
        <v>73750</v>
      </c>
      <c r="F20" s="28">
        <v>3750</v>
      </c>
      <c r="G20" s="29" t="s">
        <v>849</v>
      </c>
      <c r="H20" s="26" t="s">
        <v>841</v>
      </c>
      <c r="I20" s="29"/>
      <c r="J20" s="27" t="s">
        <v>852</v>
      </c>
      <c r="K20" s="30" t="s">
        <v>853</v>
      </c>
      <c r="L20" s="54" t="s">
        <v>854</v>
      </c>
      <c r="M20" s="54" t="s">
        <v>855</v>
      </c>
      <c r="N20" s="54" t="s">
        <v>856</v>
      </c>
      <c r="O20" s="36">
        <v>500237508</v>
      </c>
      <c r="P20" s="37" t="s">
        <v>286</v>
      </c>
      <c r="Q20" s="33" t="s">
        <v>156</v>
      </c>
      <c r="R20" s="32" t="s">
        <v>157</v>
      </c>
      <c r="S20" s="40" t="s">
        <v>857</v>
      </c>
      <c r="T20" s="36"/>
      <c r="U20" s="36"/>
      <c r="V20" s="56" t="s">
        <v>858</v>
      </c>
      <c r="W20" s="36" t="s">
        <v>143</v>
      </c>
      <c r="X20" s="37" t="s">
        <v>849</v>
      </c>
      <c r="Y20" s="37">
        <v>703</v>
      </c>
      <c r="AC20" s="246" t="s">
        <v>879</v>
      </c>
      <c r="AD20" s="247" t="s">
        <v>3065</v>
      </c>
      <c r="AE20" s="247" t="s">
        <v>3040</v>
      </c>
      <c r="AF20" s="247" t="s">
        <v>286</v>
      </c>
      <c r="AG20" s="248">
        <v>67.099999999999994</v>
      </c>
      <c r="AH20" s="247" t="s">
        <v>3066</v>
      </c>
      <c r="AI20" s="174">
        <v>8</v>
      </c>
      <c r="AJ20" s="247" t="s">
        <v>3067</v>
      </c>
      <c r="AK20" s="247" t="s">
        <v>869</v>
      </c>
      <c r="AL20" s="248">
        <v>7</v>
      </c>
      <c r="AN20" s="38">
        <v>81309</v>
      </c>
      <c r="AO20" s="38" t="s">
        <v>1133</v>
      </c>
      <c r="AP20" s="38">
        <v>31452.701914550973</v>
      </c>
      <c r="AQ20" s="38">
        <v>25791.215569931795</v>
      </c>
      <c r="AR20" s="38">
        <v>28783.976614550971</v>
      </c>
    </row>
    <row r="21" spans="1:46" s="49" customFormat="1" ht="39.950000000000003" customHeight="1" thickBot="1">
      <c r="A21" s="25" t="s">
        <v>859</v>
      </c>
      <c r="B21" s="27" t="s">
        <v>860</v>
      </c>
      <c r="C21" s="26" t="s">
        <v>861</v>
      </c>
      <c r="D21" s="33" t="s">
        <v>148</v>
      </c>
      <c r="E21" s="64">
        <v>83560</v>
      </c>
      <c r="F21" s="28">
        <v>3560</v>
      </c>
      <c r="G21" s="66" t="s">
        <v>859</v>
      </c>
      <c r="H21" s="65" t="s">
        <v>841</v>
      </c>
      <c r="I21" s="29">
        <v>7</v>
      </c>
      <c r="J21" s="33" t="s">
        <v>862</v>
      </c>
      <c r="K21" s="33" t="s">
        <v>863</v>
      </c>
      <c r="L21" s="67" t="s">
        <v>864</v>
      </c>
      <c r="M21" s="68" t="s">
        <v>865</v>
      </c>
      <c r="N21" s="67" t="s">
        <v>866</v>
      </c>
      <c r="O21" s="69">
        <v>500235601</v>
      </c>
      <c r="P21" s="70" t="s">
        <v>286</v>
      </c>
      <c r="Q21" s="33" t="s">
        <v>156</v>
      </c>
      <c r="R21" s="71" t="s">
        <v>157</v>
      </c>
      <c r="S21" s="72" t="s">
        <v>867</v>
      </c>
      <c r="T21" s="36"/>
      <c r="U21" s="36"/>
      <c r="V21" s="73" t="s">
        <v>868</v>
      </c>
      <c r="W21" s="69" t="s">
        <v>143</v>
      </c>
      <c r="X21" s="70" t="s">
        <v>859</v>
      </c>
      <c r="Y21" s="70">
        <v>702</v>
      </c>
      <c r="AC21" s="249" t="s">
        <v>880</v>
      </c>
      <c r="AD21" s="250" t="s">
        <v>3068</v>
      </c>
      <c r="AE21" s="250" t="s">
        <v>3040</v>
      </c>
      <c r="AF21" s="250" t="s">
        <v>79</v>
      </c>
      <c r="AG21" s="251">
        <v>31.9</v>
      </c>
      <c r="AH21" s="250" t="s">
        <v>3069</v>
      </c>
      <c r="AI21" s="250">
        <v>11</v>
      </c>
      <c r="AJ21" s="250" t="s">
        <v>3070</v>
      </c>
      <c r="AK21" s="250" t="s">
        <v>880</v>
      </c>
      <c r="AL21" s="252">
        <v>5</v>
      </c>
      <c r="AN21" s="49">
        <v>73750</v>
      </c>
      <c r="AO21" s="49" t="s">
        <v>849</v>
      </c>
      <c r="AP21" s="49">
        <v>5513.5534026695996</v>
      </c>
      <c r="AQ21" s="49">
        <v>4521.1137901890716</v>
      </c>
      <c r="AR21" s="49">
        <v>3984.9536026695987</v>
      </c>
    </row>
    <row r="22" spans="1:46" ht="39.950000000000003" customHeight="1" thickBot="1">
      <c r="A22" s="39" t="s">
        <v>171</v>
      </c>
      <c r="B22" s="40" t="s">
        <v>171</v>
      </c>
      <c r="C22" s="40" t="s">
        <v>171</v>
      </c>
      <c r="D22" s="37" t="s">
        <v>171</v>
      </c>
      <c r="E22" s="25">
        <v>90529</v>
      </c>
      <c r="F22" s="28">
        <v>529</v>
      </c>
      <c r="G22" s="29" t="s">
        <v>1632</v>
      </c>
      <c r="H22" s="26" t="s">
        <v>1606</v>
      </c>
      <c r="I22" s="29"/>
      <c r="J22" s="27" t="s">
        <v>1633</v>
      </c>
      <c r="K22" s="30" t="s">
        <v>1634</v>
      </c>
      <c r="L22" s="54" t="s">
        <v>1635</v>
      </c>
      <c r="M22" s="54" t="s">
        <v>1636</v>
      </c>
      <c r="N22" s="54" t="s">
        <v>1637</v>
      </c>
      <c r="O22" s="36">
        <v>500205299</v>
      </c>
      <c r="P22" s="37" t="s">
        <v>286</v>
      </c>
      <c r="Q22" s="33" t="s">
        <v>156</v>
      </c>
      <c r="R22" s="32" t="s">
        <v>180</v>
      </c>
      <c r="S22" s="40" t="s">
        <v>1638</v>
      </c>
      <c r="T22" s="36"/>
      <c r="U22" s="36"/>
      <c r="V22" s="26" t="s">
        <v>183</v>
      </c>
      <c r="W22" s="36" t="s">
        <v>184</v>
      </c>
      <c r="X22" s="37" t="s">
        <v>1639</v>
      </c>
      <c r="Y22" s="37">
        <v>261</v>
      </c>
      <c r="AC22" s="249" t="s">
        <v>186</v>
      </c>
      <c r="AD22" s="250" t="s">
        <v>3071</v>
      </c>
      <c r="AE22" s="250" t="s">
        <v>3029</v>
      </c>
      <c r="AF22" s="250" t="s">
        <v>79</v>
      </c>
      <c r="AG22" s="251">
        <v>28.3</v>
      </c>
      <c r="AH22" s="250" t="s">
        <v>3072</v>
      </c>
      <c r="AI22" s="250">
        <v>22</v>
      </c>
      <c r="AJ22" s="250" t="s">
        <v>3073</v>
      </c>
      <c r="AK22" s="250" t="s">
        <v>186</v>
      </c>
      <c r="AL22" s="252">
        <v>5</v>
      </c>
      <c r="AN22" s="38">
        <v>83560</v>
      </c>
      <c r="AO22" s="38" t="s">
        <v>859</v>
      </c>
      <c r="AP22" s="38">
        <v>6945.3807496408499</v>
      </c>
      <c r="AQ22" s="38">
        <v>5695.212214705497</v>
      </c>
      <c r="AR22" s="38">
        <v>5238.9330539710663</v>
      </c>
    </row>
    <row r="23" spans="1:46" ht="39.950000000000003" customHeight="1" thickBot="1">
      <c r="A23" s="25" t="s">
        <v>869</v>
      </c>
      <c r="B23" s="26" t="s">
        <v>870</v>
      </c>
      <c r="C23" s="26" t="s">
        <v>871</v>
      </c>
      <c r="D23" s="27" t="s">
        <v>163</v>
      </c>
      <c r="E23" s="25">
        <v>83650</v>
      </c>
      <c r="F23" s="28">
        <v>3650</v>
      </c>
      <c r="G23" s="29" t="s">
        <v>869</v>
      </c>
      <c r="H23" s="26" t="s">
        <v>841</v>
      </c>
      <c r="I23" s="29"/>
      <c r="J23" s="27" t="s">
        <v>872</v>
      </c>
      <c r="K23" s="30" t="s">
        <v>873</v>
      </c>
      <c r="L23" s="54" t="s">
        <v>874</v>
      </c>
      <c r="M23" s="54" t="s">
        <v>875</v>
      </c>
      <c r="N23" s="54" t="s">
        <v>876</v>
      </c>
      <c r="O23" s="36">
        <v>500236500</v>
      </c>
      <c r="P23" s="37" t="s">
        <v>286</v>
      </c>
      <c r="Q23" s="33" t="s">
        <v>156</v>
      </c>
      <c r="R23" s="32" t="s">
        <v>157</v>
      </c>
      <c r="S23" s="48" t="s">
        <v>877</v>
      </c>
      <c r="T23" s="36"/>
      <c r="U23" s="36"/>
      <c r="V23" s="56" t="s">
        <v>878</v>
      </c>
      <c r="W23" s="36" t="s">
        <v>143</v>
      </c>
      <c r="X23" s="37" t="s">
        <v>879</v>
      </c>
      <c r="Y23" s="37">
        <v>704</v>
      </c>
      <c r="AC23" s="249" t="s">
        <v>205</v>
      </c>
      <c r="AD23" s="250" t="s">
        <v>3074</v>
      </c>
      <c r="AE23" s="250" t="s">
        <v>3029</v>
      </c>
      <c r="AF23" s="250" t="s">
        <v>79</v>
      </c>
      <c r="AG23" s="251">
        <v>44.5</v>
      </c>
      <c r="AH23" s="250" t="s">
        <v>3075</v>
      </c>
      <c r="AI23" s="250">
        <v>21</v>
      </c>
      <c r="AJ23" s="250" t="s">
        <v>3076</v>
      </c>
      <c r="AK23" s="250" t="s">
        <v>205</v>
      </c>
      <c r="AL23" s="252">
        <v>5</v>
      </c>
      <c r="AN23" s="38">
        <v>83650</v>
      </c>
      <c r="AO23" s="38" t="s">
        <v>879</v>
      </c>
      <c r="AP23" s="38">
        <v>10941.058026830893</v>
      </c>
      <c r="AQ23" s="38">
        <v>8987.5199393910516</v>
      </c>
      <c r="AR23" s="38">
        <v>8321.3719480033942</v>
      </c>
    </row>
    <row r="24" spans="1:46" ht="39.950000000000003" customHeight="1" thickBot="1">
      <c r="A24" s="25" t="s">
        <v>880</v>
      </c>
      <c r="B24" s="26" t="s">
        <v>881</v>
      </c>
      <c r="C24" s="26" t="s">
        <v>632</v>
      </c>
      <c r="D24" s="27" t="s">
        <v>148</v>
      </c>
      <c r="E24" s="25">
        <v>83570</v>
      </c>
      <c r="F24" s="28">
        <v>3570</v>
      </c>
      <c r="G24" s="29" t="s">
        <v>880</v>
      </c>
      <c r="H24" s="26" t="s">
        <v>841</v>
      </c>
      <c r="I24" s="29">
        <v>8</v>
      </c>
      <c r="J24" s="27" t="s">
        <v>882</v>
      </c>
      <c r="K24" s="30" t="s">
        <v>883</v>
      </c>
      <c r="L24" s="54" t="s">
        <v>884</v>
      </c>
      <c r="M24" s="54" t="s">
        <v>885</v>
      </c>
      <c r="N24" s="54" t="s">
        <v>886</v>
      </c>
      <c r="O24" s="36">
        <v>500235700</v>
      </c>
      <c r="P24" s="37" t="s">
        <v>79</v>
      </c>
      <c r="Q24" s="33" t="s">
        <v>156</v>
      </c>
      <c r="R24" s="32" t="s">
        <v>157</v>
      </c>
      <c r="S24" s="40" t="s">
        <v>887</v>
      </c>
      <c r="T24" s="36"/>
      <c r="U24" s="36"/>
      <c r="V24" s="56" t="s">
        <v>888</v>
      </c>
      <c r="W24" s="36" t="s">
        <v>143</v>
      </c>
      <c r="X24" s="37" t="s">
        <v>880</v>
      </c>
      <c r="Y24" s="37">
        <v>701</v>
      </c>
      <c r="AC24" s="246" t="s">
        <v>1143</v>
      </c>
      <c r="AD24" s="247" t="s">
        <v>3077</v>
      </c>
      <c r="AE24" s="247" t="s">
        <v>3022</v>
      </c>
      <c r="AF24" s="247" t="s">
        <v>286</v>
      </c>
      <c r="AG24" s="248">
        <v>8.9</v>
      </c>
      <c r="AH24" s="247" t="s">
        <v>3078</v>
      </c>
      <c r="AI24" s="174">
        <v>9</v>
      </c>
      <c r="AJ24" s="247" t="s">
        <v>3079</v>
      </c>
      <c r="AK24" s="247" t="s">
        <v>1152</v>
      </c>
      <c r="AL24" s="248">
        <v>6</v>
      </c>
      <c r="AN24" s="38">
        <v>83570</v>
      </c>
      <c r="AO24" s="38" t="s">
        <v>880</v>
      </c>
      <c r="AP24" s="38">
        <v>19257.673207296772</v>
      </c>
      <c r="AQ24" s="38">
        <v>15791.292029983351</v>
      </c>
      <c r="AR24" s="38">
        <v>13851.108719842465</v>
      </c>
    </row>
    <row r="25" spans="1:46" ht="39.950000000000003" customHeight="1" thickBot="1">
      <c r="A25" s="25" t="s">
        <v>186</v>
      </c>
      <c r="B25" s="26" t="s">
        <v>187</v>
      </c>
      <c r="C25" s="26" t="s">
        <v>188</v>
      </c>
      <c r="D25" s="27" t="s">
        <v>163</v>
      </c>
      <c r="E25" s="25">
        <v>30070</v>
      </c>
      <c r="F25" s="28">
        <v>70</v>
      </c>
      <c r="G25" s="29" t="s">
        <v>186</v>
      </c>
      <c r="H25" s="26" t="s">
        <v>149</v>
      </c>
      <c r="I25" s="29"/>
      <c r="J25" s="27" t="s">
        <v>189</v>
      </c>
      <c r="K25" s="30" t="s">
        <v>190</v>
      </c>
      <c r="L25" s="31" t="s">
        <v>191</v>
      </c>
      <c r="M25" s="31" t="s">
        <v>192</v>
      </c>
      <c r="N25" s="31" t="s">
        <v>193</v>
      </c>
      <c r="O25" s="32">
        <v>500200704</v>
      </c>
      <c r="P25" s="27" t="s">
        <v>79</v>
      </c>
      <c r="Q25" s="33" t="s">
        <v>156</v>
      </c>
      <c r="R25" s="32" t="s">
        <v>157</v>
      </c>
      <c r="S25" s="26" t="s">
        <v>194</v>
      </c>
      <c r="T25" s="32"/>
      <c r="U25" s="32"/>
      <c r="V25" s="35" t="s">
        <v>195</v>
      </c>
      <c r="W25" s="36" t="s">
        <v>143</v>
      </c>
      <c r="X25" s="37" t="s">
        <v>186</v>
      </c>
      <c r="Y25" s="37">
        <v>603</v>
      </c>
      <c r="AC25" s="249" t="s">
        <v>224</v>
      </c>
      <c r="AD25" s="250" t="s">
        <v>3080</v>
      </c>
      <c r="AE25" s="250" t="s">
        <v>3029</v>
      </c>
      <c r="AF25" s="250" t="s">
        <v>79</v>
      </c>
      <c r="AG25" s="251">
        <v>90.8</v>
      </c>
      <c r="AH25" s="250" t="s">
        <v>3081</v>
      </c>
      <c r="AI25" s="250">
        <v>27</v>
      </c>
      <c r="AJ25" s="250" t="s">
        <v>3082</v>
      </c>
      <c r="AK25" s="250" t="s">
        <v>224</v>
      </c>
      <c r="AL25" s="252">
        <v>5</v>
      </c>
      <c r="AN25" s="38">
        <v>30070</v>
      </c>
      <c r="AO25" s="38" t="s">
        <v>186</v>
      </c>
      <c r="AP25" s="38">
        <v>-125857.53682537324</v>
      </c>
      <c r="AQ25" s="38">
        <v>0</v>
      </c>
      <c r="AR25" s="38">
        <v>-206812.5758026382</v>
      </c>
    </row>
    <row r="26" spans="1:46" ht="39.950000000000003" customHeight="1" thickBot="1">
      <c r="A26" s="39" t="s">
        <v>171</v>
      </c>
      <c r="B26" s="40" t="s">
        <v>171</v>
      </c>
      <c r="C26" s="40" t="s">
        <v>171</v>
      </c>
      <c r="D26" s="27" t="s">
        <v>171</v>
      </c>
      <c r="E26" s="25">
        <v>6238</v>
      </c>
      <c r="F26" s="28">
        <v>6238</v>
      </c>
      <c r="G26" s="29" t="s">
        <v>196</v>
      </c>
      <c r="H26" s="26" t="s">
        <v>149</v>
      </c>
      <c r="I26" s="29"/>
      <c r="J26" s="27" t="s">
        <v>197</v>
      </c>
      <c r="K26" s="30" t="s">
        <v>198</v>
      </c>
      <c r="L26" s="31" t="s">
        <v>199</v>
      </c>
      <c r="M26" s="31" t="s">
        <v>200</v>
      </c>
      <c r="N26" s="31" t="s">
        <v>201</v>
      </c>
      <c r="O26" s="32">
        <v>500262381</v>
      </c>
      <c r="P26" s="27" t="s">
        <v>178</v>
      </c>
      <c r="Q26" s="33" t="s">
        <v>156</v>
      </c>
      <c r="R26" s="32" t="s">
        <v>157</v>
      </c>
      <c r="S26" s="26" t="s">
        <v>202</v>
      </c>
      <c r="T26" s="32"/>
      <c r="U26" s="32"/>
      <c r="V26" s="35" t="s">
        <v>203</v>
      </c>
      <c r="W26" s="37" t="s">
        <v>184</v>
      </c>
      <c r="X26" s="27" t="s">
        <v>204</v>
      </c>
      <c r="Y26" s="37">
        <v>653</v>
      </c>
      <c r="AC26" s="246" t="s">
        <v>1647</v>
      </c>
      <c r="AD26" s="247" t="s">
        <v>3083</v>
      </c>
      <c r="AE26" s="247" t="s">
        <v>3018</v>
      </c>
      <c r="AF26" s="247" t="s">
        <v>286</v>
      </c>
      <c r="AG26" s="248">
        <v>107.7</v>
      </c>
      <c r="AH26" s="247" t="s">
        <v>3084</v>
      </c>
      <c r="AI26" s="174">
        <v>8</v>
      </c>
      <c r="AJ26" s="247" t="s">
        <v>3085</v>
      </c>
      <c r="AK26" s="247" t="s">
        <v>1631</v>
      </c>
      <c r="AL26" s="248">
        <v>2</v>
      </c>
      <c r="AN26" s="38">
        <v>6238</v>
      </c>
      <c r="AO26" s="38" t="s">
        <v>196</v>
      </c>
      <c r="AP26" s="38">
        <v>26790.332438930556</v>
      </c>
      <c r="AQ26" s="38">
        <v>21968.072599923056</v>
      </c>
      <c r="AR26" s="38">
        <v>19486.758762718793</v>
      </c>
    </row>
    <row r="27" spans="1:46" ht="39.950000000000003" customHeight="1" thickBot="1">
      <c r="A27" s="25" t="s">
        <v>205</v>
      </c>
      <c r="B27" s="26" t="s">
        <v>206</v>
      </c>
      <c r="C27" s="26" t="s">
        <v>207</v>
      </c>
      <c r="D27" s="27" t="s">
        <v>148</v>
      </c>
      <c r="E27" s="25">
        <v>37100</v>
      </c>
      <c r="F27" s="28">
        <v>7100</v>
      </c>
      <c r="G27" s="29" t="s">
        <v>205</v>
      </c>
      <c r="H27" s="26" t="s">
        <v>149</v>
      </c>
      <c r="I27" s="29">
        <v>9</v>
      </c>
      <c r="J27" s="27" t="s">
        <v>208</v>
      </c>
      <c r="K27" s="30" t="s">
        <v>209</v>
      </c>
      <c r="L27" s="31" t="s">
        <v>210</v>
      </c>
      <c r="M27" s="31" t="s">
        <v>211</v>
      </c>
      <c r="N27" s="31" t="s">
        <v>212</v>
      </c>
      <c r="O27" s="32">
        <v>500271002</v>
      </c>
      <c r="P27" s="27" t="s">
        <v>79</v>
      </c>
      <c r="Q27" s="33" t="s">
        <v>156</v>
      </c>
      <c r="R27" s="32" t="s">
        <v>157</v>
      </c>
      <c r="S27" s="26" t="s">
        <v>213</v>
      </c>
      <c r="T27" s="32"/>
      <c r="U27" s="32"/>
      <c r="V27" s="35" t="s">
        <v>214</v>
      </c>
      <c r="W27" s="36" t="s">
        <v>143</v>
      </c>
      <c r="X27" s="37" t="s">
        <v>205</v>
      </c>
      <c r="Y27" s="37">
        <v>604</v>
      </c>
      <c r="AC27" s="246" t="s">
        <v>2666</v>
      </c>
      <c r="AD27" s="247" t="s">
        <v>3086</v>
      </c>
      <c r="AE27" s="247" t="s">
        <v>3018</v>
      </c>
      <c r="AF27" s="247" t="s">
        <v>286</v>
      </c>
      <c r="AG27" s="248">
        <v>179.9</v>
      </c>
      <c r="AH27" s="247" t="s">
        <v>3087</v>
      </c>
      <c r="AI27" s="174">
        <v>7</v>
      </c>
      <c r="AJ27" s="247" t="s">
        <v>3088</v>
      </c>
      <c r="AK27" s="247" t="s">
        <v>1664</v>
      </c>
      <c r="AL27" s="248">
        <v>2</v>
      </c>
      <c r="AN27" s="38">
        <v>37100</v>
      </c>
      <c r="AO27" s="38" t="s">
        <v>205</v>
      </c>
      <c r="AP27" s="38">
        <v>-62470.783504595289</v>
      </c>
      <c r="AQ27" s="38">
        <v>0</v>
      </c>
      <c r="AR27" s="38">
        <v>-101027.17097108332</v>
      </c>
    </row>
    <row r="28" spans="1:46" ht="39.950000000000003" customHeight="1" thickBot="1">
      <c r="A28" s="39" t="s">
        <v>171</v>
      </c>
      <c r="B28" s="40" t="s">
        <v>171</v>
      </c>
      <c r="C28" s="40" t="s">
        <v>171</v>
      </c>
      <c r="D28" s="37" t="s">
        <v>171</v>
      </c>
      <c r="E28" s="25">
        <v>96000</v>
      </c>
      <c r="F28" s="28">
        <v>6000</v>
      </c>
      <c r="G28" s="29" t="s">
        <v>559</v>
      </c>
      <c r="H28" s="26" t="s">
        <v>527</v>
      </c>
      <c r="I28" s="29"/>
      <c r="J28" s="27" t="s">
        <v>560</v>
      </c>
      <c r="K28" s="30" t="s">
        <v>561</v>
      </c>
      <c r="L28" s="31" t="s">
        <v>562</v>
      </c>
      <c r="M28" s="31" t="s">
        <v>563</v>
      </c>
      <c r="N28" s="31" t="s">
        <v>564</v>
      </c>
      <c r="O28" s="36">
        <v>500260005</v>
      </c>
      <c r="P28" s="37" t="s">
        <v>79</v>
      </c>
      <c r="Q28" s="33" t="s">
        <v>156</v>
      </c>
      <c r="R28" s="32" t="s">
        <v>180</v>
      </c>
      <c r="S28" s="25" t="s">
        <v>565</v>
      </c>
      <c r="T28" s="53" t="s">
        <v>566</v>
      </c>
      <c r="U28" s="36"/>
      <c r="V28" s="56" t="s">
        <v>567</v>
      </c>
      <c r="W28" s="36" t="s">
        <v>184</v>
      </c>
      <c r="X28" s="37" t="s">
        <v>536</v>
      </c>
      <c r="Y28" s="37">
        <v>354</v>
      </c>
      <c r="AC28" s="246" t="s">
        <v>1675</v>
      </c>
      <c r="AD28" s="247" t="s">
        <v>3089</v>
      </c>
      <c r="AE28" s="247" t="s">
        <v>3018</v>
      </c>
      <c r="AF28" s="247" t="s">
        <v>286</v>
      </c>
      <c r="AG28" s="248">
        <v>87.9</v>
      </c>
      <c r="AH28" s="247" t="s">
        <v>3041</v>
      </c>
      <c r="AI28" s="174">
        <v>8</v>
      </c>
      <c r="AJ28" s="247" t="s">
        <v>3063</v>
      </c>
      <c r="AK28" s="247" t="s">
        <v>3064</v>
      </c>
      <c r="AL28" s="248">
        <v>2</v>
      </c>
      <c r="AN28" s="38">
        <v>96000</v>
      </c>
      <c r="AO28" s="38" t="s">
        <v>559</v>
      </c>
      <c r="AP28" s="38">
        <v>21100.510855517252</v>
      </c>
      <c r="AQ28" s="38">
        <v>17302.418901524146</v>
      </c>
      <c r="AR28" s="38">
        <v>17067.886261517251</v>
      </c>
    </row>
    <row r="29" spans="1:46" ht="39.950000000000003" customHeight="1" thickBot="1">
      <c r="A29" s="42" t="s">
        <v>171</v>
      </c>
      <c r="B29" s="43" t="s">
        <v>171</v>
      </c>
      <c r="C29" s="43" t="s">
        <v>171</v>
      </c>
      <c r="D29" s="27" t="s">
        <v>163</v>
      </c>
      <c r="E29" s="25">
        <v>6133</v>
      </c>
      <c r="F29" s="28">
        <v>6133</v>
      </c>
      <c r="G29" s="29" t="s">
        <v>215</v>
      </c>
      <c r="H29" s="26" t="s">
        <v>149</v>
      </c>
      <c r="I29" s="29"/>
      <c r="J29" s="27" t="s">
        <v>216</v>
      </c>
      <c r="K29" s="30" t="s">
        <v>217</v>
      </c>
      <c r="L29" s="31" t="s">
        <v>218</v>
      </c>
      <c r="M29" s="31" t="s">
        <v>219</v>
      </c>
      <c r="N29" s="31" t="s">
        <v>220</v>
      </c>
      <c r="O29" s="32">
        <v>500261334</v>
      </c>
      <c r="P29" s="27" t="s">
        <v>178</v>
      </c>
      <c r="Q29" s="33" t="s">
        <v>156</v>
      </c>
      <c r="R29" s="32" t="s">
        <v>157</v>
      </c>
      <c r="S29" s="25" t="s">
        <v>221</v>
      </c>
      <c r="T29" s="116" t="s">
        <v>222</v>
      </c>
      <c r="U29" s="32"/>
      <c r="V29" s="35" t="s">
        <v>223</v>
      </c>
      <c r="W29" s="37" t="s">
        <v>143</v>
      </c>
      <c r="X29" s="37" t="s">
        <v>215</v>
      </c>
      <c r="Y29" s="37">
        <v>616</v>
      </c>
      <c r="AC29" s="246" t="s">
        <v>889</v>
      </c>
      <c r="AD29" s="247" t="s">
        <v>3090</v>
      </c>
      <c r="AE29" s="247" t="s">
        <v>3040</v>
      </c>
      <c r="AF29" s="247" t="s">
        <v>286</v>
      </c>
      <c r="AG29" s="248">
        <v>63.6</v>
      </c>
      <c r="AH29" s="247" t="s">
        <v>3091</v>
      </c>
      <c r="AI29" s="174">
        <v>8</v>
      </c>
      <c r="AJ29" s="247" t="s">
        <v>3092</v>
      </c>
      <c r="AK29" s="247" t="s">
        <v>899</v>
      </c>
      <c r="AL29" s="248">
        <v>5</v>
      </c>
      <c r="AN29" s="38">
        <v>6133</v>
      </c>
      <c r="AO29" s="38" t="s">
        <v>215</v>
      </c>
      <c r="AP29" s="38">
        <v>-53783.7934047335</v>
      </c>
      <c r="AQ29" s="38">
        <v>0</v>
      </c>
      <c r="AR29" s="38">
        <v>-62710.189016703123</v>
      </c>
    </row>
    <row r="30" spans="1:46" ht="39.950000000000003" customHeight="1" thickBot="1">
      <c r="A30" s="25" t="s">
        <v>1143</v>
      </c>
      <c r="B30" s="26" t="s">
        <v>1144</v>
      </c>
      <c r="C30" s="26" t="s">
        <v>1145</v>
      </c>
      <c r="D30" s="27" t="s">
        <v>163</v>
      </c>
      <c r="E30" s="25">
        <v>62530</v>
      </c>
      <c r="F30" s="28">
        <v>2530</v>
      </c>
      <c r="G30" s="29" t="s">
        <v>1143</v>
      </c>
      <c r="H30" s="26" t="s">
        <v>1115</v>
      </c>
      <c r="I30" s="29"/>
      <c r="J30" s="27" t="s">
        <v>1146</v>
      </c>
      <c r="K30" s="30" t="s">
        <v>1147</v>
      </c>
      <c r="L30" s="54" t="s">
        <v>1148</v>
      </c>
      <c r="M30" s="54" t="s">
        <v>1149</v>
      </c>
      <c r="N30" s="54" t="s">
        <v>1150</v>
      </c>
      <c r="O30" s="36">
        <v>500225305</v>
      </c>
      <c r="P30" s="37" t="s">
        <v>286</v>
      </c>
      <c r="Q30" s="33" t="s">
        <v>156</v>
      </c>
      <c r="R30" s="32" t="s">
        <v>157</v>
      </c>
      <c r="S30" s="40"/>
      <c r="T30" s="36"/>
      <c r="U30" s="36"/>
      <c r="V30" s="56" t="s">
        <v>1151</v>
      </c>
      <c r="W30" s="36" t="s">
        <v>184</v>
      </c>
      <c r="X30" s="37" t="s">
        <v>1152</v>
      </c>
      <c r="Y30" s="37">
        <v>455</v>
      </c>
      <c r="AC30" s="246" t="s">
        <v>900</v>
      </c>
      <c r="AD30" s="247" t="s">
        <v>3093</v>
      </c>
      <c r="AE30" s="247" t="s">
        <v>3040</v>
      </c>
      <c r="AF30" s="247" t="s">
        <v>286</v>
      </c>
      <c r="AG30" s="248">
        <v>20.399999999999999</v>
      </c>
      <c r="AH30" s="247" t="s">
        <v>3094</v>
      </c>
      <c r="AI30" s="174">
        <v>8</v>
      </c>
      <c r="AJ30" s="247" t="s">
        <v>3095</v>
      </c>
      <c r="AK30" s="247" t="s">
        <v>900</v>
      </c>
      <c r="AL30" s="248">
        <v>7</v>
      </c>
      <c r="AN30" s="38">
        <v>62530</v>
      </c>
      <c r="AO30" s="38" t="s">
        <v>1143</v>
      </c>
      <c r="AP30" s="38">
        <v>-15404.764992021861</v>
      </c>
      <c r="AQ30" s="38">
        <v>0</v>
      </c>
      <c r="AR30" s="38">
        <v>-22374.464992021862</v>
      </c>
    </row>
    <row r="31" spans="1:46" ht="39.950000000000003" customHeight="1" thickBot="1">
      <c r="A31" s="25" t="s">
        <v>224</v>
      </c>
      <c r="B31" s="26" t="s">
        <v>225</v>
      </c>
      <c r="C31" s="26" t="s">
        <v>226</v>
      </c>
      <c r="D31" s="27" t="s">
        <v>163</v>
      </c>
      <c r="E31" s="25">
        <v>39000</v>
      </c>
      <c r="F31" s="28">
        <v>9000</v>
      </c>
      <c r="G31" s="29" t="s">
        <v>224</v>
      </c>
      <c r="H31" s="26" t="s">
        <v>149</v>
      </c>
      <c r="I31" s="29"/>
      <c r="J31" s="27" t="s">
        <v>227</v>
      </c>
      <c r="K31" s="30" t="s">
        <v>228</v>
      </c>
      <c r="L31" s="31" t="s">
        <v>229</v>
      </c>
      <c r="M31" s="31" t="s">
        <v>230</v>
      </c>
      <c r="N31" s="31" t="s">
        <v>231</v>
      </c>
      <c r="O31" s="32">
        <v>500290002</v>
      </c>
      <c r="P31" s="27" t="s">
        <v>79</v>
      </c>
      <c r="Q31" s="33" t="s">
        <v>156</v>
      </c>
      <c r="R31" s="32" t="s">
        <v>157</v>
      </c>
      <c r="S31" s="35" t="s">
        <v>232</v>
      </c>
      <c r="T31" s="32"/>
      <c r="U31" s="32"/>
      <c r="V31" s="35" t="s">
        <v>233</v>
      </c>
      <c r="W31" s="36" t="s">
        <v>143</v>
      </c>
      <c r="X31" s="37" t="s">
        <v>224</v>
      </c>
      <c r="Y31" s="37">
        <v>605</v>
      </c>
      <c r="AC31" s="246" t="s">
        <v>1684</v>
      </c>
      <c r="AD31" s="247" t="s">
        <v>3096</v>
      </c>
      <c r="AE31" s="247" t="s">
        <v>3018</v>
      </c>
      <c r="AF31" s="247" t="s">
        <v>286</v>
      </c>
      <c r="AG31" s="248">
        <v>126.8</v>
      </c>
      <c r="AH31" s="247" t="s">
        <v>3019</v>
      </c>
      <c r="AI31" s="174">
        <v>11</v>
      </c>
      <c r="AJ31" s="247" t="s">
        <v>3097</v>
      </c>
      <c r="AK31" s="247" t="s">
        <v>1693</v>
      </c>
      <c r="AL31" s="248">
        <v>2</v>
      </c>
      <c r="AN31" s="38">
        <v>39000</v>
      </c>
      <c r="AO31" s="38" t="s">
        <v>224</v>
      </c>
      <c r="AP31" s="38">
        <v>-127867.96588368648</v>
      </c>
      <c r="AQ31" s="38">
        <v>0</v>
      </c>
      <c r="AR31" s="38">
        <v>-230381.4344170001</v>
      </c>
    </row>
    <row r="32" spans="1:46" ht="39.950000000000003" customHeight="1" thickBot="1">
      <c r="A32" s="39" t="s">
        <v>171</v>
      </c>
      <c r="B32" s="40" t="s">
        <v>171</v>
      </c>
      <c r="C32" s="40" t="s">
        <v>171</v>
      </c>
      <c r="D32" s="37" t="s">
        <v>171</v>
      </c>
      <c r="E32" s="25">
        <v>92566</v>
      </c>
      <c r="F32" s="28">
        <v>2566</v>
      </c>
      <c r="G32" s="29" t="s">
        <v>1640</v>
      </c>
      <c r="H32" s="26" t="s">
        <v>1606</v>
      </c>
      <c r="I32" s="29"/>
      <c r="J32" s="27" t="s">
        <v>1641</v>
      </c>
      <c r="K32" s="30" t="s">
        <v>1642</v>
      </c>
      <c r="L32" s="54" t="s">
        <v>1643</v>
      </c>
      <c r="M32" s="54" t="s">
        <v>1644</v>
      </c>
      <c r="N32" s="54" t="s">
        <v>1645</v>
      </c>
      <c r="O32" s="36">
        <v>500225669</v>
      </c>
      <c r="P32" s="37" t="s">
        <v>178</v>
      </c>
      <c r="Q32" s="33" t="s">
        <v>156</v>
      </c>
      <c r="R32" s="32" t="s">
        <v>180</v>
      </c>
      <c r="S32" s="40"/>
      <c r="T32" s="36"/>
      <c r="U32" s="36"/>
      <c r="V32" s="56" t="s">
        <v>1646</v>
      </c>
      <c r="W32" s="37" t="s">
        <v>184</v>
      </c>
      <c r="X32" s="37" t="s">
        <v>1631</v>
      </c>
      <c r="Y32" s="37">
        <v>251</v>
      </c>
      <c r="AC32" s="246" t="s">
        <v>1153</v>
      </c>
      <c r="AD32" s="247" t="s">
        <v>3098</v>
      </c>
      <c r="AE32" s="247" t="s">
        <v>3022</v>
      </c>
      <c r="AF32" s="247" t="s">
        <v>286</v>
      </c>
      <c r="AG32" s="248">
        <v>2.4</v>
      </c>
      <c r="AH32" s="247" t="s">
        <v>3099</v>
      </c>
      <c r="AI32" s="174">
        <v>9</v>
      </c>
      <c r="AJ32" s="247" t="s">
        <v>3079</v>
      </c>
      <c r="AK32" s="247" t="s">
        <v>1152</v>
      </c>
      <c r="AL32" s="248">
        <v>7</v>
      </c>
      <c r="AN32" s="38">
        <v>92566</v>
      </c>
      <c r="AO32" s="124" t="s">
        <v>1640</v>
      </c>
      <c r="AP32" s="38">
        <v>6012.2966949277034</v>
      </c>
      <c r="AQ32" s="38">
        <v>4930.0832898407161</v>
      </c>
      <c r="AR32" s="38">
        <v>4364.5079949277033</v>
      </c>
      <c r="AT32" s="124"/>
    </row>
    <row r="33" spans="1:46" ht="39.950000000000003" customHeight="1" thickBot="1">
      <c r="A33" s="25" t="s">
        <v>1647</v>
      </c>
      <c r="B33" s="26" t="s">
        <v>1648</v>
      </c>
      <c r="C33" s="26" t="s">
        <v>1649</v>
      </c>
      <c r="D33" s="27" t="s">
        <v>163</v>
      </c>
      <c r="E33" s="25">
        <v>90482</v>
      </c>
      <c r="F33" s="28">
        <v>482</v>
      </c>
      <c r="G33" s="29" t="s">
        <v>1650</v>
      </c>
      <c r="H33" s="26" t="s">
        <v>1606</v>
      </c>
      <c r="I33" s="29"/>
      <c r="J33" s="27" t="s">
        <v>1651</v>
      </c>
      <c r="K33" s="30"/>
      <c r="L33" s="54" t="s">
        <v>1652</v>
      </c>
      <c r="M33" s="54" t="s">
        <v>1653</v>
      </c>
      <c r="N33" s="54" t="s">
        <v>1654</v>
      </c>
      <c r="O33" s="36">
        <v>500204821</v>
      </c>
      <c r="P33" s="37" t="s">
        <v>286</v>
      </c>
      <c r="Q33" s="33" t="s">
        <v>156</v>
      </c>
      <c r="R33" s="32" t="s">
        <v>180</v>
      </c>
      <c r="S33" s="40" t="s">
        <v>1655</v>
      </c>
      <c r="T33" s="36"/>
      <c r="U33" s="36"/>
      <c r="V33" s="56" t="s">
        <v>1656</v>
      </c>
      <c r="W33" s="36" t="s">
        <v>184</v>
      </c>
      <c r="X33" s="37" t="s">
        <v>1631</v>
      </c>
      <c r="Y33" s="37">
        <v>251</v>
      </c>
      <c r="AC33" s="249" t="s">
        <v>1694</v>
      </c>
      <c r="AD33" s="250" t="s">
        <v>3100</v>
      </c>
      <c r="AE33" s="250" t="s">
        <v>3018</v>
      </c>
      <c r="AF33" s="250" t="s">
        <v>79</v>
      </c>
      <c r="AG33" s="251">
        <v>99.4</v>
      </c>
      <c r="AH33" s="250" t="s">
        <v>3101</v>
      </c>
      <c r="AI33" s="250">
        <v>13</v>
      </c>
      <c r="AJ33" s="250" t="s">
        <v>3102</v>
      </c>
      <c r="AK33" s="250" t="s">
        <v>1694</v>
      </c>
      <c r="AL33" s="252">
        <v>4</v>
      </c>
      <c r="AN33" s="38">
        <v>90482</v>
      </c>
      <c r="AO33" s="38" t="s">
        <v>3460</v>
      </c>
      <c r="AP33" s="38">
        <v>10946.794330805466</v>
      </c>
      <c r="AQ33" s="38">
        <v>8976.3713512604809</v>
      </c>
      <c r="AR33" s="38">
        <v>10201.850230805465</v>
      </c>
      <c r="AT33" s="124"/>
    </row>
    <row r="34" spans="1:46" ht="39.950000000000003" customHeight="1" thickBot="1">
      <c r="A34" s="39" t="s">
        <v>171</v>
      </c>
      <c r="B34" s="40" t="s">
        <v>171</v>
      </c>
      <c r="C34" s="40" t="s">
        <v>171</v>
      </c>
      <c r="D34" s="37" t="s">
        <v>171</v>
      </c>
      <c r="E34" s="25">
        <v>94001</v>
      </c>
      <c r="F34" s="28">
        <v>4001</v>
      </c>
      <c r="G34" s="29" t="s">
        <v>1657</v>
      </c>
      <c r="H34" s="26" t="s">
        <v>1606</v>
      </c>
      <c r="I34" s="29"/>
      <c r="J34" s="27" t="s">
        <v>1658</v>
      </c>
      <c r="K34" s="30"/>
      <c r="L34" s="54" t="s">
        <v>1659</v>
      </c>
      <c r="M34" s="54" t="s">
        <v>1660</v>
      </c>
      <c r="N34" s="54" t="s">
        <v>1661</v>
      </c>
      <c r="O34" s="36">
        <v>500240015</v>
      </c>
      <c r="P34" s="37" t="s">
        <v>286</v>
      </c>
      <c r="Q34" s="33" t="s">
        <v>414</v>
      </c>
      <c r="R34" s="32" t="s">
        <v>617</v>
      </c>
      <c r="S34" s="26" t="s">
        <v>1662</v>
      </c>
      <c r="T34" s="32" t="s">
        <v>1663</v>
      </c>
      <c r="U34" s="32"/>
      <c r="V34" s="26" t="s">
        <v>183</v>
      </c>
      <c r="W34" s="36" t="s">
        <v>184</v>
      </c>
      <c r="X34" s="37" t="s">
        <v>1664</v>
      </c>
      <c r="Y34" s="37">
        <v>256</v>
      </c>
      <c r="AC34" s="249" t="s">
        <v>1067</v>
      </c>
      <c r="AD34" s="250" t="s">
        <v>3103</v>
      </c>
      <c r="AE34" s="250" t="s">
        <v>1058</v>
      </c>
      <c r="AF34" s="250" t="s">
        <v>79</v>
      </c>
      <c r="AG34" s="251">
        <v>39.4</v>
      </c>
      <c r="AH34" s="250" t="s">
        <v>3104</v>
      </c>
      <c r="AI34" s="250">
        <v>19</v>
      </c>
      <c r="AJ34" s="250" t="s">
        <v>3105</v>
      </c>
      <c r="AK34" s="250" t="s">
        <v>1067</v>
      </c>
      <c r="AL34" s="252">
        <v>3</v>
      </c>
      <c r="AN34" s="38">
        <v>94001</v>
      </c>
      <c r="AO34" s="38" t="s">
        <v>3461</v>
      </c>
      <c r="AP34" s="38">
        <v>10296.182987757222</v>
      </c>
      <c r="AQ34" s="38">
        <v>8442.8700499609222</v>
      </c>
      <c r="AR34" s="38">
        <v>8542.5337802097711</v>
      </c>
    </row>
    <row r="35" spans="1:46" ht="39.950000000000003" customHeight="1" thickBot="1">
      <c r="A35" s="39" t="s">
        <v>1665</v>
      </c>
      <c r="B35" s="40" t="s">
        <v>1666</v>
      </c>
      <c r="C35" s="40" t="s">
        <v>1667</v>
      </c>
      <c r="D35" s="27" t="s">
        <v>163</v>
      </c>
      <c r="E35" s="25">
        <v>90483</v>
      </c>
      <c r="F35" s="28">
        <v>483</v>
      </c>
      <c r="G35" s="29" t="s">
        <v>1665</v>
      </c>
      <c r="H35" s="26" t="s">
        <v>1606</v>
      </c>
      <c r="I35" s="29"/>
      <c r="J35" s="27" t="s">
        <v>1668</v>
      </c>
      <c r="K35" s="30"/>
      <c r="L35" s="31" t="s">
        <v>1669</v>
      </c>
      <c r="M35" s="31" t="s">
        <v>1670</v>
      </c>
      <c r="N35" s="31" t="s">
        <v>1671</v>
      </c>
      <c r="O35" s="36">
        <v>500204839</v>
      </c>
      <c r="P35" s="37" t="s">
        <v>286</v>
      </c>
      <c r="Q35" s="33" t="s">
        <v>156</v>
      </c>
      <c r="R35" s="32" t="s">
        <v>180</v>
      </c>
      <c r="S35" s="26" t="s">
        <v>1672</v>
      </c>
      <c r="T35" s="36"/>
      <c r="U35" s="36"/>
      <c r="V35" s="56" t="s">
        <v>1673</v>
      </c>
      <c r="W35" s="36" t="s">
        <v>184</v>
      </c>
      <c r="X35" s="37" t="s">
        <v>1674</v>
      </c>
      <c r="Y35" s="37">
        <v>260</v>
      </c>
      <c r="AC35" s="249" t="s">
        <v>910</v>
      </c>
      <c r="AD35" s="250" t="s">
        <v>3106</v>
      </c>
      <c r="AE35" s="250" t="s">
        <v>3040</v>
      </c>
      <c r="AF35" s="250" t="s">
        <v>79</v>
      </c>
      <c r="AG35" s="251">
        <v>58.3</v>
      </c>
      <c r="AH35" s="250" t="s">
        <v>3037</v>
      </c>
      <c r="AI35" s="250">
        <v>15</v>
      </c>
      <c r="AJ35" s="250" t="s">
        <v>3107</v>
      </c>
      <c r="AK35" s="250" t="s">
        <v>910</v>
      </c>
      <c r="AL35" s="252">
        <v>1</v>
      </c>
      <c r="AN35" s="38">
        <v>90998</v>
      </c>
      <c r="AO35" s="38" t="s">
        <v>3462</v>
      </c>
      <c r="AP35" s="38">
        <v>11358.787488729466</v>
      </c>
      <c r="AQ35" s="38">
        <v>9314.2057407581615</v>
      </c>
      <c r="AR35" s="38">
        <v>10142.751288729465</v>
      </c>
    </row>
    <row r="36" spans="1:46" ht="39.950000000000003" customHeight="1" thickBot="1">
      <c r="A36" s="25" t="s">
        <v>1675</v>
      </c>
      <c r="B36" s="27" t="s">
        <v>1676</v>
      </c>
      <c r="C36" s="26" t="s">
        <v>280</v>
      </c>
      <c r="D36" s="27" t="s">
        <v>148</v>
      </c>
      <c r="E36" s="25">
        <v>90998</v>
      </c>
      <c r="F36" s="28">
        <v>998</v>
      </c>
      <c r="G36" s="29" t="s">
        <v>1677</v>
      </c>
      <c r="H36" s="26" t="s">
        <v>1606</v>
      </c>
      <c r="I36" s="29">
        <v>10</v>
      </c>
      <c r="J36" s="27" t="s">
        <v>1678</v>
      </c>
      <c r="K36" s="30"/>
      <c r="L36" s="54" t="s">
        <v>1679</v>
      </c>
      <c r="M36" s="54" t="s">
        <v>1680</v>
      </c>
      <c r="N36" s="54" t="s">
        <v>1681</v>
      </c>
      <c r="O36" s="36">
        <v>500209986</v>
      </c>
      <c r="P36" s="37" t="s">
        <v>286</v>
      </c>
      <c r="Q36" s="33" t="s">
        <v>156</v>
      </c>
      <c r="R36" s="32" t="s">
        <v>180</v>
      </c>
      <c r="S36" s="40" t="s">
        <v>1682</v>
      </c>
      <c r="T36" s="36"/>
      <c r="U36" s="36"/>
      <c r="V36" s="56" t="s">
        <v>1683</v>
      </c>
      <c r="W36" s="36" t="s">
        <v>184</v>
      </c>
      <c r="X36" s="37" t="s">
        <v>1639</v>
      </c>
      <c r="Y36" s="37">
        <v>261</v>
      </c>
      <c r="AC36" s="249" t="s">
        <v>2461</v>
      </c>
      <c r="AD36" s="250" t="s">
        <v>3108</v>
      </c>
      <c r="AE36" s="250" t="s">
        <v>2443</v>
      </c>
      <c r="AF36" s="250" t="s">
        <v>79</v>
      </c>
      <c r="AG36" s="251">
        <v>0</v>
      </c>
      <c r="AH36" s="250" t="s">
        <v>3023</v>
      </c>
      <c r="AI36" s="250">
        <v>24</v>
      </c>
      <c r="AJ36" s="250" t="s">
        <v>3109</v>
      </c>
      <c r="AK36" s="250" t="s">
        <v>2461</v>
      </c>
      <c r="AL36" s="252">
        <v>3</v>
      </c>
      <c r="AN36" s="38">
        <v>83574</v>
      </c>
      <c r="AO36" s="38" t="s">
        <v>889</v>
      </c>
      <c r="AP36" s="38">
        <v>11131.033040260751</v>
      </c>
      <c r="AQ36" s="38">
        <v>9390.168626747356</v>
      </c>
      <c r="AR36" s="38">
        <v>9578.1035924271491</v>
      </c>
    </row>
    <row r="37" spans="1:46" ht="39.950000000000003" customHeight="1" thickBot="1">
      <c r="A37" s="25" t="s">
        <v>889</v>
      </c>
      <c r="B37" s="27" t="s">
        <v>890</v>
      </c>
      <c r="C37" s="26" t="s">
        <v>891</v>
      </c>
      <c r="D37" s="27" t="s">
        <v>148</v>
      </c>
      <c r="E37" s="25">
        <v>83574</v>
      </c>
      <c r="F37" s="28">
        <v>83574</v>
      </c>
      <c r="G37" s="29" t="s">
        <v>889</v>
      </c>
      <c r="H37" s="26" t="s">
        <v>841</v>
      </c>
      <c r="I37" s="29">
        <v>11</v>
      </c>
      <c r="J37" s="27" t="s">
        <v>892</v>
      </c>
      <c r="K37" s="30" t="s">
        <v>893</v>
      </c>
      <c r="L37" s="31" t="s">
        <v>894</v>
      </c>
      <c r="M37" s="31" t="s">
        <v>895</v>
      </c>
      <c r="N37" s="54" t="s">
        <v>896</v>
      </c>
      <c r="O37" s="36">
        <v>500235742</v>
      </c>
      <c r="P37" s="37" t="s">
        <v>286</v>
      </c>
      <c r="Q37" s="33" t="s">
        <v>156</v>
      </c>
      <c r="R37" s="32" t="s">
        <v>157</v>
      </c>
      <c r="S37" s="40" t="s">
        <v>897</v>
      </c>
      <c r="T37" s="36"/>
      <c r="U37" s="36"/>
      <c r="V37" s="56" t="s">
        <v>898</v>
      </c>
      <c r="W37" s="36" t="s">
        <v>184</v>
      </c>
      <c r="X37" s="37" t="s">
        <v>899</v>
      </c>
      <c r="Y37" s="37">
        <v>711</v>
      </c>
      <c r="AC37" s="246" t="s">
        <v>1163</v>
      </c>
      <c r="AD37" s="247" t="s">
        <v>3110</v>
      </c>
      <c r="AE37" s="247" t="s">
        <v>3022</v>
      </c>
      <c r="AF37" s="247" t="s">
        <v>286</v>
      </c>
      <c r="AG37" s="248">
        <v>25.2</v>
      </c>
      <c r="AH37" s="247" t="s">
        <v>3059</v>
      </c>
      <c r="AI37" s="174">
        <v>8</v>
      </c>
      <c r="AJ37" s="247" t="s">
        <v>3111</v>
      </c>
      <c r="AK37" s="247" t="s">
        <v>1172</v>
      </c>
      <c r="AL37" s="248">
        <v>5</v>
      </c>
      <c r="AN37" s="38">
        <v>83652</v>
      </c>
      <c r="AO37" s="38" t="s">
        <v>900</v>
      </c>
      <c r="AP37" s="38">
        <v>8155.2354589318229</v>
      </c>
      <c r="AQ37" s="38">
        <v>6687.2930763240947</v>
      </c>
      <c r="AR37" s="38">
        <v>6689.0693897073761</v>
      </c>
    </row>
    <row r="38" spans="1:46" ht="39.950000000000003" customHeight="1" thickBot="1">
      <c r="A38" s="25" t="s">
        <v>900</v>
      </c>
      <c r="B38" s="26" t="s">
        <v>901</v>
      </c>
      <c r="C38" s="26" t="s">
        <v>902</v>
      </c>
      <c r="D38" s="27" t="s">
        <v>163</v>
      </c>
      <c r="E38" s="25">
        <v>83652</v>
      </c>
      <c r="F38" s="28">
        <v>3652</v>
      </c>
      <c r="G38" s="29" t="s">
        <v>900</v>
      </c>
      <c r="H38" s="26" t="s">
        <v>841</v>
      </c>
      <c r="I38" s="29"/>
      <c r="J38" s="27" t="s">
        <v>903</v>
      </c>
      <c r="K38" s="30" t="s">
        <v>904</v>
      </c>
      <c r="L38" s="31" t="s">
        <v>905</v>
      </c>
      <c r="M38" s="31" t="s">
        <v>906</v>
      </c>
      <c r="N38" s="54" t="s">
        <v>907</v>
      </c>
      <c r="O38" s="36">
        <v>500236526</v>
      </c>
      <c r="P38" s="37" t="s">
        <v>286</v>
      </c>
      <c r="Q38" s="33" t="s">
        <v>156</v>
      </c>
      <c r="R38" s="32" t="s">
        <v>157</v>
      </c>
      <c r="S38" s="40" t="s">
        <v>908</v>
      </c>
      <c r="T38" s="36"/>
      <c r="U38" s="36"/>
      <c r="V38" s="56" t="s">
        <v>909</v>
      </c>
      <c r="W38" s="36" t="s">
        <v>143</v>
      </c>
      <c r="X38" s="37" t="s">
        <v>900</v>
      </c>
      <c r="Y38" s="37">
        <v>719</v>
      </c>
      <c r="AC38" s="246" t="s">
        <v>580</v>
      </c>
      <c r="AD38" s="247" t="s">
        <v>3112</v>
      </c>
      <c r="AE38" s="247" t="s">
        <v>527</v>
      </c>
      <c r="AF38" s="247" t="s">
        <v>286</v>
      </c>
      <c r="AG38" s="248">
        <v>53.2</v>
      </c>
      <c r="AH38" s="247" t="s">
        <v>3113</v>
      </c>
      <c r="AI38" s="174">
        <v>9</v>
      </c>
      <c r="AJ38" s="247" t="s">
        <v>3027</v>
      </c>
      <c r="AK38" s="247" t="s">
        <v>536</v>
      </c>
      <c r="AL38" s="248">
        <v>2</v>
      </c>
      <c r="AN38" s="38">
        <v>90480</v>
      </c>
      <c r="AO38" s="38" t="s">
        <v>1684</v>
      </c>
      <c r="AP38" s="38">
        <v>16026.642204052714</v>
      </c>
      <c r="AQ38" s="38">
        <v>13141.846607323225</v>
      </c>
      <c r="AR38" s="38">
        <v>11502.595215536146</v>
      </c>
    </row>
    <row r="39" spans="1:46" ht="39.950000000000003" customHeight="1" thickBot="1">
      <c r="A39" s="25" t="s">
        <v>1684</v>
      </c>
      <c r="B39" s="27" t="s">
        <v>1685</v>
      </c>
      <c r="C39" s="26" t="s">
        <v>1686</v>
      </c>
      <c r="D39" s="27" t="s">
        <v>163</v>
      </c>
      <c r="E39" s="25">
        <v>90480</v>
      </c>
      <c r="F39" s="28">
        <v>480</v>
      </c>
      <c r="G39" s="29" t="s">
        <v>1684</v>
      </c>
      <c r="H39" s="26" t="s">
        <v>1606</v>
      </c>
      <c r="I39" s="29"/>
      <c r="J39" s="27" t="s">
        <v>1687</v>
      </c>
      <c r="K39" s="30" t="s">
        <v>1688</v>
      </c>
      <c r="L39" s="54" t="s">
        <v>1689</v>
      </c>
      <c r="M39" s="54" t="s">
        <v>1690</v>
      </c>
      <c r="N39" s="54" t="s">
        <v>1691</v>
      </c>
      <c r="O39" s="36">
        <v>500204805</v>
      </c>
      <c r="P39" s="37" t="s">
        <v>286</v>
      </c>
      <c r="Q39" s="33" t="s">
        <v>156</v>
      </c>
      <c r="R39" s="32" t="s">
        <v>617</v>
      </c>
      <c r="S39" s="40" t="s">
        <v>1692</v>
      </c>
      <c r="T39" s="36"/>
      <c r="U39" s="36"/>
      <c r="V39" s="26" t="s">
        <v>183</v>
      </c>
      <c r="W39" s="36" t="s">
        <v>184</v>
      </c>
      <c r="X39" s="37" t="s">
        <v>1693</v>
      </c>
      <c r="Y39" s="37">
        <v>258</v>
      </c>
      <c r="AC39" s="246" t="s">
        <v>1704</v>
      </c>
      <c r="AD39" s="247" t="s">
        <v>3114</v>
      </c>
      <c r="AE39" s="247" t="s">
        <v>3018</v>
      </c>
      <c r="AF39" s="247" t="s">
        <v>286</v>
      </c>
      <c r="AG39" s="248">
        <v>79.5</v>
      </c>
      <c r="AH39" s="247" t="s">
        <v>3115</v>
      </c>
      <c r="AI39" s="174">
        <v>7</v>
      </c>
      <c r="AJ39" s="247" t="s">
        <v>3049</v>
      </c>
      <c r="AK39" s="247" t="s">
        <v>1624</v>
      </c>
      <c r="AL39" s="248">
        <v>2</v>
      </c>
      <c r="AN39" s="38">
        <v>50466</v>
      </c>
      <c r="AO39" s="38" t="s">
        <v>1153</v>
      </c>
      <c r="AP39" s="38">
        <v>-3861.1994388629746</v>
      </c>
      <c r="AQ39" s="38">
        <v>1357.7594314450839</v>
      </c>
      <c r="AR39" s="38">
        <v>-6187.877370902791</v>
      </c>
    </row>
    <row r="40" spans="1:46" ht="39.950000000000003" customHeight="1" thickBot="1">
      <c r="A40" s="25" t="s">
        <v>1153</v>
      </c>
      <c r="B40" s="26" t="s">
        <v>1154</v>
      </c>
      <c r="C40" s="26" t="s">
        <v>1155</v>
      </c>
      <c r="D40" s="27" t="s">
        <v>148</v>
      </c>
      <c r="E40" s="25">
        <v>50466</v>
      </c>
      <c r="F40" s="28">
        <v>466</v>
      </c>
      <c r="G40" s="29" t="s">
        <v>1153</v>
      </c>
      <c r="H40" s="26" t="s">
        <v>1115</v>
      </c>
      <c r="I40" s="29">
        <v>12</v>
      </c>
      <c r="J40" s="27" t="s">
        <v>1156</v>
      </c>
      <c r="K40" s="30" t="s">
        <v>1157</v>
      </c>
      <c r="L40" s="31" t="s">
        <v>1158</v>
      </c>
      <c r="M40" s="31" t="s">
        <v>1159</v>
      </c>
      <c r="N40" s="54" t="s">
        <v>1160</v>
      </c>
      <c r="O40" s="36">
        <v>500204664</v>
      </c>
      <c r="P40" s="37" t="s">
        <v>286</v>
      </c>
      <c r="Q40" s="33" t="s">
        <v>156</v>
      </c>
      <c r="R40" s="32" t="s">
        <v>157</v>
      </c>
      <c r="S40" s="75" t="s">
        <v>1161</v>
      </c>
      <c r="T40" s="36"/>
      <c r="U40" s="36"/>
      <c r="V40" s="56" t="s">
        <v>1162</v>
      </c>
      <c r="W40" s="36" t="s">
        <v>184</v>
      </c>
      <c r="X40" s="37" t="s">
        <v>1152</v>
      </c>
      <c r="Y40" s="37">
        <v>455</v>
      </c>
      <c r="AC40" s="253" t="s">
        <v>2471</v>
      </c>
      <c r="AD40" s="250" t="s">
        <v>3116</v>
      </c>
      <c r="AE40" s="250" t="s">
        <v>2443</v>
      </c>
      <c r="AF40" s="250" t="s">
        <v>79</v>
      </c>
      <c r="AG40" s="251">
        <v>0</v>
      </c>
      <c r="AH40" s="250" t="s">
        <v>3117</v>
      </c>
      <c r="AI40" s="250">
        <v>24</v>
      </c>
      <c r="AJ40" s="250" t="s">
        <v>3118</v>
      </c>
      <c r="AK40" s="250" t="s">
        <v>2471</v>
      </c>
      <c r="AL40" s="252">
        <v>5</v>
      </c>
      <c r="AN40" s="38">
        <v>59200</v>
      </c>
      <c r="AO40" s="38" t="s">
        <v>1694</v>
      </c>
      <c r="AP40" s="38">
        <v>30056.665848340446</v>
      </c>
      <c r="AQ40" s="38">
        <v>24646.465995639166</v>
      </c>
      <c r="AR40" s="38">
        <v>15326.159152621223</v>
      </c>
    </row>
    <row r="41" spans="1:46" ht="39.950000000000003" customHeight="1" thickBot="1">
      <c r="A41" s="64" t="s">
        <v>1694</v>
      </c>
      <c r="B41" s="26" t="s">
        <v>1695</v>
      </c>
      <c r="C41" s="26" t="s">
        <v>1696</v>
      </c>
      <c r="D41" s="27" t="s">
        <v>148</v>
      </c>
      <c r="E41" s="25">
        <v>59200</v>
      </c>
      <c r="F41" s="28">
        <v>9200</v>
      </c>
      <c r="G41" s="29" t="s">
        <v>1694</v>
      </c>
      <c r="H41" s="26" t="s">
        <v>1606</v>
      </c>
      <c r="I41" s="29">
        <v>13</v>
      </c>
      <c r="J41" s="27" t="s">
        <v>1697</v>
      </c>
      <c r="K41" s="30" t="s">
        <v>1698</v>
      </c>
      <c r="L41" s="31" t="s">
        <v>1699</v>
      </c>
      <c r="M41" s="54" t="s">
        <v>1700</v>
      </c>
      <c r="N41" s="54" t="s">
        <v>1701</v>
      </c>
      <c r="O41" s="36">
        <v>500292008</v>
      </c>
      <c r="P41" s="37" t="s">
        <v>79</v>
      </c>
      <c r="Q41" s="33" t="s">
        <v>156</v>
      </c>
      <c r="R41" s="32" t="s">
        <v>157</v>
      </c>
      <c r="S41" s="25" t="s">
        <v>1702</v>
      </c>
      <c r="T41" s="36"/>
      <c r="U41" s="36"/>
      <c r="V41" s="56" t="s">
        <v>1703</v>
      </c>
      <c r="W41" s="36" t="s">
        <v>143</v>
      </c>
      <c r="X41" s="37" t="s">
        <v>1694</v>
      </c>
      <c r="Y41" s="37">
        <v>203</v>
      </c>
      <c r="AC41" s="246" t="s">
        <v>1714</v>
      </c>
      <c r="AD41" s="247" t="s">
        <v>3119</v>
      </c>
      <c r="AE41" s="247" t="s">
        <v>3018</v>
      </c>
      <c r="AF41" s="247" t="s">
        <v>286</v>
      </c>
      <c r="AG41" s="248">
        <v>105.2</v>
      </c>
      <c r="AH41" s="247" t="s">
        <v>3094</v>
      </c>
      <c r="AI41" s="174">
        <v>11</v>
      </c>
      <c r="AJ41" s="247" t="s">
        <v>3020</v>
      </c>
      <c r="AK41" s="247" t="s">
        <v>1614</v>
      </c>
      <c r="AL41" s="248">
        <v>2</v>
      </c>
      <c r="AN41" s="38">
        <v>52610</v>
      </c>
      <c r="AO41" s="38" t="s">
        <v>1067</v>
      </c>
      <c r="AP41" s="38">
        <v>48776.505896390263</v>
      </c>
      <c r="AQ41" s="38">
        <v>39996.734835040013</v>
      </c>
      <c r="AR41" s="38">
        <v>30908.917296390264</v>
      </c>
    </row>
    <row r="42" spans="1:46" ht="39.950000000000003" customHeight="1" thickBot="1">
      <c r="A42" s="25" t="s">
        <v>1067</v>
      </c>
      <c r="B42" s="26" t="s">
        <v>631</v>
      </c>
      <c r="C42" s="26" t="s">
        <v>1068</v>
      </c>
      <c r="D42" s="27" t="s">
        <v>652</v>
      </c>
      <c r="E42" s="25">
        <v>52610</v>
      </c>
      <c r="F42" s="28">
        <v>2610</v>
      </c>
      <c r="G42" s="29" t="s">
        <v>1067</v>
      </c>
      <c r="H42" s="26" t="s">
        <v>1058</v>
      </c>
      <c r="I42" s="29"/>
      <c r="J42" s="27" t="s">
        <v>1069</v>
      </c>
      <c r="K42" s="30" t="s">
        <v>1070</v>
      </c>
      <c r="L42" s="54" t="s">
        <v>1071</v>
      </c>
      <c r="M42" s="54" t="s">
        <v>1072</v>
      </c>
      <c r="N42" s="54" t="s">
        <v>1073</v>
      </c>
      <c r="O42" s="36">
        <v>500226105</v>
      </c>
      <c r="P42" s="37" t="s">
        <v>79</v>
      </c>
      <c r="Q42" s="33" t="s">
        <v>156</v>
      </c>
      <c r="R42" s="32" t="s">
        <v>157</v>
      </c>
      <c r="S42" s="40" t="s">
        <v>1074</v>
      </c>
      <c r="T42" s="36"/>
      <c r="U42" s="36"/>
      <c r="V42" s="56" t="s">
        <v>1075</v>
      </c>
      <c r="W42" s="36" t="s">
        <v>143</v>
      </c>
      <c r="X42" s="37" t="s">
        <v>1067</v>
      </c>
      <c r="Y42" s="37">
        <v>102</v>
      </c>
      <c r="AC42" s="246" t="s">
        <v>1723</v>
      </c>
      <c r="AD42" s="247" t="s">
        <v>3120</v>
      </c>
      <c r="AE42" s="247" t="s">
        <v>3018</v>
      </c>
      <c r="AF42" s="247" t="s">
        <v>286</v>
      </c>
      <c r="AG42" s="248">
        <v>107.7</v>
      </c>
      <c r="AH42" s="247" t="s">
        <v>3121</v>
      </c>
      <c r="AI42" s="174">
        <v>9</v>
      </c>
      <c r="AJ42" s="247" t="s">
        <v>3020</v>
      </c>
      <c r="AK42" s="247" t="s">
        <v>1614</v>
      </c>
      <c r="AL42" s="248">
        <v>3</v>
      </c>
      <c r="AN42" s="38">
        <v>53780</v>
      </c>
      <c r="AO42" s="38" t="s">
        <v>910</v>
      </c>
      <c r="AP42" s="38">
        <v>36288.152143822597</v>
      </c>
      <c r="AQ42" s="38">
        <v>29756.284757934529</v>
      </c>
      <c r="AR42" s="38">
        <v>34385.099743822597</v>
      </c>
    </row>
    <row r="43" spans="1:46" ht="39.950000000000003" customHeight="1" thickBot="1">
      <c r="A43" s="25" t="s">
        <v>910</v>
      </c>
      <c r="B43" s="26" t="s">
        <v>911</v>
      </c>
      <c r="C43" s="26" t="s">
        <v>162</v>
      </c>
      <c r="D43" s="27" t="s">
        <v>163</v>
      </c>
      <c r="E43" s="25">
        <v>53780</v>
      </c>
      <c r="F43" s="28">
        <v>3780</v>
      </c>
      <c r="G43" s="29" t="s">
        <v>910</v>
      </c>
      <c r="H43" s="26" t="s">
        <v>841</v>
      </c>
      <c r="I43" s="29"/>
      <c r="J43" s="27" t="s">
        <v>912</v>
      </c>
      <c r="K43" s="30" t="s">
        <v>913</v>
      </c>
      <c r="L43" s="31" t="s">
        <v>914</v>
      </c>
      <c r="M43" s="31" t="s">
        <v>915</v>
      </c>
      <c r="N43" s="54" t="s">
        <v>916</v>
      </c>
      <c r="O43" s="36">
        <v>500237805</v>
      </c>
      <c r="P43" s="37" t="s">
        <v>79</v>
      </c>
      <c r="Q43" s="33" t="s">
        <v>156</v>
      </c>
      <c r="R43" s="32" t="s">
        <v>157</v>
      </c>
      <c r="S43" s="40" t="s">
        <v>917</v>
      </c>
      <c r="T43" s="36"/>
      <c r="U43" s="36"/>
      <c r="V43" s="56" t="s">
        <v>918</v>
      </c>
      <c r="W43" s="36" t="s">
        <v>143</v>
      </c>
      <c r="X43" s="37" t="s">
        <v>910</v>
      </c>
      <c r="Y43" s="37">
        <v>716</v>
      </c>
      <c r="AC43" s="246" t="s">
        <v>1182</v>
      </c>
      <c r="AD43" s="247" t="s">
        <v>3122</v>
      </c>
      <c r="AE43" s="247" t="s">
        <v>3022</v>
      </c>
      <c r="AF43" s="247" t="s">
        <v>286</v>
      </c>
      <c r="AG43" s="248">
        <v>11.4</v>
      </c>
      <c r="AH43" s="247" t="s">
        <v>3123</v>
      </c>
      <c r="AI43" s="174">
        <v>9</v>
      </c>
      <c r="AJ43" s="247" t="s">
        <v>3124</v>
      </c>
      <c r="AK43" s="247" t="s">
        <v>1191</v>
      </c>
      <c r="AL43" s="248">
        <v>2</v>
      </c>
      <c r="AN43" s="38">
        <v>26100</v>
      </c>
      <c r="AO43" s="38" t="s">
        <v>2461</v>
      </c>
      <c r="AP43" s="38">
        <v>76311.452382242351</v>
      </c>
      <c r="AQ43" s="38">
        <v>62575.39095343872</v>
      </c>
      <c r="AR43" s="38">
        <v>-8461.294699537686</v>
      </c>
    </row>
    <row r="44" spans="1:46" ht="39.950000000000003" customHeight="1" thickBot="1">
      <c r="A44" s="25" t="s">
        <v>2461</v>
      </c>
      <c r="B44" s="26" t="s">
        <v>2462</v>
      </c>
      <c r="C44" s="26" t="s">
        <v>2463</v>
      </c>
      <c r="D44" s="27" t="s">
        <v>148</v>
      </c>
      <c r="E44" s="25">
        <v>26100</v>
      </c>
      <c r="F44" s="28">
        <v>6100</v>
      </c>
      <c r="G44" s="29" t="s">
        <v>2461</v>
      </c>
      <c r="H44" s="26" t="s">
        <v>2443</v>
      </c>
      <c r="I44" s="29">
        <v>14</v>
      </c>
      <c r="J44" s="27" t="s">
        <v>2464</v>
      </c>
      <c r="K44" s="30" t="s">
        <v>2465</v>
      </c>
      <c r="L44" s="31" t="s">
        <v>2466</v>
      </c>
      <c r="M44" s="54" t="s">
        <v>2467</v>
      </c>
      <c r="N44" s="54" t="s">
        <v>2468</v>
      </c>
      <c r="O44" s="36">
        <v>500261003</v>
      </c>
      <c r="P44" s="37" t="s">
        <v>79</v>
      </c>
      <c r="Q44" s="33" t="s">
        <v>156</v>
      </c>
      <c r="R44" s="32" t="s">
        <v>157</v>
      </c>
      <c r="S44" s="40" t="s">
        <v>2469</v>
      </c>
      <c r="T44" s="36"/>
      <c r="U44" s="36"/>
      <c r="V44" s="56" t="s">
        <v>2470</v>
      </c>
      <c r="W44" s="36" t="s">
        <v>143</v>
      </c>
      <c r="X44" s="37" t="s">
        <v>2461</v>
      </c>
      <c r="Y44" s="37">
        <v>501</v>
      </c>
      <c r="AC44" s="246" t="s">
        <v>590</v>
      </c>
      <c r="AD44" s="247" t="s">
        <v>3125</v>
      </c>
      <c r="AE44" s="247" t="s">
        <v>527</v>
      </c>
      <c r="AF44" s="247" t="s">
        <v>286</v>
      </c>
      <c r="AG44" s="248">
        <v>42.2</v>
      </c>
      <c r="AH44" s="247" t="s">
        <v>3126</v>
      </c>
      <c r="AI44" s="174">
        <v>5</v>
      </c>
      <c r="AJ44" s="247" t="s">
        <v>3038</v>
      </c>
      <c r="AK44" s="247" t="s">
        <v>548</v>
      </c>
      <c r="AL44" s="248">
        <v>1</v>
      </c>
      <c r="AN44" s="38">
        <v>71066</v>
      </c>
      <c r="AO44" s="38" t="s">
        <v>3463</v>
      </c>
      <c r="AP44" s="38">
        <v>9643.3027036230742</v>
      </c>
      <c r="AQ44" s="38">
        <v>7907.5082169709203</v>
      </c>
      <c r="AR44" s="38">
        <v>8768.970843387553</v>
      </c>
    </row>
    <row r="45" spans="1:46" ht="39.950000000000003" customHeight="1" thickBot="1">
      <c r="A45" s="25" t="s">
        <v>1163</v>
      </c>
      <c r="B45" s="26" t="s">
        <v>1164</v>
      </c>
      <c r="C45" s="26" t="s">
        <v>684</v>
      </c>
      <c r="D45" s="27" t="s">
        <v>148</v>
      </c>
      <c r="E45" s="25">
        <v>71066</v>
      </c>
      <c r="F45" s="28">
        <v>1066</v>
      </c>
      <c r="G45" s="29" t="s">
        <v>1163</v>
      </c>
      <c r="H45" s="26" t="s">
        <v>1115</v>
      </c>
      <c r="I45" s="29">
        <v>15</v>
      </c>
      <c r="J45" s="27" t="s">
        <v>1165</v>
      </c>
      <c r="K45" s="30" t="s">
        <v>1166</v>
      </c>
      <c r="L45" s="31" t="s">
        <v>1167</v>
      </c>
      <c r="M45" s="54" t="s">
        <v>1168</v>
      </c>
      <c r="N45" s="54" t="s">
        <v>1169</v>
      </c>
      <c r="O45" s="36">
        <v>500210661</v>
      </c>
      <c r="P45" s="37" t="s">
        <v>286</v>
      </c>
      <c r="Q45" s="33" t="s">
        <v>156</v>
      </c>
      <c r="R45" s="32" t="s">
        <v>157</v>
      </c>
      <c r="S45" s="40" t="s">
        <v>1170</v>
      </c>
      <c r="T45" s="36"/>
      <c r="U45" s="36"/>
      <c r="V45" s="56" t="s">
        <v>1171</v>
      </c>
      <c r="W45" s="36" t="s">
        <v>184</v>
      </c>
      <c r="X45" s="37" t="s">
        <v>1172</v>
      </c>
      <c r="Y45" s="37">
        <v>453</v>
      </c>
      <c r="AC45" s="246" t="s">
        <v>2668</v>
      </c>
      <c r="AD45" s="247" t="s">
        <v>3127</v>
      </c>
      <c r="AE45" s="247" t="s">
        <v>3018</v>
      </c>
      <c r="AF45" s="247" t="s">
        <v>286</v>
      </c>
      <c r="AG45" s="248">
        <v>137.4</v>
      </c>
      <c r="AH45" s="247" t="s">
        <v>3126</v>
      </c>
      <c r="AI45" s="174">
        <v>9</v>
      </c>
      <c r="AJ45" s="247" t="s">
        <v>3097</v>
      </c>
      <c r="AK45" s="247" t="s">
        <v>1693</v>
      </c>
      <c r="AL45" s="248">
        <v>5</v>
      </c>
      <c r="AN45" s="38">
        <v>6241</v>
      </c>
      <c r="AO45" s="38" t="s">
        <v>234</v>
      </c>
      <c r="AP45" s="38">
        <v>-13161.819203477693</v>
      </c>
      <c r="AQ45" s="38">
        <v>0</v>
      </c>
      <c r="AR45" s="38">
        <v>-16704.408969323173</v>
      </c>
    </row>
    <row r="46" spans="1:46" ht="39.950000000000003" customHeight="1" thickBot="1">
      <c r="A46" s="39" t="s">
        <v>171</v>
      </c>
      <c r="B46" s="40" t="s">
        <v>171</v>
      </c>
      <c r="C46" s="40" t="s">
        <v>171</v>
      </c>
      <c r="D46" s="27" t="s">
        <v>163</v>
      </c>
      <c r="E46" s="25">
        <v>6241</v>
      </c>
      <c r="F46" s="28">
        <v>6241</v>
      </c>
      <c r="G46" s="29" t="s">
        <v>234</v>
      </c>
      <c r="H46" s="26" t="s">
        <v>149</v>
      </c>
      <c r="I46" s="29"/>
      <c r="J46" s="27" t="s">
        <v>235</v>
      </c>
      <c r="K46" s="30" t="s">
        <v>236</v>
      </c>
      <c r="L46" s="31" t="s">
        <v>237</v>
      </c>
      <c r="M46" s="31" t="s">
        <v>238</v>
      </c>
      <c r="N46" s="31" t="s">
        <v>239</v>
      </c>
      <c r="O46" s="32">
        <v>500262415</v>
      </c>
      <c r="P46" s="27" t="s">
        <v>178</v>
      </c>
      <c r="Q46" s="33" t="s">
        <v>156</v>
      </c>
      <c r="R46" s="32" t="s">
        <v>157</v>
      </c>
      <c r="S46" s="40" t="s">
        <v>240</v>
      </c>
      <c r="T46" s="32"/>
      <c r="U46" s="32"/>
      <c r="V46" s="35" t="s">
        <v>241</v>
      </c>
      <c r="W46" s="37" t="s">
        <v>143</v>
      </c>
      <c r="X46" s="37" t="s">
        <v>234</v>
      </c>
      <c r="Y46" s="37">
        <v>625</v>
      </c>
      <c r="AC46" s="246" t="s">
        <v>919</v>
      </c>
      <c r="AD46" s="247" t="s">
        <v>3128</v>
      </c>
      <c r="AE46" s="247" t="s">
        <v>3040</v>
      </c>
      <c r="AF46" s="247" t="s">
        <v>286</v>
      </c>
      <c r="AG46" s="248">
        <v>41.5</v>
      </c>
      <c r="AH46" s="247" t="s">
        <v>3026</v>
      </c>
      <c r="AI46" s="174">
        <v>11</v>
      </c>
      <c r="AJ46" s="247" t="s">
        <v>3129</v>
      </c>
      <c r="AK46" s="247" t="s">
        <v>919</v>
      </c>
      <c r="AL46" s="248">
        <v>5</v>
      </c>
      <c r="AN46" s="38">
        <v>1352</v>
      </c>
      <c r="AO46" s="124" t="s">
        <v>571</v>
      </c>
      <c r="AP46" s="38">
        <v>5514.5173666439723</v>
      </c>
      <c r="AQ46" s="38">
        <v>4521.9042406480567</v>
      </c>
      <c r="AR46" s="38">
        <v>531.05450477159934</v>
      </c>
    </row>
    <row r="47" spans="1:46" ht="39.950000000000003" customHeight="1" thickBot="1">
      <c r="A47" s="25" t="s">
        <v>568</v>
      </c>
      <c r="B47" s="26" t="s">
        <v>569</v>
      </c>
      <c r="C47" s="26" t="s">
        <v>570</v>
      </c>
      <c r="D47" s="27" t="s">
        <v>148</v>
      </c>
      <c r="E47" s="25">
        <v>69800</v>
      </c>
      <c r="F47" s="28">
        <v>9800</v>
      </c>
      <c r="G47" s="29" t="s">
        <v>571</v>
      </c>
      <c r="H47" s="26" t="s">
        <v>527</v>
      </c>
      <c r="I47" s="29">
        <v>16</v>
      </c>
      <c r="J47" s="27" t="s">
        <v>572</v>
      </c>
      <c r="K47" s="30" t="s">
        <v>573</v>
      </c>
      <c r="L47" s="31" t="s">
        <v>574</v>
      </c>
      <c r="M47" s="54" t="s">
        <v>575</v>
      </c>
      <c r="N47" s="54" t="s">
        <v>576</v>
      </c>
      <c r="O47" s="36">
        <v>500213525</v>
      </c>
      <c r="P47" s="37" t="s">
        <v>286</v>
      </c>
      <c r="Q47" s="33" t="s">
        <v>156</v>
      </c>
      <c r="R47" s="32" t="s">
        <v>157</v>
      </c>
      <c r="S47" s="57" t="s">
        <v>577</v>
      </c>
      <c r="T47" s="55" t="s">
        <v>578</v>
      </c>
      <c r="U47" s="36"/>
      <c r="V47" s="56" t="s">
        <v>579</v>
      </c>
      <c r="W47" s="36" t="s">
        <v>184</v>
      </c>
      <c r="X47" s="37" t="s">
        <v>548</v>
      </c>
      <c r="Y47" s="37">
        <v>353</v>
      </c>
      <c r="AC47" s="249" t="s">
        <v>1192</v>
      </c>
      <c r="AD47" s="250" t="s">
        <v>3130</v>
      </c>
      <c r="AE47" s="250" t="s">
        <v>3022</v>
      </c>
      <c r="AF47" s="250" t="s">
        <v>79</v>
      </c>
      <c r="AG47" s="251">
        <v>0.5</v>
      </c>
      <c r="AH47" s="250" t="s">
        <v>3053</v>
      </c>
      <c r="AI47" s="250">
        <v>13</v>
      </c>
      <c r="AJ47" s="250" t="s">
        <v>3131</v>
      </c>
      <c r="AK47" s="250" t="s">
        <v>1192</v>
      </c>
      <c r="AL47" s="252">
        <v>8</v>
      </c>
      <c r="AN47" s="38">
        <v>91326</v>
      </c>
      <c r="AO47" s="38" t="s">
        <v>580</v>
      </c>
      <c r="AP47" s="38">
        <v>11504.569712839639</v>
      </c>
      <c r="AQ47" s="38">
        <v>9433.7471645285023</v>
      </c>
      <c r="AR47" s="38">
        <v>10470.63676543964</v>
      </c>
    </row>
    <row r="48" spans="1:46" ht="39.950000000000003" customHeight="1" thickBot="1">
      <c r="A48" s="25" t="s">
        <v>580</v>
      </c>
      <c r="B48" s="27" t="s">
        <v>581</v>
      </c>
      <c r="C48" s="26" t="s">
        <v>582</v>
      </c>
      <c r="D48" s="27" t="s">
        <v>148</v>
      </c>
      <c r="E48" s="25">
        <v>91326</v>
      </c>
      <c r="F48" s="28">
        <v>1326</v>
      </c>
      <c r="G48" s="29" t="s">
        <v>580</v>
      </c>
      <c r="H48" s="26" t="s">
        <v>527</v>
      </c>
      <c r="I48" s="29">
        <v>17</v>
      </c>
      <c r="J48" s="27" t="s">
        <v>583</v>
      </c>
      <c r="K48" s="30" t="s">
        <v>584</v>
      </c>
      <c r="L48" s="54" t="s">
        <v>585</v>
      </c>
      <c r="M48" s="31" t="s">
        <v>586</v>
      </c>
      <c r="N48" s="31" t="s">
        <v>587</v>
      </c>
      <c r="O48" s="36">
        <v>500213269</v>
      </c>
      <c r="P48" s="37" t="s">
        <v>286</v>
      </c>
      <c r="Q48" s="33" t="s">
        <v>156</v>
      </c>
      <c r="R48" s="32" t="s">
        <v>180</v>
      </c>
      <c r="S48" s="57" t="s">
        <v>588</v>
      </c>
      <c r="T48" s="55" t="s">
        <v>589</v>
      </c>
      <c r="U48" s="36"/>
      <c r="V48" s="26" t="s">
        <v>183</v>
      </c>
      <c r="W48" s="36" t="s">
        <v>184</v>
      </c>
      <c r="X48" s="37" t="s">
        <v>536</v>
      </c>
      <c r="Y48" s="37">
        <v>354</v>
      </c>
      <c r="AC48" s="249" t="s">
        <v>2480</v>
      </c>
      <c r="AD48" s="250" t="s">
        <v>3132</v>
      </c>
      <c r="AE48" s="250" t="s">
        <v>2443</v>
      </c>
      <c r="AF48" s="250" t="s">
        <v>79</v>
      </c>
      <c r="AG48" s="251">
        <v>0</v>
      </c>
      <c r="AH48" s="250" t="s">
        <v>3046</v>
      </c>
      <c r="AI48" s="250">
        <v>17</v>
      </c>
      <c r="AJ48" s="250" t="s">
        <v>3133</v>
      </c>
      <c r="AK48" s="250" t="s">
        <v>2480</v>
      </c>
      <c r="AL48" s="252">
        <v>8</v>
      </c>
      <c r="AN48" s="38">
        <v>90944</v>
      </c>
      <c r="AO48" s="38" t="s">
        <v>1704</v>
      </c>
      <c r="AP48" s="38">
        <v>12320.44303976739</v>
      </c>
      <c r="AQ48" s="38">
        <v>10102.763292609259</v>
      </c>
      <c r="AR48" s="38">
        <v>9170.4600397673894</v>
      </c>
    </row>
    <row r="49" spans="1:44" ht="39.950000000000003" customHeight="1" thickBot="1">
      <c r="A49" s="25" t="s">
        <v>1704</v>
      </c>
      <c r="B49" s="27" t="s">
        <v>1705</v>
      </c>
      <c r="C49" s="26" t="s">
        <v>1706</v>
      </c>
      <c r="D49" s="27" t="s">
        <v>163</v>
      </c>
      <c r="E49" s="25">
        <v>90944</v>
      </c>
      <c r="F49" s="28">
        <v>944</v>
      </c>
      <c r="G49" s="29" t="s">
        <v>1704</v>
      </c>
      <c r="H49" s="26" t="s">
        <v>1606</v>
      </c>
      <c r="I49" s="29"/>
      <c r="J49" s="27" t="s">
        <v>1707</v>
      </c>
      <c r="K49" s="30" t="s">
        <v>1708</v>
      </c>
      <c r="L49" s="31" t="s">
        <v>1709</v>
      </c>
      <c r="M49" s="31" t="s">
        <v>1710</v>
      </c>
      <c r="N49" s="31" t="s">
        <v>1711</v>
      </c>
      <c r="O49" s="36">
        <v>500209440</v>
      </c>
      <c r="P49" s="37" t="s">
        <v>286</v>
      </c>
      <c r="Q49" s="33" t="s">
        <v>156</v>
      </c>
      <c r="R49" s="32" t="s">
        <v>180</v>
      </c>
      <c r="S49" s="40" t="s">
        <v>1712</v>
      </c>
      <c r="T49" s="34" t="s">
        <v>1713</v>
      </c>
      <c r="U49" s="32"/>
      <c r="V49" s="26" t="s">
        <v>183</v>
      </c>
      <c r="W49" s="36" t="s">
        <v>184</v>
      </c>
      <c r="X49" s="37" t="s">
        <v>1624</v>
      </c>
      <c r="Y49" s="37">
        <v>257</v>
      </c>
      <c r="AC49" s="246" t="s">
        <v>1202</v>
      </c>
      <c r="AD49" s="247" t="s">
        <v>3134</v>
      </c>
      <c r="AE49" s="247" t="s">
        <v>3022</v>
      </c>
      <c r="AF49" s="247" t="s">
        <v>286</v>
      </c>
      <c r="AG49" s="248">
        <v>22.1</v>
      </c>
      <c r="AH49" s="247" t="s">
        <v>3078</v>
      </c>
      <c r="AI49" s="174">
        <v>11</v>
      </c>
      <c r="AJ49" s="247" t="s">
        <v>3111</v>
      </c>
      <c r="AK49" s="247" t="s">
        <v>1172</v>
      </c>
      <c r="AL49" s="248">
        <v>6</v>
      </c>
      <c r="AN49" s="38">
        <v>90483</v>
      </c>
      <c r="AO49" s="38" t="s">
        <v>2667</v>
      </c>
      <c r="AP49" s="38">
        <v>11924.496776607048</v>
      </c>
      <c r="AQ49" s="38">
        <v>9778.0873568177776</v>
      </c>
      <c r="AR49" s="38">
        <v>9432.4274657004789</v>
      </c>
    </row>
    <row r="50" spans="1:44" ht="39.950000000000003" customHeight="1" thickBot="1">
      <c r="A50" s="39" t="s">
        <v>171</v>
      </c>
      <c r="B50" s="40" t="s">
        <v>171</v>
      </c>
      <c r="C50" s="40" t="s">
        <v>171</v>
      </c>
      <c r="D50" s="37" t="s">
        <v>171</v>
      </c>
      <c r="E50" s="25">
        <v>4428</v>
      </c>
      <c r="F50" s="28">
        <v>4428</v>
      </c>
      <c r="G50" s="29" t="s">
        <v>1173</v>
      </c>
      <c r="H50" s="26" t="s">
        <v>1115</v>
      </c>
      <c r="I50" s="29"/>
      <c r="J50" s="37" t="s">
        <v>1174</v>
      </c>
      <c r="K50" s="30" t="s">
        <v>1175</v>
      </c>
      <c r="L50" s="54" t="s">
        <v>1176</v>
      </c>
      <c r="M50" s="54" t="s">
        <v>1177</v>
      </c>
      <c r="N50" s="54" t="s">
        <v>1178</v>
      </c>
      <c r="O50" s="36">
        <v>500244280</v>
      </c>
      <c r="P50" s="37" t="s">
        <v>178</v>
      </c>
      <c r="Q50" s="33" t="s">
        <v>156</v>
      </c>
      <c r="R50" s="32" t="s">
        <v>157</v>
      </c>
      <c r="S50" s="40" t="s">
        <v>1179</v>
      </c>
      <c r="T50" s="36"/>
      <c r="U50" s="36"/>
      <c r="V50" s="56" t="s">
        <v>1180</v>
      </c>
      <c r="W50" s="37" t="s">
        <v>184</v>
      </c>
      <c r="X50" s="37" t="s">
        <v>1181</v>
      </c>
      <c r="Y50" s="37">
        <v>456</v>
      </c>
      <c r="AC50" s="246" t="s">
        <v>1228</v>
      </c>
      <c r="AD50" s="247" t="s">
        <v>3135</v>
      </c>
      <c r="AE50" s="247" t="s">
        <v>3022</v>
      </c>
      <c r="AF50" s="247" t="s">
        <v>286</v>
      </c>
      <c r="AG50" s="248">
        <v>30</v>
      </c>
      <c r="AH50" s="247" t="s">
        <v>3023</v>
      </c>
      <c r="AI50" s="174">
        <v>10</v>
      </c>
      <c r="AJ50" s="247" t="s">
        <v>3111</v>
      </c>
      <c r="AK50" s="247" t="s">
        <v>1172</v>
      </c>
      <c r="AL50" s="248">
        <v>6</v>
      </c>
      <c r="AN50" s="38">
        <v>7575</v>
      </c>
      <c r="AO50" s="38" t="s">
        <v>2982</v>
      </c>
      <c r="AP50" s="38">
        <v>16196.897564761852</v>
      </c>
      <c r="AQ50" s="38">
        <v>13281.456003104719</v>
      </c>
      <c r="AR50" s="38">
        <v>15225.711364761852</v>
      </c>
    </row>
    <row r="51" spans="1:44" ht="39.950000000000003" customHeight="1" thickBot="1">
      <c r="A51" s="25" t="s">
        <v>2471</v>
      </c>
      <c r="B51" s="26" t="s">
        <v>2472</v>
      </c>
      <c r="C51" s="26" t="s">
        <v>851</v>
      </c>
      <c r="D51" s="27" t="s">
        <v>163</v>
      </c>
      <c r="E51" s="25">
        <v>26200</v>
      </c>
      <c r="F51" s="28">
        <v>6200</v>
      </c>
      <c r="G51" s="29" t="s">
        <v>2471</v>
      </c>
      <c r="H51" s="26" t="s">
        <v>2443</v>
      </c>
      <c r="I51" s="29"/>
      <c r="J51" s="27" t="s">
        <v>2473</v>
      </c>
      <c r="K51" s="30" t="s">
        <v>2474</v>
      </c>
      <c r="L51" s="31" t="s">
        <v>2475</v>
      </c>
      <c r="M51" s="54" t="s">
        <v>2476</v>
      </c>
      <c r="N51" s="54" t="s">
        <v>2477</v>
      </c>
      <c r="O51" s="36">
        <v>500262001</v>
      </c>
      <c r="P51" s="37" t="s">
        <v>79</v>
      </c>
      <c r="Q51" s="33" t="s">
        <v>156</v>
      </c>
      <c r="R51" s="32" t="s">
        <v>157</v>
      </c>
      <c r="S51" s="40" t="s">
        <v>2478</v>
      </c>
      <c r="T51" s="36"/>
      <c r="U51" s="36"/>
      <c r="V51" s="56" t="s">
        <v>2479</v>
      </c>
      <c r="W51" s="36" t="s">
        <v>143</v>
      </c>
      <c r="X51" s="37" t="s">
        <v>2471</v>
      </c>
      <c r="Y51" s="37">
        <v>502</v>
      </c>
      <c r="AA51" s="124"/>
      <c r="AC51" s="124" t="s">
        <v>1250</v>
      </c>
      <c r="AD51" s="247" t="s">
        <v>3136</v>
      </c>
      <c r="AE51" s="247" t="s">
        <v>3022</v>
      </c>
      <c r="AF51" s="247" t="s">
        <v>286</v>
      </c>
      <c r="AG51" s="248">
        <v>1.4</v>
      </c>
      <c r="AH51" s="247" t="s">
        <v>3099</v>
      </c>
      <c r="AI51" s="174">
        <v>10</v>
      </c>
      <c r="AJ51" s="247" t="s">
        <v>3079</v>
      </c>
      <c r="AK51" s="247" t="s">
        <v>1152</v>
      </c>
      <c r="AL51" s="248">
        <v>8</v>
      </c>
      <c r="AN51" s="38">
        <v>4428</v>
      </c>
      <c r="AO51" s="38" t="s">
        <v>1173</v>
      </c>
      <c r="AP51" s="38">
        <v>-29828.450999328408</v>
      </c>
      <c r="AQ51" s="38">
        <v>0</v>
      </c>
      <c r="AR51" s="38">
        <v>-30286.106999328411</v>
      </c>
    </row>
    <row r="52" spans="1:44" ht="39.950000000000003" customHeight="1" thickBot="1">
      <c r="A52" s="25" t="s">
        <v>1714</v>
      </c>
      <c r="B52" s="27" t="s">
        <v>280</v>
      </c>
      <c r="C52" s="26" t="s">
        <v>1715</v>
      </c>
      <c r="D52" s="27" t="s">
        <v>163</v>
      </c>
      <c r="E52" s="25">
        <v>90486</v>
      </c>
      <c r="F52" s="28">
        <v>1292</v>
      </c>
      <c r="G52" s="29" t="s">
        <v>1716</v>
      </c>
      <c r="H52" s="26" t="s">
        <v>1606</v>
      </c>
      <c r="I52" s="29"/>
      <c r="J52" s="27" t="s">
        <v>1717</v>
      </c>
      <c r="K52" s="30" t="s">
        <v>1718</v>
      </c>
      <c r="L52" s="31" t="s">
        <v>1719</v>
      </c>
      <c r="M52" s="54" t="s">
        <v>1720</v>
      </c>
      <c r="N52" s="54" t="s">
        <v>1721</v>
      </c>
      <c r="O52" s="36">
        <v>500212923</v>
      </c>
      <c r="P52" s="37" t="s">
        <v>286</v>
      </c>
      <c r="Q52" s="33" t="s">
        <v>156</v>
      </c>
      <c r="R52" s="32" t="s">
        <v>180</v>
      </c>
      <c r="S52" s="40" t="s">
        <v>1722</v>
      </c>
      <c r="T52" s="36"/>
      <c r="U52" s="36"/>
      <c r="V52" s="26" t="s">
        <v>183</v>
      </c>
      <c r="W52" s="36" t="s">
        <v>184</v>
      </c>
      <c r="X52" s="37" t="s">
        <v>1614</v>
      </c>
      <c r="Y52" s="37">
        <v>252</v>
      </c>
      <c r="AA52" s="124"/>
      <c r="AC52" s="246" t="s">
        <v>2669</v>
      </c>
      <c r="AD52" s="247" t="s">
        <v>3137</v>
      </c>
      <c r="AE52" s="247" t="s">
        <v>3018</v>
      </c>
      <c r="AF52" s="247" t="s">
        <v>286</v>
      </c>
      <c r="AG52" s="248">
        <v>89.8</v>
      </c>
      <c r="AH52" s="247" t="s">
        <v>3138</v>
      </c>
      <c r="AI52" s="174">
        <v>0</v>
      </c>
      <c r="AJ52" s="247" t="s">
        <v>3085</v>
      </c>
      <c r="AK52" s="247" t="s">
        <v>1631</v>
      </c>
      <c r="AL52" s="248">
        <v>2</v>
      </c>
      <c r="AN52" s="38">
        <v>26200</v>
      </c>
      <c r="AO52" s="38" t="s">
        <v>2471</v>
      </c>
      <c r="AP52" s="38">
        <v>42082.275721442667</v>
      </c>
      <c r="AQ52" s="38">
        <v>34507.466091582988</v>
      </c>
      <c r="AR52" s="38">
        <v>-33661.032991365988</v>
      </c>
    </row>
    <row r="53" spans="1:44" ht="39.950000000000003" customHeight="1" thickBot="1">
      <c r="A53" s="25" t="s">
        <v>1723</v>
      </c>
      <c r="B53" s="26" t="s">
        <v>464</v>
      </c>
      <c r="C53" s="26" t="s">
        <v>1724</v>
      </c>
      <c r="D53" s="27" t="s">
        <v>148</v>
      </c>
      <c r="E53" s="25">
        <v>90485</v>
      </c>
      <c r="F53" s="28">
        <v>485</v>
      </c>
      <c r="G53" s="29" t="s">
        <v>1725</v>
      </c>
      <c r="H53" s="26" t="s">
        <v>1606</v>
      </c>
      <c r="I53" s="29">
        <v>18</v>
      </c>
      <c r="J53" s="27" t="s">
        <v>1726</v>
      </c>
      <c r="K53" s="30" t="s">
        <v>1727</v>
      </c>
      <c r="L53" s="31" t="s">
        <v>1728</v>
      </c>
      <c r="M53" s="54" t="s">
        <v>1729</v>
      </c>
      <c r="N53" s="54" t="s">
        <v>1730</v>
      </c>
      <c r="O53" s="36">
        <v>500204854</v>
      </c>
      <c r="P53" s="37" t="s">
        <v>286</v>
      </c>
      <c r="Q53" s="33" t="s">
        <v>156</v>
      </c>
      <c r="R53" s="32" t="s">
        <v>617</v>
      </c>
      <c r="S53" s="40" t="s">
        <v>1731</v>
      </c>
      <c r="T53" s="36"/>
      <c r="U53" s="36"/>
      <c r="V53" s="26" t="s">
        <v>183</v>
      </c>
      <c r="W53" s="36" t="s">
        <v>184</v>
      </c>
      <c r="X53" s="37" t="s">
        <v>1614</v>
      </c>
      <c r="Y53" s="37">
        <v>252</v>
      </c>
      <c r="AC53" s="246" t="s">
        <v>1766</v>
      </c>
      <c r="AD53" s="247" t="s">
        <v>3139</v>
      </c>
      <c r="AE53" s="247" t="s">
        <v>3018</v>
      </c>
      <c r="AF53" s="247" t="s">
        <v>286</v>
      </c>
      <c r="AG53" s="248">
        <v>112.5</v>
      </c>
      <c r="AH53" s="247" t="s">
        <v>3140</v>
      </c>
      <c r="AI53" s="174">
        <v>9</v>
      </c>
      <c r="AJ53" s="247" t="s">
        <v>3141</v>
      </c>
      <c r="AK53" s="247" t="s">
        <v>1775</v>
      </c>
      <c r="AL53" s="248">
        <v>3</v>
      </c>
      <c r="AN53" s="38">
        <v>90486</v>
      </c>
      <c r="AO53" s="38" t="s">
        <v>3464</v>
      </c>
      <c r="AP53" s="38">
        <v>19574.801928990852</v>
      </c>
      <c r="AQ53" s="38">
        <v>16051.337581772497</v>
      </c>
      <c r="AR53" s="38">
        <v>16117.427028990853</v>
      </c>
    </row>
    <row r="54" spans="1:44" ht="39.950000000000003" customHeight="1" thickBot="1">
      <c r="A54" s="25" t="s">
        <v>1182</v>
      </c>
      <c r="B54" s="26" t="s">
        <v>1183</v>
      </c>
      <c r="C54" s="26" t="s">
        <v>1184</v>
      </c>
      <c r="D54" s="27" t="s">
        <v>148</v>
      </c>
      <c r="E54" s="25">
        <v>90627</v>
      </c>
      <c r="F54" s="28">
        <v>627</v>
      </c>
      <c r="G54" s="29" t="s">
        <v>1182</v>
      </c>
      <c r="H54" s="26" t="s">
        <v>1115</v>
      </c>
      <c r="I54" s="29">
        <v>19</v>
      </c>
      <c r="J54" s="27" t="s">
        <v>1185</v>
      </c>
      <c r="K54" s="30" t="s">
        <v>1186</v>
      </c>
      <c r="L54" s="54" t="s">
        <v>1187</v>
      </c>
      <c r="M54" s="54" t="s">
        <v>1188</v>
      </c>
      <c r="N54" s="54" t="s">
        <v>1189</v>
      </c>
      <c r="O54" s="36">
        <v>500206271</v>
      </c>
      <c r="P54" s="37" t="s">
        <v>286</v>
      </c>
      <c r="Q54" s="33" t="s">
        <v>156</v>
      </c>
      <c r="R54" s="32" t="s">
        <v>180</v>
      </c>
      <c r="S54" s="40" t="s">
        <v>1190</v>
      </c>
      <c r="T54" s="36"/>
      <c r="U54" s="36"/>
      <c r="V54" s="26" t="s">
        <v>183</v>
      </c>
      <c r="W54" s="36" t="s">
        <v>184</v>
      </c>
      <c r="X54" s="37" t="s">
        <v>1191</v>
      </c>
      <c r="Y54" s="37">
        <v>451</v>
      </c>
      <c r="AC54" s="249" t="s">
        <v>242</v>
      </c>
      <c r="AD54" s="250" t="s">
        <v>3142</v>
      </c>
      <c r="AE54" s="250" t="s">
        <v>3029</v>
      </c>
      <c r="AF54" s="250" t="s">
        <v>79</v>
      </c>
      <c r="AG54" s="251">
        <v>128.4</v>
      </c>
      <c r="AH54" s="250" t="s">
        <v>3143</v>
      </c>
      <c r="AI54" s="250">
        <v>15</v>
      </c>
      <c r="AJ54" s="250" t="s">
        <v>3144</v>
      </c>
      <c r="AK54" s="250" t="s">
        <v>242</v>
      </c>
      <c r="AL54" s="252">
        <v>4</v>
      </c>
      <c r="AN54" s="38">
        <v>90485</v>
      </c>
      <c r="AO54" s="38" t="s">
        <v>1725</v>
      </c>
      <c r="AP54" s="38">
        <v>10881.686237355878</v>
      </c>
      <c r="AQ54" s="38">
        <v>9021.0698208835838</v>
      </c>
      <c r="AR54" s="38">
        <v>7555.8527676524473</v>
      </c>
    </row>
    <row r="55" spans="1:44" ht="39.950000000000003" customHeight="1" thickBot="1">
      <c r="A55" s="25" t="s">
        <v>590</v>
      </c>
      <c r="B55" s="40" t="s">
        <v>591</v>
      </c>
      <c r="C55" s="40" t="s">
        <v>592</v>
      </c>
      <c r="D55" s="27" t="s">
        <v>163</v>
      </c>
      <c r="E55" s="25">
        <v>90541</v>
      </c>
      <c r="F55" s="28">
        <v>541</v>
      </c>
      <c r="G55" s="29" t="s">
        <v>593</v>
      </c>
      <c r="H55" s="26" t="s">
        <v>527</v>
      </c>
      <c r="I55" s="29"/>
      <c r="J55" s="27" t="s">
        <v>594</v>
      </c>
      <c r="K55" s="30" t="s">
        <v>595</v>
      </c>
      <c r="L55" s="31" t="s">
        <v>596</v>
      </c>
      <c r="M55" s="31" t="s">
        <v>597</v>
      </c>
      <c r="N55" s="31" t="s">
        <v>598</v>
      </c>
      <c r="O55" s="36">
        <v>500205414</v>
      </c>
      <c r="P55" s="37" t="s">
        <v>286</v>
      </c>
      <c r="Q55" s="33" t="s">
        <v>156</v>
      </c>
      <c r="R55" s="32" t="s">
        <v>180</v>
      </c>
      <c r="S55" s="57" t="s">
        <v>599</v>
      </c>
      <c r="T55" s="55" t="s">
        <v>600</v>
      </c>
      <c r="U55" s="36"/>
      <c r="V55" s="26" t="s">
        <v>183</v>
      </c>
      <c r="W55" s="36" t="s">
        <v>184</v>
      </c>
      <c r="X55" s="37" t="s">
        <v>548</v>
      </c>
      <c r="Y55" s="37">
        <v>353</v>
      </c>
      <c r="AC55" s="249" t="s">
        <v>1266</v>
      </c>
      <c r="AD55" s="250" t="s">
        <v>3145</v>
      </c>
      <c r="AE55" s="250" t="s">
        <v>3022</v>
      </c>
      <c r="AF55" s="250" t="s">
        <v>79</v>
      </c>
      <c r="AG55" s="251">
        <v>5.9</v>
      </c>
      <c r="AH55" s="250" t="s">
        <v>3041</v>
      </c>
      <c r="AI55" s="250">
        <v>15</v>
      </c>
      <c r="AJ55" s="250" t="s">
        <v>3146</v>
      </c>
      <c r="AK55" s="250" t="s">
        <v>1266</v>
      </c>
      <c r="AL55" s="252">
        <v>8</v>
      </c>
      <c r="AN55" s="38">
        <v>90541</v>
      </c>
      <c r="AO55" s="38" t="s">
        <v>3465</v>
      </c>
      <c r="AP55" s="38">
        <v>17688.559224844539</v>
      </c>
      <c r="AQ55" s="38">
        <v>14504.618564372522</v>
      </c>
      <c r="AR55" s="38">
        <v>14613.960024844537</v>
      </c>
    </row>
    <row r="56" spans="1:44" ht="39.950000000000003" customHeight="1" thickBot="1">
      <c r="A56" s="39" t="s">
        <v>171</v>
      </c>
      <c r="B56" s="40" t="s">
        <v>171</v>
      </c>
      <c r="C56" s="40" t="s">
        <v>171</v>
      </c>
      <c r="D56" s="37" t="s">
        <v>171</v>
      </c>
      <c r="E56" s="25">
        <v>90628</v>
      </c>
      <c r="F56" s="28">
        <v>628</v>
      </c>
      <c r="G56" s="29" t="s">
        <v>601</v>
      </c>
      <c r="H56" s="26" t="s">
        <v>527</v>
      </c>
      <c r="I56" s="29"/>
      <c r="J56" s="27" t="s">
        <v>602</v>
      </c>
      <c r="K56" s="30" t="s">
        <v>603</v>
      </c>
      <c r="L56" s="31" t="s">
        <v>604</v>
      </c>
      <c r="M56" s="31" t="s">
        <v>605</v>
      </c>
      <c r="N56" s="31" t="s">
        <v>606</v>
      </c>
      <c r="O56" s="36">
        <v>500206289</v>
      </c>
      <c r="P56" s="27" t="s">
        <v>286</v>
      </c>
      <c r="Q56" s="33" t="s">
        <v>156</v>
      </c>
      <c r="R56" s="32" t="s">
        <v>180</v>
      </c>
      <c r="S56" s="40"/>
      <c r="T56" s="55" t="s">
        <v>607</v>
      </c>
      <c r="U56" s="36"/>
      <c r="V56" s="26" t="s">
        <v>183</v>
      </c>
      <c r="W56" s="36" t="s">
        <v>184</v>
      </c>
      <c r="X56" s="37" t="s">
        <v>536</v>
      </c>
      <c r="Y56" s="37">
        <v>354</v>
      </c>
      <c r="AC56" s="246" t="s">
        <v>937</v>
      </c>
      <c r="AD56" s="247" t="s">
        <v>3147</v>
      </c>
      <c r="AE56" s="247" t="s">
        <v>3040</v>
      </c>
      <c r="AF56" s="247" t="s">
        <v>286</v>
      </c>
      <c r="AG56" s="248">
        <v>45.4</v>
      </c>
      <c r="AH56" s="247" t="s">
        <v>3030</v>
      </c>
      <c r="AI56" s="174">
        <v>9</v>
      </c>
      <c r="AJ56" s="247" t="s">
        <v>3148</v>
      </c>
      <c r="AK56" s="247" t="s">
        <v>937</v>
      </c>
      <c r="AL56" s="248">
        <v>9</v>
      </c>
      <c r="AN56" s="38">
        <v>90627</v>
      </c>
      <c r="AO56" s="38" t="s">
        <v>1182</v>
      </c>
      <c r="AP56" s="38">
        <v>11677.799978817589</v>
      </c>
      <c r="AQ56" s="38">
        <v>9575.7959826304232</v>
      </c>
      <c r="AR56" s="38">
        <v>10420.37397881759</v>
      </c>
    </row>
    <row r="57" spans="1:44" ht="39.950000000000003" customHeight="1" thickBot="1">
      <c r="A57" s="25" t="s">
        <v>919</v>
      </c>
      <c r="B57" s="26" t="s">
        <v>920</v>
      </c>
      <c r="C57" s="26" t="s">
        <v>921</v>
      </c>
      <c r="D57" s="27" t="s">
        <v>163</v>
      </c>
      <c r="E57" s="25">
        <v>83730</v>
      </c>
      <c r="F57" s="28">
        <v>3730</v>
      </c>
      <c r="G57" s="29" t="s">
        <v>919</v>
      </c>
      <c r="H57" s="26" t="s">
        <v>841</v>
      </c>
      <c r="I57" s="29"/>
      <c r="J57" s="27" t="s">
        <v>922</v>
      </c>
      <c r="K57" s="30" t="s">
        <v>923</v>
      </c>
      <c r="L57" s="54" t="s">
        <v>924</v>
      </c>
      <c r="M57" s="54" t="s">
        <v>925</v>
      </c>
      <c r="N57" s="54" t="s">
        <v>926</v>
      </c>
      <c r="O57" s="36">
        <v>500237300</v>
      </c>
      <c r="P57" s="37" t="s">
        <v>286</v>
      </c>
      <c r="Q57" s="33" t="s">
        <v>156</v>
      </c>
      <c r="R57" s="32" t="s">
        <v>157</v>
      </c>
      <c r="S57" s="40" t="s">
        <v>927</v>
      </c>
      <c r="T57" s="74"/>
      <c r="U57" s="36"/>
      <c r="V57" s="48" t="s">
        <v>928</v>
      </c>
      <c r="W57" s="36" t="s">
        <v>143</v>
      </c>
      <c r="X57" s="37" t="s">
        <v>919</v>
      </c>
      <c r="Y57" s="37">
        <v>705</v>
      </c>
      <c r="AC57" s="124" t="s">
        <v>2490</v>
      </c>
      <c r="AD57" s="250" t="s">
        <v>3150</v>
      </c>
      <c r="AE57" s="250" t="s">
        <v>2443</v>
      </c>
      <c r="AF57" s="250" t="s">
        <v>79</v>
      </c>
      <c r="AG57" s="251">
        <v>0</v>
      </c>
      <c r="AH57" s="250" t="s">
        <v>3062</v>
      </c>
      <c r="AI57" s="250">
        <v>19</v>
      </c>
      <c r="AJ57" s="250" t="s">
        <v>3151</v>
      </c>
      <c r="AK57" s="250" t="s">
        <v>3149</v>
      </c>
      <c r="AL57" s="252">
        <v>8</v>
      </c>
      <c r="AN57" s="38">
        <v>90628</v>
      </c>
      <c r="AO57" s="38" t="s">
        <v>601</v>
      </c>
      <c r="AP57" s="38">
        <v>15318.99024498624</v>
      </c>
      <c r="AQ57" s="38">
        <v>12561.572000888717</v>
      </c>
      <c r="AR57" s="38">
        <v>11282.678959926372</v>
      </c>
    </row>
    <row r="58" spans="1:44" ht="39.950000000000003" customHeight="1" thickBot="1">
      <c r="A58" s="25" t="s">
        <v>1192</v>
      </c>
      <c r="B58" s="26" t="s">
        <v>1193</v>
      </c>
      <c r="C58" s="26" t="s">
        <v>921</v>
      </c>
      <c r="D58" s="27" t="s">
        <v>163</v>
      </c>
      <c r="E58" s="25">
        <v>40681</v>
      </c>
      <c r="F58" s="28">
        <v>681</v>
      </c>
      <c r="G58" s="29" t="s">
        <v>1192</v>
      </c>
      <c r="H58" s="26" t="s">
        <v>1115</v>
      </c>
      <c r="I58" s="29"/>
      <c r="J58" s="27" t="s">
        <v>1194</v>
      </c>
      <c r="K58" s="30" t="s">
        <v>1195</v>
      </c>
      <c r="L58" s="54" t="s">
        <v>1196</v>
      </c>
      <c r="M58" s="54" t="s">
        <v>1197</v>
      </c>
      <c r="N58" s="54" t="s">
        <v>1198</v>
      </c>
      <c r="O58" s="36">
        <v>500206818</v>
      </c>
      <c r="P58" s="27" t="s">
        <v>79</v>
      </c>
      <c r="Q58" s="33" t="s">
        <v>156</v>
      </c>
      <c r="R58" s="32" t="s">
        <v>157</v>
      </c>
      <c r="S58" s="40" t="s">
        <v>1199</v>
      </c>
      <c r="T58" s="32" t="s">
        <v>1200</v>
      </c>
      <c r="U58" s="32"/>
      <c r="V58" s="56" t="s">
        <v>1201</v>
      </c>
      <c r="W58" s="36" t="s">
        <v>143</v>
      </c>
      <c r="X58" s="37" t="s">
        <v>1192</v>
      </c>
      <c r="Y58" s="37">
        <v>427</v>
      </c>
      <c r="AC58" s="246" t="s">
        <v>630</v>
      </c>
      <c r="AD58" s="247" t="s">
        <v>3152</v>
      </c>
      <c r="AE58" s="247" t="s">
        <v>527</v>
      </c>
      <c r="AF58" s="247" t="s">
        <v>286</v>
      </c>
      <c r="AG58" s="248">
        <v>48.2</v>
      </c>
      <c r="AH58" s="247" t="s">
        <v>3023</v>
      </c>
      <c r="AI58" s="174">
        <v>13</v>
      </c>
      <c r="AJ58" s="247" t="s">
        <v>3038</v>
      </c>
      <c r="AK58" s="247" t="s">
        <v>548</v>
      </c>
      <c r="AL58" s="248">
        <v>8</v>
      </c>
      <c r="AN58" s="38">
        <v>83730</v>
      </c>
      <c r="AO58" s="38" t="s">
        <v>919</v>
      </c>
      <c r="AP58" s="38">
        <v>20282.735700617304</v>
      </c>
      <c r="AQ58" s="38">
        <v>16631.843274506187</v>
      </c>
      <c r="AR58" s="38">
        <v>16247.654778298544</v>
      </c>
    </row>
    <row r="59" spans="1:44" ht="39.950000000000003" customHeight="1" thickBot="1">
      <c r="A59" s="25" t="s">
        <v>2480</v>
      </c>
      <c r="B59" s="26" t="s">
        <v>2481</v>
      </c>
      <c r="C59" s="26" t="s">
        <v>2482</v>
      </c>
      <c r="D59" s="27" t="s">
        <v>148</v>
      </c>
      <c r="E59" s="25">
        <v>26300</v>
      </c>
      <c r="F59" s="28">
        <v>6300</v>
      </c>
      <c r="G59" s="29" t="s">
        <v>2480</v>
      </c>
      <c r="H59" s="26" t="s">
        <v>2443</v>
      </c>
      <c r="I59" s="29">
        <v>20</v>
      </c>
      <c r="J59" s="27" t="s">
        <v>2483</v>
      </c>
      <c r="K59" s="30" t="s">
        <v>2484</v>
      </c>
      <c r="L59" s="54" t="s">
        <v>2485</v>
      </c>
      <c r="M59" s="54" t="s">
        <v>2486</v>
      </c>
      <c r="N59" s="54" t="s">
        <v>2487</v>
      </c>
      <c r="O59" s="36">
        <v>500263009</v>
      </c>
      <c r="P59" s="37" t="s">
        <v>79</v>
      </c>
      <c r="Q59" s="33" t="s">
        <v>156</v>
      </c>
      <c r="R59" s="32" t="s">
        <v>157</v>
      </c>
      <c r="S59" s="40" t="s">
        <v>2488</v>
      </c>
      <c r="T59" s="36"/>
      <c r="U59" s="36"/>
      <c r="V59" s="56" t="s">
        <v>2489</v>
      </c>
      <c r="W59" s="36" t="s">
        <v>143</v>
      </c>
      <c r="X59" s="37" t="s">
        <v>2480</v>
      </c>
      <c r="Y59" s="37">
        <v>503</v>
      </c>
      <c r="AC59" s="246" t="s">
        <v>1275</v>
      </c>
      <c r="AD59" s="247" t="s">
        <v>3153</v>
      </c>
      <c r="AE59" s="247" t="s">
        <v>3022</v>
      </c>
      <c r="AF59" s="247" t="s">
        <v>286</v>
      </c>
      <c r="AG59" s="248">
        <v>33.9</v>
      </c>
      <c r="AH59" s="247" t="s">
        <v>3033</v>
      </c>
      <c r="AI59" s="174">
        <v>4</v>
      </c>
      <c r="AJ59" s="247" t="s">
        <v>3154</v>
      </c>
      <c r="AK59" s="247" t="s">
        <v>1284</v>
      </c>
      <c r="AL59" s="248">
        <v>3</v>
      </c>
      <c r="AN59" s="38">
        <v>40681</v>
      </c>
      <c r="AO59" s="38" t="s">
        <v>1192</v>
      </c>
      <c r="AP59" s="38">
        <v>-246.40008031056959</v>
      </c>
      <c r="AQ59" s="38">
        <v>2065.6381370872568</v>
      </c>
      <c r="AR59" s="38">
        <v>-8376.0651020143923</v>
      </c>
    </row>
    <row r="60" spans="1:44" ht="39.950000000000003" customHeight="1" thickBot="1">
      <c r="A60" s="25" t="s">
        <v>1202</v>
      </c>
      <c r="B60" s="26" t="s">
        <v>1203</v>
      </c>
      <c r="C60" s="26" t="s">
        <v>1204</v>
      </c>
      <c r="D60" s="27" t="s">
        <v>163</v>
      </c>
      <c r="E60" s="25">
        <v>62550</v>
      </c>
      <c r="F60" s="28">
        <v>2550</v>
      </c>
      <c r="G60" s="29" t="s">
        <v>1202</v>
      </c>
      <c r="H60" s="26" t="s">
        <v>1115</v>
      </c>
      <c r="I60" s="29"/>
      <c r="J60" s="27" t="s">
        <v>1205</v>
      </c>
      <c r="K60" s="30" t="s">
        <v>1206</v>
      </c>
      <c r="L60" s="54" t="s">
        <v>1207</v>
      </c>
      <c r="M60" s="54" t="s">
        <v>1208</v>
      </c>
      <c r="N60" s="54" t="s">
        <v>1209</v>
      </c>
      <c r="O60" s="36">
        <v>500225503</v>
      </c>
      <c r="P60" s="37" t="s">
        <v>286</v>
      </c>
      <c r="Q60" s="33" t="s">
        <v>156</v>
      </c>
      <c r="R60" s="32" t="s">
        <v>157</v>
      </c>
      <c r="S60" s="40" t="s">
        <v>1210</v>
      </c>
      <c r="T60" s="36"/>
      <c r="U60" s="36"/>
      <c r="V60" s="56" t="s">
        <v>1211</v>
      </c>
      <c r="W60" s="36" t="s">
        <v>184</v>
      </c>
      <c r="X60" s="37" t="s">
        <v>1172</v>
      </c>
      <c r="Y60" s="37">
        <v>453</v>
      </c>
      <c r="AC60" s="246" t="s">
        <v>1800</v>
      </c>
      <c r="AD60" s="247" t="s">
        <v>3155</v>
      </c>
      <c r="AE60" s="247" t="s">
        <v>3018</v>
      </c>
      <c r="AF60" s="247" t="s">
        <v>286</v>
      </c>
      <c r="AG60" s="248">
        <v>82</v>
      </c>
      <c r="AH60" s="247" t="s">
        <v>3113</v>
      </c>
      <c r="AI60" s="174">
        <v>0</v>
      </c>
      <c r="AJ60" s="247" t="s">
        <v>3156</v>
      </c>
      <c r="AK60" s="247" t="s">
        <v>1810</v>
      </c>
      <c r="AL60" s="248">
        <v>2</v>
      </c>
      <c r="AN60" s="38">
        <v>26300</v>
      </c>
      <c r="AO60" s="38" t="s">
        <v>2480</v>
      </c>
      <c r="AP60" s="38">
        <v>-37074.298981725544</v>
      </c>
      <c r="AQ60" s="38">
        <v>0</v>
      </c>
      <c r="AR60" s="38">
        <v>-63851.16168351235</v>
      </c>
    </row>
    <row r="61" spans="1:44" ht="39.950000000000003" customHeight="1" thickBot="1">
      <c r="A61" s="39" t="s">
        <v>171</v>
      </c>
      <c r="B61" s="40" t="s">
        <v>171</v>
      </c>
      <c r="C61" s="40" t="s">
        <v>171</v>
      </c>
      <c r="D61" s="37" t="s">
        <v>171</v>
      </c>
      <c r="E61" s="25">
        <v>4432</v>
      </c>
      <c r="F61" s="28">
        <v>4432</v>
      </c>
      <c r="G61" s="29" t="s">
        <v>1212</v>
      </c>
      <c r="H61" s="26" t="s">
        <v>1115</v>
      </c>
      <c r="I61" s="29"/>
      <c r="J61" s="27" t="s">
        <v>1213</v>
      </c>
      <c r="K61" s="30" t="s">
        <v>1214</v>
      </c>
      <c r="L61" s="54" t="s">
        <v>1215</v>
      </c>
      <c r="M61" s="54" t="s">
        <v>1216</v>
      </c>
      <c r="N61" s="54" t="s">
        <v>1217</v>
      </c>
      <c r="O61" s="36">
        <v>500244322</v>
      </c>
      <c r="P61" s="37" t="s">
        <v>178</v>
      </c>
      <c r="Q61" s="33" t="s">
        <v>156</v>
      </c>
      <c r="R61" s="32" t="s">
        <v>157</v>
      </c>
      <c r="S61" s="40" t="s">
        <v>1218</v>
      </c>
      <c r="T61" s="36"/>
      <c r="U61" s="36"/>
      <c r="V61" s="56" t="s">
        <v>1219</v>
      </c>
      <c r="W61" s="37" t="s">
        <v>184</v>
      </c>
      <c r="X61" s="37" t="s">
        <v>1181</v>
      </c>
      <c r="Y61" s="37">
        <v>456</v>
      </c>
      <c r="AC61" s="249" t="s">
        <v>641</v>
      </c>
      <c r="AD61" s="250" t="s">
        <v>3157</v>
      </c>
      <c r="AE61" s="250" t="s">
        <v>527</v>
      </c>
      <c r="AF61" s="250" t="s">
        <v>79</v>
      </c>
      <c r="AG61" s="251">
        <v>31.9</v>
      </c>
      <c r="AH61" s="250" t="s">
        <v>3158</v>
      </c>
      <c r="AI61" s="250">
        <v>5</v>
      </c>
      <c r="AJ61" s="250" t="s">
        <v>3159</v>
      </c>
      <c r="AK61" s="250" t="s">
        <v>641</v>
      </c>
      <c r="AL61" s="252">
        <v>5</v>
      </c>
      <c r="AN61" s="38">
        <v>62550</v>
      </c>
      <c r="AO61" s="38" t="s">
        <v>1202</v>
      </c>
      <c r="AP61" s="38">
        <v>17866.877770951527</v>
      </c>
      <c r="AQ61" s="38">
        <v>14650.839772180252</v>
      </c>
      <c r="AR61" s="38">
        <v>10873.854398913312</v>
      </c>
    </row>
    <row r="62" spans="1:44" ht="39.950000000000003" customHeight="1" thickBot="1">
      <c r="A62" s="39" t="s">
        <v>171</v>
      </c>
      <c r="B62" s="40" t="s">
        <v>171</v>
      </c>
      <c r="C62" s="40" t="s">
        <v>171</v>
      </c>
      <c r="D62" s="37" t="s">
        <v>171</v>
      </c>
      <c r="E62" s="25">
        <v>2971</v>
      </c>
      <c r="F62" s="28">
        <v>2971</v>
      </c>
      <c r="G62" s="29" t="s">
        <v>1595</v>
      </c>
      <c r="H62" s="26" t="s">
        <v>1606</v>
      </c>
      <c r="I62" s="29"/>
      <c r="J62" s="27" t="s">
        <v>1732</v>
      </c>
      <c r="K62" s="30" t="s">
        <v>1733</v>
      </c>
      <c r="L62" s="54" t="s">
        <v>1734</v>
      </c>
      <c r="M62" s="54" t="s">
        <v>1735</v>
      </c>
      <c r="N62" s="54" t="s">
        <v>1736</v>
      </c>
      <c r="O62" s="36">
        <v>500229711</v>
      </c>
      <c r="P62" s="37" t="s">
        <v>178</v>
      </c>
      <c r="Q62" s="33" t="s">
        <v>156</v>
      </c>
      <c r="R62" s="32" t="s">
        <v>157</v>
      </c>
      <c r="S62" s="40" t="s">
        <v>1737</v>
      </c>
      <c r="T62" s="36"/>
      <c r="U62" s="36"/>
      <c r="V62" s="56" t="s">
        <v>1738</v>
      </c>
      <c r="W62" s="37" t="s">
        <v>143</v>
      </c>
      <c r="X62" s="37" t="s">
        <v>1595</v>
      </c>
      <c r="Y62" s="37">
        <v>219</v>
      </c>
      <c r="AC62" s="249" t="s">
        <v>2499</v>
      </c>
      <c r="AD62" s="250" t="s">
        <v>3160</v>
      </c>
      <c r="AE62" s="250" t="s">
        <v>2443</v>
      </c>
      <c r="AF62" s="250" t="s">
        <v>79</v>
      </c>
      <c r="AG62" s="251">
        <v>0</v>
      </c>
      <c r="AH62" s="250" t="s">
        <v>3023</v>
      </c>
      <c r="AI62" s="250">
        <v>25</v>
      </c>
      <c r="AJ62" s="250" t="s">
        <v>3161</v>
      </c>
      <c r="AK62" s="250" t="s">
        <v>2499</v>
      </c>
      <c r="AL62" s="252">
        <v>5</v>
      </c>
      <c r="AN62" s="38">
        <v>4432</v>
      </c>
      <c r="AO62" s="38" t="s">
        <v>1212</v>
      </c>
      <c r="AP62" s="38">
        <v>1810.3819775878596</v>
      </c>
      <c r="AQ62" s="38">
        <v>1545.0292693529018</v>
      </c>
      <c r="AR62" s="38">
        <v>-800.7011094060681</v>
      </c>
    </row>
    <row r="63" spans="1:44" ht="39.950000000000003" customHeight="1" thickBot="1">
      <c r="A63" s="25" t="s">
        <v>1739</v>
      </c>
      <c r="B63" s="26" t="s">
        <v>1740</v>
      </c>
      <c r="C63" s="26" t="s">
        <v>1740</v>
      </c>
      <c r="D63" s="27" t="s">
        <v>163</v>
      </c>
      <c r="E63" s="25">
        <v>90487</v>
      </c>
      <c r="F63" s="28">
        <v>487</v>
      </c>
      <c r="G63" s="29" t="s">
        <v>1741</v>
      </c>
      <c r="H63" s="26" t="s">
        <v>1606</v>
      </c>
      <c r="I63" s="29"/>
      <c r="J63" s="27" t="s">
        <v>1742</v>
      </c>
      <c r="K63" s="30" t="s">
        <v>1743</v>
      </c>
      <c r="L63" s="54" t="s">
        <v>1744</v>
      </c>
      <c r="M63" s="54" t="s">
        <v>1745</v>
      </c>
      <c r="N63" s="54" t="s">
        <v>1746</v>
      </c>
      <c r="O63" s="36">
        <v>500204870</v>
      </c>
      <c r="P63" s="37" t="s">
        <v>286</v>
      </c>
      <c r="Q63" s="33" t="s">
        <v>156</v>
      </c>
      <c r="R63" s="32" t="s">
        <v>180</v>
      </c>
      <c r="S63" s="40" t="s">
        <v>1747</v>
      </c>
      <c r="T63" s="36"/>
      <c r="U63" s="36"/>
      <c r="V63" s="26" t="s">
        <v>183</v>
      </c>
      <c r="W63" s="36" t="s">
        <v>184</v>
      </c>
      <c r="X63" s="37" t="s">
        <v>1693</v>
      </c>
      <c r="Y63" s="37">
        <v>258</v>
      </c>
      <c r="AC63" s="246" t="s">
        <v>278</v>
      </c>
      <c r="AD63" s="247" t="s">
        <v>3162</v>
      </c>
      <c r="AE63" s="247" t="s">
        <v>3029</v>
      </c>
      <c r="AF63" s="247" t="s">
        <v>286</v>
      </c>
      <c r="AG63" s="248">
        <v>95.3</v>
      </c>
      <c r="AH63" s="247" t="s">
        <v>3113</v>
      </c>
      <c r="AI63" s="174">
        <v>10</v>
      </c>
      <c r="AJ63" s="247" t="s">
        <v>3163</v>
      </c>
      <c r="AK63" s="247" t="s">
        <v>3164</v>
      </c>
      <c r="AL63" s="248">
        <v>2</v>
      </c>
      <c r="AN63" s="38">
        <v>2971</v>
      </c>
      <c r="AO63" s="38" t="s">
        <v>1595</v>
      </c>
      <c r="AP63" s="38">
        <v>24890.144755837708</v>
      </c>
      <c r="AQ63" s="38">
        <v>20409.918699786918</v>
      </c>
      <c r="AR63" s="38">
        <v>19020.068755837707</v>
      </c>
    </row>
    <row r="64" spans="1:44" ht="39.950000000000003" customHeight="1" thickBot="1">
      <c r="A64" s="39" t="s">
        <v>171</v>
      </c>
      <c r="B64" s="40" t="s">
        <v>171</v>
      </c>
      <c r="C64" s="40" t="s">
        <v>171</v>
      </c>
      <c r="D64" s="27" t="s">
        <v>163</v>
      </c>
      <c r="E64" s="25">
        <v>7676</v>
      </c>
      <c r="F64" s="28">
        <v>7676</v>
      </c>
      <c r="G64" s="29" t="s">
        <v>929</v>
      </c>
      <c r="H64" s="26" t="s">
        <v>841</v>
      </c>
      <c r="I64" s="29"/>
      <c r="J64" s="27" t="s">
        <v>930</v>
      </c>
      <c r="K64" s="30" t="s">
        <v>931</v>
      </c>
      <c r="L64" s="54" t="s">
        <v>932</v>
      </c>
      <c r="M64" s="54" t="s">
        <v>933</v>
      </c>
      <c r="N64" s="54" t="s">
        <v>934</v>
      </c>
      <c r="O64" s="36">
        <v>500276761</v>
      </c>
      <c r="P64" s="37" t="s">
        <v>178</v>
      </c>
      <c r="Q64" s="33" t="s">
        <v>156</v>
      </c>
      <c r="R64" s="32" t="s">
        <v>157</v>
      </c>
      <c r="S64" s="40" t="s">
        <v>935</v>
      </c>
      <c r="T64" s="36"/>
      <c r="U64" s="36"/>
      <c r="V64" s="56" t="s">
        <v>936</v>
      </c>
      <c r="W64" s="37" t="s">
        <v>143</v>
      </c>
      <c r="X64" s="37" t="s">
        <v>929</v>
      </c>
      <c r="Y64" s="37">
        <v>714</v>
      </c>
      <c r="AC64" s="246" t="s">
        <v>1811</v>
      </c>
      <c r="AD64" s="247" t="s">
        <v>3165</v>
      </c>
      <c r="AE64" s="247" t="s">
        <v>3018</v>
      </c>
      <c r="AF64" s="247" t="s">
        <v>286</v>
      </c>
      <c r="AG64" s="248">
        <v>131.9</v>
      </c>
      <c r="AH64" s="247" t="s">
        <v>3121</v>
      </c>
      <c r="AI64" s="174">
        <v>9</v>
      </c>
      <c r="AJ64" s="247" t="s">
        <v>3097</v>
      </c>
      <c r="AK64" s="247" t="s">
        <v>1693</v>
      </c>
      <c r="AL64" s="248">
        <v>3</v>
      </c>
      <c r="AN64" s="38">
        <v>90487</v>
      </c>
      <c r="AO64" s="38" t="s">
        <v>1741</v>
      </c>
      <c r="AP64" s="38">
        <v>7315.480401918102</v>
      </c>
      <c r="AQ64" s="38">
        <v>6106.6555092036024</v>
      </c>
      <c r="AR64" s="38">
        <v>6436.010694605895</v>
      </c>
    </row>
    <row r="65" spans="1:46" ht="39.950000000000003" customHeight="1" thickBot="1">
      <c r="A65" s="39" t="s">
        <v>171</v>
      </c>
      <c r="B65" s="40" t="s">
        <v>171</v>
      </c>
      <c r="C65" s="40" t="s">
        <v>171</v>
      </c>
      <c r="D65" s="27" t="s">
        <v>163</v>
      </c>
      <c r="E65" s="25">
        <v>4330</v>
      </c>
      <c r="F65" s="28">
        <v>4330</v>
      </c>
      <c r="G65" s="29" t="s">
        <v>1220</v>
      </c>
      <c r="H65" s="26" t="s">
        <v>1115</v>
      </c>
      <c r="I65" s="29"/>
      <c r="J65" s="27" t="s">
        <v>1221</v>
      </c>
      <c r="K65" s="30" t="s">
        <v>1222</v>
      </c>
      <c r="L65" s="54" t="s">
        <v>1223</v>
      </c>
      <c r="M65" s="54" t="s">
        <v>1224</v>
      </c>
      <c r="N65" s="54" t="s">
        <v>1225</v>
      </c>
      <c r="O65" s="36">
        <v>500243308</v>
      </c>
      <c r="P65" s="37" t="s">
        <v>178</v>
      </c>
      <c r="Q65" s="33" t="s">
        <v>156</v>
      </c>
      <c r="R65" s="32" t="s">
        <v>157</v>
      </c>
      <c r="S65" s="40" t="s">
        <v>1226</v>
      </c>
      <c r="T65" s="36"/>
      <c r="U65" s="36"/>
      <c r="V65" s="56" t="s">
        <v>1227</v>
      </c>
      <c r="W65" s="37" t="s">
        <v>143</v>
      </c>
      <c r="X65" s="37" t="s">
        <v>1220</v>
      </c>
      <c r="Y65" s="37">
        <v>426</v>
      </c>
      <c r="AC65" s="249" t="s">
        <v>527</v>
      </c>
      <c r="AD65" s="250" t="s">
        <v>3166</v>
      </c>
      <c r="AE65" s="250" t="s">
        <v>527</v>
      </c>
      <c r="AF65" s="250" t="s">
        <v>79</v>
      </c>
      <c r="AG65" s="251">
        <v>79.7</v>
      </c>
      <c r="AH65" s="250" t="s">
        <v>3081</v>
      </c>
      <c r="AI65" s="250">
        <v>30</v>
      </c>
      <c r="AJ65" s="250" t="s">
        <v>3167</v>
      </c>
      <c r="AK65" s="250" t="s">
        <v>527</v>
      </c>
      <c r="AL65" s="252">
        <v>7</v>
      </c>
      <c r="AN65" s="38">
        <v>7676</v>
      </c>
      <c r="AO65" s="38" t="s">
        <v>929</v>
      </c>
      <c r="AP65" s="38">
        <v>14447.93992127996</v>
      </c>
      <c r="AQ65" s="38">
        <v>11847.310735449566</v>
      </c>
      <c r="AR65" s="38">
        <v>11405.85345036796</v>
      </c>
    </row>
    <row r="66" spans="1:46" ht="39.950000000000003" customHeight="1" thickBot="1">
      <c r="A66" s="25" t="s">
        <v>1228</v>
      </c>
      <c r="B66" s="26" t="s">
        <v>1229</v>
      </c>
      <c r="C66" s="26" t="s">
        <v>1230</v>
      </c>
      <c r="D66" s="27" t="s">
        <v>163</v>
      </c>
      <c r="E66" s="25">
        <v>60166</v>
      </c>
      <c r="F66" s="28">
        <v>166</v>
      </c>
      <c r="G66" s="29" t="s">
        <v>1228</v>
      </c>
      <c r="H66" s="26" t="s">
        <v>1115</v>
      </c>
      <c r="I66" s="29"/>
      <c r="J66" s="27" t="s">
        <v>1231</v>
      </c>
      <c r="K66" s="30" t="s">
        <v>1232</v>
      </c>
      <c r="L66" s="54" t="s">
        <v>1233</v>
      </c>
      <c r="M66" s="54" t="s">
        <v>1234</v>
      </c>
      <c r="N66" s="54" t="s">
        <v>1235</v>
      </c>
      <c r="O66" s="36">
        <v>500201660</v>
      </c>
      <c r="P66" s="37" t="s">
        <v>286</v>
      </c>
      <c r="Q66" s="33" t="s">
        <v>156</v>
      </c>
      <c r="R66" s="32" t="s">
        <v>157</v>
      </c>
      <c r="S66" s="40" t="s">
        <v>1236</v>
      </c>
      <c r="T66" s="36"/>
      <c r="U66" s="36"/>
      <c r="V66" s="56" t="s">
        <v>1237</v>
      </c>
      <c r="W66" s="36" t="s">
        <v>184</v>
      </c>
      <c r="X66" s="37" t="s">
        <v>1172</v>
      </c>
      <c r="Y66" s="37">
        <v>453</v>
      </c>
      <c r="AC66" s="246" t="s">
        <v>1819</v>
      </c>
      <c r="AD66" s="247" t="s">
        <v>3168</v>
      </c>
      <c r="AE66" s="247" t="s">
        <v>3018</v>
      </c>
      <c r="AF66" s="247" t="s">
        <v>286</v>
      </c>
      <c r="AG66" s="248">
        <v>137</v>
      </c>
      <c r="AH66" s="247" t="s">
        <v>3169</v>
      </c>
      <c r="AI66" s="174">
        <v>8</v>
      </c>
      <c r="AJ66" s="247" t="s">
        <v>3170</v>
      </c>
      <c r="AK66" s="247" t="s">
        <v>1828</v>
      </c>
      <c r="AL66" s="248">
        <v>3</v>
      </c>
      <c r="AN66" s="38">
        <v>4330</v>
      </c>
      <c r="AO66" s="38" t="s">
        <v>1220</v>
      </c>
      <c r="AP66" s="38">
        <v>-37820.541302398138</v>
      </c>
      <c r="AQ66" s="38">
        <v>0</v>
      </c>
      <c r="AR66" s="38">
        <v>-43784.74890239814</v>
      </c>
    </row>
    <row r="67" spans="1:46" ht="39.950000000000003" customHeight="1" thickBot="1">
      <c r="A67" s="39" t="s">
        <v>171</v>
      </c>
      <c r="B67" s="40" t="s">
        <v>171</v>
      </c>
      <c r="C67" s="40" t="s">
        <v>171</v>
      </c>
      <c r="D67" s="27" t="s">
        <v>163</v>
      </c>
      <c r="E67" s="25">
        <v>4427</v>
      </c>
      <c r="F67" s="28">
        <v>4427</v>
      </c>
      <c r="G67" s="29" t="s">
        <v>1238</v>
      </c>
      <c r="H67" s="26" t="s">
        <v>1115</v>
      </c>
      <c r="I67" s="29"/>
      <c r="J67" s="27" t="s">
        <v>1239</v>
      </c>
      <c r="K67" s="30" t="s">
        <v>1240</v>
      </c>
      <c r="L67" s="54" t="s">
        <v>1241</v>
      </c>
      <c r="M67" s="54" t="s">
        <v>1242</v>
      </c>
      <c r="N67" s="54" t="s">
        <v>1243</v>
      </c>
      <c r="O67" s="36">
        <v>500244272</v>
      </c>
      <c r="P67" s="37" t="s">
        <v>178</v>
      </c>
      <c r="Q67" s="33" t="s">
        <v>156</v>
      </c>
      <c r="R67" s="32" t="s">
        <v>157</v>
      </c>
      <c r="S67" s="40" t="s">
        <v>1244</v>
      </c>
      <c r="T67" s="32" t="s">
        <v>1245</v>
      </c>
      <c r="U67" s="32"/>
      <c r="V67" s="56" t="s">
        <v>1246</v>
      </c>
      <c r="W67" s="37" t="s">
        <v>184</v>
      </c>
      <c r="X67" s="37" t="s">
        <v>1181</v>
      </c>
      <c r="Y67" s="37">
        <v>456</v>
      </c>
      <c r="AC67" s="249" t="s">
        <v>1829</v>
      </c>
      <c r="AD67" s="250" t="s">
        <v>3171</v>
      </c>
      <c r="AE67" s="250" t="s">
        <v>3018</v>
      </c>
      <c r="AF67" s="250" t="s">
        <v>79</v>
      </c>
      <c r="AG67" s="251">
        <v>115.6</v>
      </c>
      <c r="AH67" s="250" t="s">
        <v>3081</v>
      </c>
      <c r="AI67" s="250">
        <v>15</v>
      </c>
      <c r="AJ67" s="250" t="s">
        <v>3172</v>
      </c>
      <c r="AK67" s="250" t="s">
        <v>1829</v>
      </c>
      <c r="AL67" s="252">
        <v>4</v>
      </c>
      <c r="AN67" s="38">
        <v>60166</v>
      </c>
      <c r="AO67" s="38" t="s">
        <v>1228</v>
      </c>
      <c r="AP67" s="38">
        <v>16948.073516800181</v>
      </c>
      <c r="AQ67" s="38">
        <v>13897.420283776148</v>
      </c>
      <c r="AR67" s="38">
        <v>12897.814516800181</v>
      </c>
    </row>
    <row r="68" spans="1:46" ht="39.950000000000003" customHeight="1" thickBot="1">
      <c r="A68" s="25" t="s">
        <v>1247</v>
      </c>
      <c r="B68" s="26" t="s">
        <v>1248</v>
      </c>
      <c r="C68" s="26" t="s">
        <v>1249</v>
      </c>
      <c r="D68" s="27" t="s">
        <v>148</v>
      </c>
      <c r="E68" s="25">
        <v>50229</v>
      </c>
      <c r="F68" s="28">
        <v>229</v>
      </c>
      <c r="G68" s="29" t="s">
        <v>1250</v>
      </c>
      <c r="H68" s="26" t="s">
        <v>1115</v>
      </c>
      <c r="I68" s="29">
        <v>21</v>
      </c>
      <c r="J68" s="26" t="s">
        <v>1251</v>
      </c>
      <c r="K68" s="30" t="s">
        <v>1252</v>
      </c>
      <c r="L68" s="31" t="s">
        <v>1253</v>
      </c>
      <c r="M68" s="54" t="s">
        <v>1254</v>
      </c>
      <c r="N68" s="54" t="s">
        <v>1255</v>
      </c>
      <c r="O68" s="36">
        <v>500202296</v>
      </c>
      <c r="P68" s="37" t="s">
        <v>286</v>
      </c>
      <c r="Q68" s="33" t="s">
        <v>156</v>
      </c>
      <c r="R68" s="32" t="s">
        <v>157</v>
      </c>
      <c r="S68" s="40" t="s">
        <v>1256</v>
      </c>
      <c r="T68" s="36"/>
      <c r="U68" s="36"/>
      <c r="V68" s="56" t="s">
        <v>1257</v>
      </c>
      <c r="W68" s="36" t="s">
        <v>184</v>
      </c>
      <c r="X68" s="37" t="s">
        <v>1152</v>
      </c>
      <c r="Y68" s="37">
        <v>455</v>
      </c>
      <c r="AC68" s="246" t="s">
        <v>2670</v>
      </c>
      <c r="AD68" s="247" t="s">
        <v>3173</v>
      </c>
      <c r="AE68" s="247" t="s">
        <v>3018</v>
      </c>
      <c r="AF68" s="247" t="s">
        <v>286</v>
      </c>
      <c r="AG68" s="248">
        <v>139.5</v>
      </c>
      <c r="AH68" s="247" t="s">
        <v>3033</v>
      </c>
      <c r="AI68" s="174">
        <v>9</v>
      </c>
      <c r="AJ68" s="247" t="s">
        <v>3170</v>
      </c>
      <c r="AK68" s="247" t="s">
        <v>1828</v>
      </c>
      <c r="AL68" s="248" t="s">
        <v>3174</v>
      </c>
      <c r="AN68" s="38">
        <v>4427</v>
      </c>
      <c r="AO68" s="124" t="s">
        <v>1238</v>
      </c>
      <c r="AP68" s="38">
        <v>-11453.458762424132</v>
      </c>
      <c r="AQ68" s="38">
        <v>0</v>
      </c>
      <c r="AR68" s="38">
        <v>-12759.752362424131</v>
      </c>
      <c r="AT68" s="124"/>
    </row>
    <row r="69" spans="1:46" ht="39.950000000000003" customHeight="1" thickBot="1">
      <c r="A69" s="25" t="s">
        <v>608</v>
      </c>
      <c r="B69" s="26" t="s">
        <v>609</v>
      </c>
      <c r="C69" s="26" t="s">
        <v>610</v>
      </c>
      <c r="D69" s="27" t="s">
        <v>148</v>
      </c>
      <c r="E69" s="25">
        <v>90494</v>
      </c>
      <c r="F69" s="28">
        <v>494</v>
      </c>
      <c r="G69" s="29" t="s">
        <v>611</v>
      </c>
      <c r="H69" s="26" t="s">
        <v>527</v>
      </c>
      <c r="I69" s="29">
        <v>22</v>
      </c>
      <c r="J69" s="27" t="s">
        <v>612</v>
      </c>
      <c r="K69" s="30" t="s">
        <v>613</v>
      </c>
      <c r="L69" s="31" t="s">
        <v>614</v>
      </c>
      <c r="M69" s="54" t="s">
        <v>615</v>
      </c>
      <c r="N69" s="54" t="s">
        <v>616</v>
      </c>
      <c r="O69" s="36">
        <v>500213533</v>
      </c>
      <c r="P69" s="37" t="s">
        <v>286</v>
      </c>
      <c r="Q69" s="33" t="s">
        <v>156</v>
      </c>
      <c r="R69" s="32" t="s">
        <v>617</v>
      </c>
      <c r="S69" s="57" t="s">
        <v>618</v>
      </c>
      <c r="T69" s="55" t="s">
        <v>619</v>
      </c>
      <c r="U69" s="36"/>
      <c r="V69" s="26" t="s">
        <v>183</v>
      </c>
      <c r="W69" s="36" t="s">
        <v>184</v>
      </c>
      <c r="X69" s="37" t="s">
        <v>620</v>
      </c>
      <c r="Y69" s="37">
        <v>356</v>
      </c>
      <c r="AC69" s="246" t="s">
        <v>1848</v>
      </c>
      <c r="AD69" s="247" t="s">
        <v>3175</v>
      </c>
      <c r="AE69" s="247" t="s">
        <v>3018</v>
      </c>
      <c r="AF69" s="247" t="s">
        <v>286</v>
      </c>
      <c r="AG69" s="248">
        <v>99.6</v>
      </c>
      <c r="AH69" s="247" t="s">
        <v>3046</v>
      </c>
      <c r="AI69" s="174">
        <v>0</v>
      </c>
      <c r="AJ69" s="247" t="s">
        <v>3085</v>
      </c>
      <c r="AK69" s="247" t="s">
        <v>1631</v>
      </c>
      <c r="AL69" s="248">
        <v>3</v>
      </c>
      <c r="AN69" s="38">
        <v>50229</v>
      </c>
      <c r="AO69" s="124" t="s">
        <v>1250</v>
      </c>
      <c r="AP69" s="38">
        <v>5133.5051324038222</v>
      </c>
      <c r="AQ69" s="38">
        <v>4209.4742085711341</v>
      </c>
      <c r="AR69" s="38">
        <v>157.2093485639686</v>
      </c>
      <c r="AT69" s="124"/>
    </row>
    <row r="70" spans="1:46" ht="39.950000000000003" customHeight="1" thickBot="1">
      <c r="A70" s="25" t="s">
        <v>1748</v>
      </c>
      <c r="B70" s="26" t="s">
        <v>1749</v>
      </c>
      <c r="C70" s="26" t="s">
        <v>1750</v>
      </c>
      <c r="D70" s="27" t="s">
        <v>148</v>
      </c>
      <c r="E70" s="25">
        <v>90489</v>
      </c>
      <c r="F70" s="28">
        <v>489</v>
      </c>
      <c r="G70" s="29" t="s">
        <v>1748</v>
      </c>
      <c r="H70" s="26" t="s">
        <v>1606</v>
      </c>
      <c r="I70" s="29">
        <v>23</v>
      </c>
      <c r="J70" s="27" t="s">
        <v>1751</v>
      </c>
      <c r="K70" s="30" t="s">
        <v>1752</v>
      </c>
      <c r="L70" s="54" t="s">
        <v>1753</v>
      </c>
      <c r="M70" s="54" t="s">
        <v>1754</v>
      </c>
      <c r="N70" s="54" t="s">
        <v>1755</v>
      </c>
      <c r="O70" s="36">
        <v>500204896</v>
      </c>
      <c r="P70" s="37" t="s">
        <v>286</v>
      </c>
      <c r="Q70" s="33" t="s">
        <v>156</v>
      </c>
      <c r="R70" s="32" t="s">
        <v>180</v>
      </c>
      <c r="S70" s="40" t="s">
        <v>1756</v>
      </c>
      <c r="T70" s="74"/>
      <c r="U70" s="36"/>
      <c r="V70" s="26" t="s">
        <v>183</v>
      </c>
      <c r="W70" s="36" t="s">
        <v>184</v>
      </c>
      <c r="X70" s="37" t="s">
        <v>1631</v>
      </c>
      <c r="Y70" s="37">
        <v>251</v>
      </c>
      <c r="AC70" s="249" t="s">
        <v>1308</v>
      </c>
      <c r="AD70" s="250" t="s">
        <v>3176</v>
      </c>
      <c r="AE70" s="250" t="s">
        <v>3022</v>
      </c>
      <c r="AF70" s="250" t="s">
        <v>79</v>
      </c>
      <c r="AG70" s="251">
        <v>21.1</v>
      </c>
      <c r="AH70" s="250" t="s">
        <v>3041</v>
      </c>
      <c r="AI70" s="250">
        <v>16</v>
      </c>
      <c r="AJ70" s="250" t="s">
        <v>3177</v>
      </c>
      <c r="AK70" s="250" t="s">
        <v>1308</v>
      </c>
      <c r="AL70" s="252">
        <v>3</v>
      </c>
      <c r="AN70" s="38">
        <v>90489</v>
      </c>
      <c r="AO70" s="38" t="s">
        <v>1748</v>
      </c>
      <c r="AP70" s="38">
        <v>14079.169455378953</v>
      </c>
      <c r="AQ70" s="38">
        <v>11544.918953410741</v>
      </c>
      <c r="AR70" s="38">
        <v>10545.646961151499</v>
      </c>
    </row>
    <row r="71" spans="1:46" ht="39.950000000000003" customHeight="1" thickBot="1">
      <c r="A71" s="45" t="s">
        <v>242</v>
      </c>
      <c r="B71" s="46" t="s">
        <v>243</v>
      </c>
      <c r="C71" s="46" t="s">
        <v>244</v>
      </c>
      <c r="D71" s="27" t="s">
        <v>148</v>
      </c>
      <c r="E71" s="25">
        <v>32200</v>
      </c>
      <c r="F71" s="28">
        <v>2200</v>
      </c>
      <c r="G71" s="29" t="s">
        <v>242</v>
      </c>
      <c r="H71" s="26" t="s">
        <v>149</v>
      </c>
      <c r="I71" s="29">
        <v>26</v>
      </c>
      <c r="J71" s="27" t="s">
        <v>245</v>
      </c>
      <c r="K71" s="30" t="s">
        <v>246</v>
      </c>
      <c r="L71" s="31" t="s">
        <v>247</v>
      </c>
      <c r="M71" s="31" t="s">
        <v>248</v>
      </c>
      <c r="N71" s="31" t="s">
        <v>249</v>
      </c>
      <c r="O71" s="32">
        <v>500222005</v>
      </c>
      <c r="P71" s="27" t="s">
        <v>79</v>
      </c>
      <c r="Q71" s="33" t="s">
        <v>156</v>
      </c>
      <c r="R71" s="32" t="s">
        <v>157</v>
      </c>
      <c r="S71" s="47" t="s">
        <v>250</v>
      </c>
      <c r="T71" s="32"/>
      <c r="U71" s="32"/>
      <c r="V71" s="35" t="s">
        <v>251</v>
      </c>
      <c r="W71" s="36" t="s">
        <v>143</v>
      </c>
      <c r="X71" s="37" t="s">
        <v>242</v>
      </c>
      <c r="Y71" s="37">
        <v>607</v>
      </c>
      <c r="AC71" s="249" t="s">
        <v>1315</v>
      </c>
      <c r="AD71" s="250" t="s">
        <v>3178</v>
      </c>
      <c r="AE71" s="250" t="s">
        <v>3022</v>
      </c>
      <c r="AF71" s="250" t="s">
        <v>79</v>
      </c>
      <c r="AG71" s="251">
        <v>13.3</v>
      </c>
      <c r="AH71" s="250" t="s">
        <v>3104</v>
      </c>
      <c r="AI71" s="250">
        <v>13</v>
      </c>
      <c r="AJ71" s="250" t="s">
        <v>3179</v>
      </c>
      <c r="AK71" s="250" t="s">
        <v>1315</v>
      </c>
      <c r="AL71" s="252">
        <v>3</v>
      </c>
      <c r="AN71" s="38">
        <v>32200</v>
      </c>
      <c r="AO71" s="38" t="s">
        <v>242</v>
      </c>
      <c r="AP71" s="38">
        <v>48993.396751909087</v>
      </c>
      <c r="AQ71" s="38">
        <v>40174.585336565448</v>
      </c>
      <c r="AR71" s="38">
        <v>17078.722050949291</v>
      </c>
    </row>
    <row r="72" spans="1:46" ht="39.950000000000003" customHeight="1" thickBot="1">
      <c r="A72" s="25" t="s">
        <v>1757</v>
      </c>
      <c r="B72" s="26" t="s">
        <v>1758</v>
      </c>
      <c r="C72" s="26" t="s">
        <v>1759</v>
      </c>
      <c r="D72" s="27" t="s">
        <v>148</v>
      </c>
      <c r="E72" s="25">
        <v>90490</v>
      </c>
      <c r="F72" s="28">
        <v>490</v>
      </c>
      <c r="G72" s="29" t="s">
        <v>1760</v>
      </c>
      <c r="H72" s="26" t="s">
        <v>1606</v>
      </c>
      <c r="I72" s="29">
        <v>24</v>
      </c>
      <c r="J72" s="27" t="s">
        <v>1761</v>
      </c>
      <c r="K72" s="30"/>
      <c r="L72" s="31" t="s">
        <v>1762</v>
      </c>
      <c r="M72" s="31" t="s">
        <v>1763</v>
      </c>
      <c r="N72" s="31" t="s">
        <v>1764</v>
      </c>
      <c r="O72" s="36">
        <v>500204904</v>
      </c>
      <c r="P72" s="37" t="s">
        <v>286</v>
      </c>
      <c r="Q72" s="33" t="s">
        <v>156</v>
      </c>
      <c r="R72" s="32" t="s">
        <v>180</v>
      </c>
      <c r="S72" s="26" t="s">
        <v>1765</v>
      </c>
      <c r="T72" s="36"/>
      <c r="U72" s="36"/>
      <c r="V72" s="26" t="s">
        <v>183</v>
      </c>
      <c r="W72" s="36" t="s">
        <v>184</v>
      </c>
      <c r="X72" s="37" t="s">
        <v>1674</v>
      </c>
      <c r="Y72" s="37">
        <v>260</v>
      </c>
      <c r="AC72" s="249" t="s">
        <v>682</v>
      </c>
      <c r="AD72" s="254" t="s">
        <v>3180</v>
      </c>
      <c r="AE72" s="255" t="s">
        <v>527</v>
      </c>
      <c r="AF72" s="255" t="s">
        <v>79</v>
      </c>
      <c r="AG72" s="256">
        <v>68.900000000000006</v>
      </c>
      <c r="AH72" s="255" t="s">
        <v>3015</v>
      </c>
      <c r="AI72" s="255">
        <v>13</v>
      </c>
      <c r="AJ72" s="257" t="s">
        <v>3181</v>
      </c>
      <c r="AK72" s="250" t="s">
        <v>693</v>
      </c>
      <c r="AL72" s="252">
        <v>4</v>
      </c>
      <c r="AN72" s="38">
        <v>90490</v>
      </c>
      <c r="AO72" s="38" t="s">
        <v>1760</v>
      </c>
      <c r="AP72" s="38">
        <v>14246.388937530857</v>
      </c>
      <c r="AQ72" s="38">
        <v>11682.038928775302</v>
      </c>
      <c r="AR72" s="38">
        <v>11598.062737351242</v>
      </c>
    </row>
    <row r="73" spans="1:46" ht="39.950000000000003" customHeight="1" thickBot="1">
      <c r="A73" s="25" t="s">
        <v>1766</v>
      </c>
      <c r="B73" s="26" t="s">
        <v>1767</v>
      </c>
      <c r="C73" s="26" t="s">
        <v>1768</v>
      </c>
      <c r="D73" s="27" t="s">
        <v>148</v>
      </c>
      <c r="E73" s="25">
        <v>90492</v>
      </c>
      <c r="F73" s="28">
        <v>492</v>
      </c>
      <c r="G73" s="29" t="s">
        <v>1769</v>
      </c>
      <c r="H73" s="26" t="s">
        <v>1606</v>
      </c>
      <c r="I73" s="29">
        <v>25</v>
      </c>
      <c r="J73" s="27" t="s">
        <v>1770</v>
      </c>
      <c r="K73" s="30"/>
      <c r="L73" s="54" t="s">
        <v>1771</v>
      </c>
      <c r="M73" s="54" t="s">
        <v>1772</v>
      </c>
      <c r="N73" s="54" t="s">
        <v>1773</v>
      </c>
      <c r="O73" s="36">
        <v>500204920</v>
      </c>
      <c r="P73" s="37" t="s">
        <v>286</v>
      </c>
      <c r="Q73" s="33" t="s">
        <v>156</v>
      </c>
      <c r="R73" s="32" t="s">
        <v>180</v>
      </c>
      <c r="S73" s="40" t="s">
        <v>1774</v>
      </c>
      <c r="T73" s="36"/>
      <c r="U73" s="36"/>
      <c r="V73" s="26" t="s">
        <v>183</v>
      </c>
      <c r="W73" s="36" t="s">
        <v>184</v>
      </c>
      <c r="X73" s="37" t="s">
        <v>1775</v>
      </c>
      <c r="Y73" s="37">
        <v>262</v>
      </c>
      <c r="AC73" s="249" t="s">
        <v>1858</v>
      </c>
      <c r="AD73" s="254" t="s">
        <v>3182</v>
      </c>
      <c r="AE73" s="255" t="s">
        <v>3018</v>
      </c>
      <c r="AF73" s="255" t="s">
        <v>79</v>
      </c>
      <c r="AG73" s="256">
        <v>97.9</v>
      </c>
      <c r="AH73" s="255" t="s">
        <v>3113</v>
      </c>
      <c r="AI73" s="255">
        <v>0</v>
      </c>
      <c r="AJ73" s="257" t="s">
        <v>3183</v>
      </c>
      <c r="AK73" s="250" t="s">
        <v>1864</v>
      </c>
      <c r="AL73" s="252">
        <v>3</v>
      </c>
      <c r="AN73" s="38">
        <v>90492</v>
      </c>
      <c r="AO73" s="38" t="s">
        <v>1769</v>
      </c>
      <c r="AP73" s="38">
        <v>13147.662131382356</v>
      </c>
      <c r="AQ73" s="38">
        <v>10781.082947733532</v>
      </c>
      <c r="AR73" s="38">
        <v>10635.431892382356</v>
      </c>
    </row>
    <row r="74" spans="1:46" ht="39.950000000000003" customHeight="1" thickBot="1">
      <c r="A74" s="39" t="s">
        <v>171</v>
      </c>
      <c r="B74" s="40" t="s">
        <v>171</v>
      </c>
      <c r="C74" s="40" t="s">
        <v>171</v>
      </c>
      <c r="D74" s="27" t="s">
        <v>163</v>
      </c>
      <c r="E74" s="25">
        <v>4220</v>
      </c>
      <c r="F74" s="28">
        <v>4220</v>
      </c>
      <c r="G74" s="29" t="s">
        <v>1265</v>
      </c>
      <c r="H74" s="26" t="s">
        <v>1115</v>
      </c>
      <c r="I74" s="29"/>
      <c r="J74" s="27" t="s">
        <v>1258</v>
      </c>
      <c r="K74" s="30" t="s">
        <v>1259</v>
      </c>
      <c r="L74" s="54" t="s">
        <v>1260</v>
      </c>
      <c r="M74" s="54" t="s">
        <v>1261</v>
      </c>
      <c r="N74" s="54" t="s">
        <v>1262</v>
      </c>
      <c r="O74" s="36">
        <v>501602064</v>
      </c>
      <c r="P74" s="37" t="s">
        <v>178</v>
      </c>
      <c r="Q74" s="33" t="s">
        <v>156</v>
      </c>
      <c r="R74" s="32" t="s">
        <v>157</v>
      </c>
      <c r="S74" s="40" t="s">
        <v>1263</v>
      </c>
      <c r="T74" s="36"/>
      <c r="U74" s="36"/>
      <c r="V74" s="56" t="s">
        <v>1264</v>
      </c>
      <c r="W74" s="37" t="s">
        <v>143</v>
      </c>
      <c r="X74" s="37" t="s">
        <v>1265</v>
      </c>
      <c r="Y74" s="37">
        <v>417</v>
      </c>
      <c r="AC74" s="124" t="s">
        <v>1868</v>
      </c>
      <c r="AD74" s="258" t="s">
        <v>3184</v>
      </c>
      <c r="AE74" s="259" t="s">
        <v>3018</v>
      </c>
      <c r="AF74" s="259" t="s">
        <v>286</v>
      </c>
      <c r="AG74" s="260">
        <v>118.2</v>
      </c>
      <c r="AH74" s="259" t="s">
        <v>3041</v>
      </c>
      <c r="AI74" s="261">
        <v>2</v>
      </c>
      <c r="AJ74" s="262" t="s">
        <v>3185</v>
      </c>
      <c r="AK74" s="247" t="s">
        <v>1875</v>
      </c>
      <c r="AL74" s="248">
        <v>3</v>
      </c>
      <c r="AN74" s="38">
        <v>90494</v>
      </c>
      <c r="AO74" s="38" t="s">
        <v>3466</v>
      </c>
      <c r="AP74" s="38">
        <v>17013.004791432828</v>
      </c>
      <c r="AQ74" s="38">
        <v>13950.663928974918</v>
      </c>
      <c r="AR74" s="38">
        <v>12281.664098143718</v>
      </c>
    </row>
    <row r="75" spans="1:46" ht="39.950000000000003" customHeight="1" thickBot="1">
      <c r="A75" s="39" t="s">
        <v>171</v>
      </c>
      <c r="B75" s="40" t="s">
        <v>171</v>
      </c>
      <c r="C75" s="40" t="s">
        <v>171</v>
      </c>
      <c r="D75" s="27" t="s">
        <v>163</v>
      </c>
      <c r="E75" s="25">
        <v>2308</v>
      </c>
      <c r="F75" s="28">
        <v>2308</v>
      </c>
      <c r="G75" s="29" t="s">
        <v>1776</v>
      </c>
      <c r="H75" s="26" t="s">
        <v>1606</v>
      </c>
      <c r="I75" s="29"/>
      <c r="J75" s="27" t="s">
        <v>1777</v>
      </c>
      <c r="K75" s="30" t="s">
        <v>1778</v>
      </c>
      <c r="L75" s="54" t="s">
        <v>1779</v>
      </c>
      <c r="M75" s="54" t="s">
        <v>1780</v>
      </c>
      <c r="N75" s="54" t="s">
        <v>1781</v>
      </c>
      <c r="O75" s="36">
        <v>500223086</v>
      </c>
      <c r="P75" s="37" t="s">
        <v>178</v>
      </c>
      <c r="Q75" s="33" t="s">
        <v>156</v>
      </c>
      <c r="R75" s="32" t="s">
        <v>157</v>
      </c>
      <c r="S75" s="40" t="s">
        <v>1782</v>
      </c>
      <c r="T75" s="36"/>
      <c r="U75" s="36"/>
      <c r="V75" s="56" t="s">
        <v>1783</v>
      </c>
      <c r="W75" s="37" t="s">
        <v>184</v>
      </c>
      <c r="X75" s="37" t="s">
        <v>1776</v>
      </c>
      <c r="Y75" s="37">
        <v>204</v>
      </c>
      <c r="AC75" s="246" t="s">
        <v>1876</v>
      </c>
      <c r="AD75" s="258" t="s">
        <v>3186</v>
      </c>
      <c r="AE75" s="259" t="s">
        <v>3018</v>
      </c>
      <c r="AF75" s="259" t="s">
        <v>286</v>
      </c>
      <c r="AG75" s="260">
        <v>102</v>
      </c>
      <c r="AH75" s="259" t="s">
        <v>3044</v>
      </c>
      <c r="AI75" s="261">
        <v>9</v>
      </c>
      <c r="AJ75" s="262" t="s">
        <v>3085</v>
      </c>
      <c r="AK75" s="247" t="s">
        <v>1631</v>
      </c>
      <c r="AL75" s="248">
        <v>4</v>
      </c>
      <c r="AN75" s="38">
        <v>4220</v>
      </c>
      <c r="AO75" s="38" t="s">
        <v>1265</v>
      </c>
      <c r="AP75" s="38">
        <v>-77413.568477270266</v>
      </c>
      <c r="AQ75" s="38">
        <v>0</v>
      </c>
      <c r="AR75" s="38">
        <v>-84903.573814353789</v>
      </c>
    </row>
    <row r="76" spans="1:46" ht="39.950000000000003" customHeight="1" thickBot="1">
      <c r="A76" s="39" t="s">
        <v>171</v>
      </c>
      <c r="B76" s="40" t="s">
        <v>171</v>
      </c>
      <c r="C76" s="40" t="s">
        <v>171</v>
      </c>
      <c r="D76" s="37" t="s">
        <v>171</v>
      </c>
      <c r="E76" s="25">
        <v>2101</v>
      </c>
      <c r="F76" s="28">
        <v>2101</v>
      </c>
      <c r="G76" s="29" t="s">
        <v>1784</v>
      </c>
      <c r="H76" s="26" t="s">
        <v>1606</v>
      </c>
      <c r="I76" s="29"/>
      <c r="J76" s="27" t="s">
        <v>1785</v>
      </c>
      <c r="K76" s="30" t="s">
        <v>1786</v>
      </c>
      <c r="L76" s="54" t="s">
        <v>1787</v>
      </c>
      <c r="M76" s="54" t="s">
        <v>1788</v>
      </c>
      <c r="N76" s="54" t="s">
        <v>1789</v>
      </c>
      <c r="O76" s="36">
        <v>500221015</v>
      </c>
      <c r="P76" s="37" t="s">
        <v>178</v>
      </c>
      <c r="Q76" s="33" t="s">
        <v>156</v>
      </c>
      <c r="R76" s="32" t="s">
        <v>157</v>
      </c>
      <c r="S76" s="40" t="s">
        <v>1790</v>
      </c>
      <c r="T76" s="36"/>
      <c r="U76" s="36"/>
      <c r="V76" s="56" t="s">
        <v>1791</v>
      </c>
      <c r="W76" s="37" t="s">
        <v>143</v>
      </c>
      <c r="X76" s="37" t="s">
        <v>1784</v>
      </c>
      <c r="Y76" s="37">
        <v>253</v>
      </c>
      <c r="AC76" s="253" t="s">
        <v>1324</v>
      </c>
      <c r="AD76" s="254" t="s">
        <v>3187</v>
      </c>
      <c r="AE76" s="255" t="s">
        <v>3022</v>
      </c>
      <c r="AF76" s="255" t="s">
        <v>79</v>
      </c>
      <c r="AG76" s="256">
        <v>14.5</v>
      </c>
      <c r="AH76" s="255" t="s">
        <v>3188</v>
      </c>
      <c r="AI76" s="255">
        <v>15</v>
      </c>
      <c r="AJ76" s="257" t="s">
        <v>3189</v>
      </c>
      <c r="AK76" s="250" t="s">
        <v>1324</v>
      </c>
      <c r="AL76" s="252">
        <v>5</v>
      </c>
      <c r="AN76" s="38">
        <v>2308</v>
      </c>
      <c r="AO76" s="38" t="s">
        <v>1776</v>
      </c>
      <c r="AP76" s="38">
        <v>29339.436582276074</v>
      </c>
      <c r="AQ76" s="38">
        <v>24058.33799746638</v>
      </c>
      <c r="AR76" s="38">
        <v>19446.633282276074</v>
      </c>
    </row>
    <row r="77" spans="1:46" ht="39.950000000000003" customHeight="1" thickBot="1">
      <c r="A77" s="39" t="s">
        <v>171</v>
      </c>
      <c r="B77" s="40" t="s">
        <v>171</v>
      </c>
      <c r="C77" s="40" t="s">
        <v>171</v>
      </c>
      <c r="D77" s="37" t="s">
        <v>171</v>
      </c>
      <c r="E77" s="25">
        <v>2203</v>
      </c>
      <c r="F77" s="28">
        <v>2203</v>
      </c>
      <c r="G77" s="29" t="s">
        <v>1792</v>
      </c>
      <c r="H77" s="26" t="s">
        <v>1606</v>
      </c>
      <c r="I77" s="29"/>
      <c r="J77" s="27" t="s">
        <v>1793</v>
      </c>
      <c r="K77" s="30" t="s">
        <v>1794</v>
      </c>
      <c r="L77" s="54" t="s">
        <v>1795</v>
      </c>
      <c r="M77" s="54" t="s">
        <v>1796</v>
      </c>
      <c r="N77" s="54" t="s">
        <v>1797</v>
      </c>
      <c r="O77" s="36">
        <v>500222039</v>
      </c>
      <c r="P77" s="37" t="s">
        <v>178</v>
      </c>
      <c r="Q77" s="33" t="s">
        <v>156</v>
      </c>
      <c r="R77" s="32" t="s">
        <v>157</v>
      </c>
      <c r="S77" s="26" t="s">
        <v>1798</v>
      </c>
      <c r="T77" s="36"/>
      <c r="U77" s="36"/>
      <c r="V77" s="56" t="s">
        <v>1799</v>
      </c>
      <c r="W77" s="37" t="s">
        <v>143</v>
      </c>
      <c r="X77" s="37" t="s">
        <v>1792</v>
      </c>
      <c r="Y77" s="37">
        <v>206</v>
      </c>
      <c r="AC77" s="246" t="s">
        <v>1884</v>
      </c>
      <c r="AD77" s="258" t="s">
        <v>3190</v>
      </c>
      <c r="AE77" s="259" t="s">
        <v>3018</v>
      </c>
      <c r="AF77" s="259" t="s">
        <v>286</v>
      </c>
      <c r="AG77" s="260">
        <v>147.4</v>
      </c>
      <c r="AH77" s="259" t="s">
        <v>3078</v>
      </c>
      <c r="AI77" s="261">
        <v>4</v>
      </c>
      <c r="AJ77" s="262" t="s">
        <v>3170</v>
      </c>
      <c r="AK77" s="247" t="s">
        <v>1828</v>
      </c>
      <c r="AL77" s="248">
        <v>8</v>
      </c>
      <c r="AN77" s="38">
        <v>2101</v>
      </c>
      <c r="AO77" s="38" t="s">
        <v>1784</v>
      </c>
      <c r="AP77" s="38">
        <v>24641.835399170301</v>
      </c>
      <c r="AQ77" s="38">
        <v>20206.305027319646</v>
      </c>
      <c r="AR77" s="38">
        <v>18835.143865486865</v>
      </c>
    </row>
    <row r="78" spans="1:46" ht="39.950000000000003" customHeight="1" thickBot="1">
      <c r="A78" s="25" t="s">
        <v>1266</v>
      </c>
      <c r="B78" s="26" t="s">
        <v>1267</v>
      </c>
      <c r="C78" s="26" t="s">
        <v>1125</v>
      </c>
      <c r="D78" s="27" t="s">
        <v>163</v>
      </c>
      <c r="E78" s="25">
        <v>69700</v>
      </c>
      <c r="F78" s="28">
        <v>9700</v>
      </c>
      <c r="G78" s="29" t="s">
        <v>1266</v>
      </c>
      <c r="H78" s="26" t="s">
        <v>1115</v>
      </c>
      <c r="I78" s="29"/>
      <c r="J78" s="27" t="s">
        <v>1268</v>
      </c>
      <c r="K78" s="30" t="s">
        <v>1269</v>
      </c>
      <c r="L78" s="76" t="s">
        <v>1270</v>
      </c>
      <c r="M78" s="31" t="s">
        <v>1271</v>
      </c>
      <c r="N78" s="31" t="s">
        <v>1272</v>
      </c>
      <c r="O78" s="36">
        <v>500297007</v>
      </c>
      <c r="P78" s="37" t="s">
        <v>79</v>
      </c>
      <c r="Q78" s="33" t="s">
        <v>156</v>
      </c>
      <c r="R78" s="32" t="s">
        <v>157</v>
      </c>
      <c r="S78" s="40" t="s">
        <v>1273</v>
      </c>
      <c r="T78" s="36"/>
      <c r="U78" s="36"/>
      <c r="V78" s="56" t="s">
        <v>1274</v>
      </c>
      <c r="W78" s="36" t="s">
        <v>143</v>
      </c>
      <c r="X78" s="37" t="s">
        <v>1266</v>
      </c>
      <c r="Y78" s="37">
        <v>423</v>
      </c>
      <c r="AC78" s="246" t="s">
        <v>1894</v>
      </c>
      <c r="AD78" s="258" t="s">
        <v>3191</v>
      </c>
      <c r="AE78" s="259" t="s">
        <v>3018</v>
      </c>
      <c r="AF78" s="259" t="s">
        <v>286</v>
      </c>
      <c r="AG78" s="260">
        <v>86.6</v>
      </c>
      <c r="AH78" s="259" t="s">
        <v>3062</v>
      </c>
      <c r="AI78" s="261">
        <v>11</v>
      </c>
      <c r="AJ78" s="262" t="s">
        <v>3049</v>
      </c>
      <c r="AK78" s="247" t="s">
        <v>1624</v>
      </c>
      <c r="AL78" s="248">
        <v>3</v>
      </c>
      <c r="AN78" s="38">
        <v>2203</v>
      </c>
      <c r="AO78" s="38" t="s">
        <v>1792</v>
      </c>
      <c r="AP78" s="38">
        <v>4101.0136424899019</v>
      </c>
      <c r="AQ78" s="38">
        <v>5285.7395993105893</v>
      </c>
      <c r="AR78" s="38">
        <v>-4314.9301900370656</v>
      </c>
    </row>
    <row r="79" spans="1:46" ht="39.950000000000003" customHeight="1" thickBot="1">
      <c r="A79" s="39" t="s">
        <v>171</v>
      </c>
      <c r="B79" s="40" t="s">
        <v>171</v>
      </c>
      <c r="C79" s="40" t="s">
        <v>171</v>
      </c>
      <c r="D79" s="27" t="s">
        <v>171</v>
      </c>
      <c r="E79" s="25">
        <v>6254</v>
      </c>
      <c r="F79" s="28">
        <v>6254</v>
      </c>
      <c r="G79" s="29" t="s">
        <v>252</v>
      </c>
      <c r="H79" s="26" t="s">
        <v>149</v>
      </c>
      <c r="I79" s="29"/>
      <c r="J79" s="27" t="s">
        <v>253</v>
      </c>
      <c r="K79" s="30" t="s">
        <v>254</v>
      </c>
      <c r="L79" s="31" t="s">
        <v>255</v>
      </c>
      <c r="M79" s="31" t="s">
        <v>256</v>
      </c>
      <c r="N79" s="31" t="s">
        <v>257</v>
      </c>
      <c r="O79" s="32">
        <v>500262548</v>
      </c>
      <c r="P79" s="27" t="s">
        <v>178</v>
      </c>
      <c r="Q79" s="33" t="s">
        <v>156</v>
      </c>
      <c r="R79" s="32" t="s">
        <v>157</v>
      </c>
      <c r="S79" s="26" t="s">
        <v>258</v>
      </c>
      <c r="T79" s="32" t="s">
        <v>259</v>
      </c>
      <c r="U79" s="32"/>
      <c r="V79" s="35" t="s">
        <v>260</v>
      </c>
      <c r="W79" s="37" t="s">
        <v>143</v>
      </c>
      <c r="X79" s="37" t="s">
        <v>261</v>
      </c>
      <c r="Y79" s="37">
        <v>657</v>
      </c>
      <c r="AB79" s="124" t="s">
        <v>2582</v>
      </c>
      <c r="AC79" s="249" t="s">
        <v>1904</v>
      </c>
      <c r="AD79" s="254" t="s">
        <v>3192</v>
      </c>
      <c r="AE79" s="255" t="s">
        <v>3018</v>
      </c>
      <c r="AF79" s="255" t="s">
        <v>79</v>
      </c>
      <c r="AG79" s="256">
        <v>68.099999999999994</v>
      </c>
      <c r="AH79" s="255" t="s">
        <v>3053</v>
      </c>
      <c r="AI79" s="255">
        <v>12</v>
      </c>
      <c r="AJ79" s="257" t="s">
        <v>3193</v>
      </c>
      <c r="AK79" s="250" t="s">
        <v>1904</v>
      </c>
      <c r="AL79" s="252">
        <v>6</v>
      </c>
      <c r="AN79" s="38">
        <v>69700</v>
      </c>
      <c r="AO79" s="38" t="s">
        <v>1266</v>
      </c>
      <c r="AP79" s="38">
        <v>-67140.0882916634</v>
      </c>
      <c r="AQ79" s="38">
        <v>0</v>
      </c>
      <c r="AR79" s="38">
        <v>-86896.194368631666</v>
      </c>
    </row>
    <row r="80" spans="1:46" ht="39.950000000000003" customHeight="1" thickBot="1">
      <c r="A80" s="25" t="s">
        <v>937</v>
      </c>
      <c r="B80" s="26" t="s">
        <v>938</v>
      </c>
      <c r="C80" s="26" t="s">
        <v>939</v>
      </c>
      <c r="D80" s="27" t="s">
        <v>148</v>
      </c>
      <c r="E80" s="25">
        <v>83769</v>
      </c>
      <c r="F80" s="28">
        <v>3769</v>
      </c>
      <c r="G80" s="29" t="s">
        <v>937</v>
      </c>
      <c r="H80" s="26" t="s">
        <v>841</v>
      </c>
      <c r="I80" s="29">
        <v>27</v>
      </c>
      <c r="J80" s="27" t="s">
        <v>940</v>
      </c>
      <c r="K80" s="30" t="s">
        <v>941</v>
      </c>
      <c r="L80" s="54" t="s">
        <v>942</v>
      </c>
      <c r="M80" s="54" t="s">
        <v>943</v>
      </c>
      <c r="N80" s="54" t="s">
        <v>944</v>
      </c>
      <c r="O80" s="36">
        <v>500237698</v>
      </c>
      <c r="P80" s="37" t="s">
        <v>286</v>
      </c>
      <c r="Q80" s="33" t="s">
        <v>156</v>
      </c>
      <c r="R80" s="32" t="s">
        <v>157</v>
      </c>
      <c r="S80" s="40" t="s">
        <v>945</v>
      </c>
      <c r="T80" s="36"/>
      <c r="U80" s="36"/>
      <c r="V80" s="56" t="s">
        <v>946</v>
      </c>
      <c r="W80" s="36" t="s">
        <v>143</v>
      </c>
      <c r="X80" s="37" t="s">
        <v>937</v>
      </c>
      <c r="Y80" s="37">
        <v>720</v>
      </c>
      <c r="AC80" s="246" t="s">
        <v>298</v>
      </c>
      <c r="AD80" s="258" t="s">
        <v>3194</v>
      </c>
      <c r="AE80" s="259" t="s">
        <v>3029</v>
      </c>
      <c r="AF80" s="259" t="s">
        <v>286</v>
      </c>
      <c r="AG80" s="260">
        <v>125.7</v>
      </c>
      <c r="AH80" s="259" t="s">
        <v>3046</v>
      </c>
      <c r="AI80" s="261">
        <v>8</v>
      </c>
      <c r="AJ80" s="262" t="s">
        <v>3195</v>
      </c>
      <c r="AK80" s="247" t="s">
        <v>298</v>
      </c>
      <c r="AL80" s="248">
        <v>4</v>
      </c>
      <c r="AN80" s="38">
        <v>83769</v>
      </c>
      <c r="AO80" s="38" t="s">
        <v>937</v>
      </c>
      <c r="AP80" s="38">
        <v>297.27470631067126</v>
      </c>
      <c r="AQ80" s="38">
        <v>572.85339286751844</v>
      </c>
      <c r="AR80" s="38">
        <v>-2.5134936893287603</v>
      </c>
    </row>
    <row r="81" spans="1:44" ht="39.950000000000003" customHeight="1" thickBot="1">
      <c r="A81" s="39" t="s">
        <v>171</v>
      </c>
      <c r="B81" s="40" t="s">
        <v>171</v>
      </c>
      <c r="C81" s="40" t="s">
        <v>171</v>
      </c>
      <c r="D81" s="27" t="s">
        <v>148</v>
      </c>
      <c r="E81" s="25">
        <v>7778</v>
      </c>
      <c r="F81" s="28">
        <v>7778</v>
      </c>
      <c r="G81" s="29" t="s">
        <v>947</v>
      </c>
      <c r="H81" s="26" t="s">
        <v>841</v>
      </c>
      <c r="I81" s="29"/>
      <c r="J81" s="27" t="s">
        <v>948</v>
      </c>
      <c r="K81" s="30" t="s">
        <v>949</v>
      </c>
      <c r="L81" s="54" t="s">
        <v>950</v>
      </c>
      <c r="M81" s="54" t="s">
        <v>951</v>
      </c>
      <c r="N81" s="54" t="s">
        <v>952</v>
      </c>
      <c r="O81" s="36">
        <v>500277785</v>
      </c>
      <c r="P81" s="37" t="s">
        <v>178</v>
      </c>
      <c r="Q81" s="33" t="s">
        <v>156</v>
      </c>
      <c r="R81" s="32" t="s">
        <v>157</v>
      </c>
      <c r="S81" s="40" t="s">
        <v>953</v>
      </c>
      <c r="T81" s="36"/>
      <c r="U81" s="36"/>
      <c r="V81" s="56" t="s">
        <v>954</v>
      </c>
      <c r="W81" s="37" t="s">
        <v>143</v>
      </c>
      <c r="X81" s="37" t="s">
        <v>947</v>
      </c>
      <c r="Y81" s="37">
        <v>715</v>
      </c>
      <c r="AC81" s="249" t="s">
        <v>1058</v>
      </c>
      <c r="AD81" s="254" t="s">
        <v>3196</v>
      </c>
      <c r="AE81" s="255" t="s">
        <v>1058</v>
      </c>
      <c r="AF81" s="255" t="s">
        <v>79</v>
      </c>
      <c r="AG81" s="256">
        <v>53.3</v>
      </c>
      <c r="AH81" s="255" t="s">
        <v>3081</v>
      </c>
      <c r="AI81" s="255">
        <v>30</v>
      </c>
      <c r="AJ81" s="257" t="s">
        <v>3197</v>
      </c>
      <c r="AK81" s="250" t="s">
        <v>1058</v>
      </c>
      <c r="AL81" s="252">
        <v>4</v>
      </c>
      <c r="AN81" s="38">
        <v>7778</v>
      </c>
      <c r="AO81" s="38" t="s">
        <v>947</v>
      </c>
      <c r="AP81" s="38">
        <v>21640.640370745219</v>
      </c>
      <c r="AQ81" s="38">
        <v>17770.309470299439</v>
      </c>
      <c r="AR81" s="38">
        <v>19140.028070745218</v>
      </c>
    </row>
    <row r="82" spans="1:44" ht="39.950000000000003" customHeight="1" thickBot="1">
      <c r="A82" s="25" t="s">
        <v>2490</v>
      </c>
      <c r="B82" s="26" t="s">
        <v>2491</v>
      </c>
      <c r="C82" s="26" t="s">
        <v>1068</v>
      </c>
      <c r="D82" s="27" t="s">
        <v>148</v>
      </c>
      <c r="E82" s="25">
        <v>26400</v>
      </c>
      <c r="F82" s="28">
        <v>6400</v>
      </c>
      <c r="G82" s="29" t="s">
        <v>2490</v>
      </c>
      <c r="H82" s="26" t="s">
        <v>2443</v>
      </c>
      <c r="I82" s="29">
        <v>28</v>
      </c>
      <c r="J82" s="27" t="s">
        <v>2492</v>
      </c>
      <c r="K82" s="30" t="s">
        <v>2493</v>
      </c>
      <c r="L82" s="54" t="s">
        <v>2494</v>
      </c>
      <c r="M82" s="31" t="s">
        <v>2495</v>
      </c>
      <c r="N82" s="54" t="s">
        <v>2496</v>
      </c>
      <c r="O82" s="36">
        <v>500264007</v>
      </c>
      <c r="P82" s="37" t="s">
        <v>79</v>
      </c>
      <c r="Q82" s="33" t="s">
        <v>156</v>
      </c>
      <c r="R82" s="32" t="s">
        <v>157</v>
      </c>
      <c r="S82" s="40" t="s">
        <v>2497</v>
      </c>
      <c r="T82" s="36"/>
      <c r="U82" s="36"/>
      <c r="V82" s="56" t="s">
        <v>2498</v>
      </c>
      <c r="W82" s="37" t="s">
        <v>143</v>
      </c>
      <c r="X82" s="37" t="s">
        <v>2490</v>
      </c>
      <c r="Y82" s="37">
        <v>504</v>
      </c>
      <c r="AC82" s="246" t="s">
        <v>1914</v>
      </c>
      <c r="AD82" s="258" t="s">
        <v>3198</v>
      </c>
      <c r="AE82" s="259" t="s">
        <v>3018</v>
      </c>
      <c r="AF82" s="259" t="s">
        <v>286</v>
      </c>
      <c r="AG82" s="260">
        <v>111.4</v>
      </c>
      <c r="AH82" s="259" t="s">
        <v>3174</v>
      </c>
      <c r="AI82" s="261">
        <v>4</v>
      </c>
      <c r="AJ82" s="262" t="s">
        <v>3020</v>
      </c>
      <c r="AK82" s="247" t="s">
        <v>1614</v>
      </c>
      <c r="AL82" s="248">
        <v>2</v>
      </c>
      <c r="AN82" s="38">
        <v>26400</v>
      </c>
      <c r="AO82" s="38" t="s">
        <v>2490</v>
      </c>
      <c r="AP82" s="38">
        <v>-275210.95329985482</v>
      </c>
      <c r="AQ82" s="38">
        <v>0</v>
      </c>
      <c r="AR82" s="38">
        <v>-312842.81627167983</v>
      </c>
    </row>
    <row r="83" spans="1:44" ht="39.950000000000003" customHeight="1" thickBot="1">
      <c r="A83" s="39" t="s">
        <v>171</v>
      </c>
      <c r="B83" s="40" t="s">
        <v>171</v>
      </c>
      <c r="C83" s="40" t="s">
        <v>171</v>
      </c>
      <c r="D83" s="37" t="s">
        <v>171</v>
      </c>
      <c r="E83" s="25">
        <v>3112</v>
      </c>
      <c r="F83" s="28">
        <v>3112</v>
      </c>
      <c r="G83" s="29" t="s">
        <v>621</v>
      </c>
      <c r="H83" s="26" t="s">
        <v>527</v>
      </c>
      <c r="I83" s="29"/>
      <c r="J83" s="27" t="s">
        <v>622</v>
      </c>
      <c r="K83" s="30" t="s">
        <v>623</v>
      </c>
      <c r="L83" s="54" t="s">
        <v>624</v>
      </c>
      <c r="M83" s="54" t="s">
        <v>625</v>
      </c>
      <c r="N83" s="54" t="s">
        <v>626</v>
      </c>
      <c r="O83" s="36">
        <v>500231121</v>
      </c>
      <c r="P83" s="37" t="s">
        <v>178</v>
      </c>
      <c r="Q83" s="33" t="s">
        <v>156</v>
      </c>
      <c r="R83" s="32" t="s">
        <v>157</v>
      </c>
      <c r="S83" s="58" t="s">
        <v>627</v>
      </c>
      <c r="T83" s="55" t="s">
        <v>628</v>
      </c>
      <c r="U83" s="36"/>
      <c r="V83" s="56" t="s">
        <v>629</v>
      </c>
      <c r="W83" s="37" t="s">
        <v>143</v>
      </c>
      <c r="X83" s="37" t="s">
        <v>621</v>
      </c>
      <c r="Y83" s="37">
        <v>301</v>
      </c>
      <c r="AC83" s="246" t="s">
        <v>1924</v>
      </c>
      <c r="AD83" s="258" t="s">
        <v>3199</v>
      </c>
      <c r="AE83" s="259" t="s">
        <v>3018</v>
      </c>
      <c r="AF83" s="259" t="s">
        <v>286</v>
      </c>
      <c r="AG83" s="260">
        <v>98.8</v>
      </c>
      <c r="AH83" s="259" t="s">
        <v>3200</v>
      </c>
      <c r="AI83" s="261">
        <v>9</v>
      </c>
      <c r="AJ83" s="262" t="s">
        <v>3183</v>
      </c>
      <c r="AK83" s="247" t="s">
        <v>1864</v>
      </c>
      <c r="AL83" s="248">
        <v>2</v>
      </c>
      <c r="AN83" s="38">
        <v>3112</v>
      </c>
      <c r="AO83" s="38" t="s">
        <v>621</v>
      </c>
      <c r="AP83" s="38">
        <v>8685.9550048423534</v>
      </c>
      <c r="AQ83" s="38">
        <v>7122.4831039707296</v>
      </c>
      <c r="AR83" s="38">
        <v>3553.3760048423537</v>
      </c>
    </row>
    <row r="84" spans="1:44" ht="39.950000000000003" customHeight="1" thickBot="1">
      <c r="A84" s="25" t="s">
        <v>630</v>
      </c>
      <c r="B84" s="26" t="s">
        <v>631</v>
      </c>
      <c r="C84" s="26" t="s">
        <v>632</v>
      </c>
      <c r="D84" s="27" t="s">
        <v>163</v>
      </c>
      <c r="E84" s="25">
        <v>69300</v>
      </c>
      <c r="F84" s="28">
        <v>9300</v>
      </c>
      <c r="G84" s="29" t="s">
        <v>630</v>
      </c>
      <c r="H84" s="26" t="s">
        <v>527</v>
      </c>
      <c r="I84" s="29"/>
      <c r="J84" s="27" t="s">
        <v>633</v>
      </c>
      <c r="K84" s="27" t="s">
        <v>634</v>
      </c>
      <c r="L84" s="54" t="s">
        <v>635</v>
      </c>
      <c r="M84" s="54" t="s">
        <v>636</v>
      </c>
      <c r="N84" s="54" t="s">
        <v>637</v>
      </c>
      <c r="O84" s="36">
        <v>500293006</v>
      </c>
      <c r="P84" s="37" t="s">
        <v>286</v>
      </c>
      <c r="Q84" s="33" t="s">
        <v>156</v>
      </c>
      <c r="R84" s="32" t="s">
        <v>157</v>
      </c>
      <c r="S84" s="59" t="s">
        <v>638</v>
      </c>
      <c r="T84" s="55" t="s">
        <v>639</v>
      </c>
      <c r="U84" s="36"/>
      <c r="V84" s="56" t="s">
        <v>640</v>
      </c>
      <c r="W84" s="36" t="s">
        <v>184</v>
      </c>
      <c r="X84" s="37" t="s">
        <v>548</v>
      </c>
      <c r="Y84" s="37">
        <v>353</v>
      </c>
      <c r="AC84" s="246" t="s">
        <v>1932</v>
      </c>
      <c r="AD84" s="258" t="s">
        <v>3201</v>
      </c>
      <c r="AE84" s="259" t="s">
        <v>3018</v>
      </c>
      <c r="AF84" s="259" t="s">
        <v>286</v>
      </c>
      <c r="AG84" s="260">
        <v>98.3</v>
      </c>
      <c r="AH84" s="259" t="s">
        <v>3026</v>
      </c>
      <c r="AI84" s="261">
        <v>9</v>
      </c>
      <c r="AJ84" s="262" t="s">
        <v>3063</v>
      </c>
      <c r="AK84" s="247" t="s">
        <v>3064</v>
      </c>
      <c r="AL84" s="248">
        <v>2</v>
      </c>
      <c r="AN84" s="38">
        <v>69300</v>
      </c>
      <c r="AO84" s="38" t="s">
        <v>630</v>
      </c>
      <c r="AP84" s="38">
        <v>-6914.4526892488921</v>
      </c>
      <c r="AQ84" s="38">
        <v>0</v>
      </c>
      <c r="AR84" s="38">
        <v>-12976.36970840826</v>
      </c>
    </row>
    <row r="85" spans="1:44" ht="39.950000000000003" customHeight="1" thickBot="1">
      <c r="A85" s="25" t="s">
        <v>1275</v>
      </c>
      <c r="B85" s="26" t="s">
        <v>1276</v>
      </c>
      <c r="C85" s="26" t="s">
        <v>1277</v>
      </c>
      <c r="D85" s="27" t="s">
        <v>148</v>
      </c>
      <c r="E85" s="25">
        <v>91290</v>
      </c>
      <c r="F85" s="28">
        <v>1290</v>
      </c>
      <c r="G85" s="29" t="s">
        <v>1275</v>
      </c>
      <c r="H85" s="26" t="s">
        <v>1115</v>
      </c>
      <c r="I85" s="29">
        <v>29</v>
      </c>
      <c r="J85" s="27" t="s">
        <v>1278</v>
      </c>
      <c r="K85" s="30" t="s">
        <v>1279</v>
      </c>
      <c r="L85" s="31" t="s">
        <v>1280</v>
      </c>
      <c r="M85" s="54" t="s">
        <v>1281</v>
      </c>
      <c r="N85" s="54" t="s">
        <v>1282</v>
      </c>
      <c r="O85" s="36">
        <v>500212907</v>
      </c>
      <c r="P85" s="37" t="s">
        <v>286</v>
      </c>
      <c r="Q85" s="33" t="s">
        <v>156</v>
      </c>
      <c r="R85" s="32" t="s">
        <v>180</v>
      </c>
      <c r="S85" s="40" t="s">
        <v>1283</v>
      </c>
      <c r="T85" s="74"/>
      <c r="U85" s="36"/>
      <c r="V85" s="26" t="s">
        <v>183</v>
      </c>
      <c r="W85" s="36" t="s">
        <v>184</v>
      </c>
      <c r="X85" s="37" t="s">
        <v>1284</v>
      </c>
      <c r="Y85" s="37">
        <v>458</v>
      </c>
      <c r="AC85" s="246" t="s">
        <v>1346</v>
      </c>
      <c r="AD85" s="258" t="s">
        <v>3202</v>
      </c>
      <c r="AE85" s="259" t="s">
        <v>3022</v>
      </c>
      <c r="AF85" s="259" t="s">
        <v>286</v>
      </c>
      <c r="AG85" s="260">
        <v>19</v>
      </c>
      <c r="AH85" s="259" t="s">
        <v>3059</v>
      </c>
      <c r="AI85" s="261">
        <v>11</v>
      </c>
      <c r="AJ85" s="262" t="s">
        <v>3079</v>
      </c>
      <c r="AK85" s="247" t="s">
        <v>1152</v>
      </c>
      <c r="AL85" s="248">
        <v>9</v>
      </c>
      <c r="AN85" s="38">
        <v>91290</v>
      </c>
      <c r="AO85" s="38" t="s">
        <v>1275</v>
      </c>
      <c r="AP85" s="38">
        <v>9351.046316568265</v>
      </c>
      <c r="AQ85" s="38">
        <v>7667.8579795859769</v>
      </c>
      <c r="AR85" s="38">
        <v>8701.6463165682653</v>
      </c>
    </row>
    <row r="86" spans="1:44" ht="39.950000000000003" customHeight="1" thickBot="1">
      <c r="A86" s="25" t="s">
        <v>1800</v>
      </c>
      <c r="B86" s="26" t="s">
        <v>1801</v>
      </c>
      <c r="C86" s="26" t="s">
        <v>1802</v>
      </c>
      <c r="D86" s="27" t="s">
        <v>148</v>
      </c>
      <c r="E86" s="25">
        <v>90975</v>
      </c>
      <c r="F86" s="28">
        <v>975</v>
      </c>
      <c r="G86" s="29" t="s">
        <v>1800</v>
      </c>
      <c r="H86" s="26" t="s">
        <v>1606</v>
      </c>
      <c r="I86" s="29">
        <v>30</v>
      </c>
      <c r="J86" s="27" t="s">
        <v>1803</v>
      </c>
      <c r="K86" s="30" t="s">
        <v>1804</v>
      </c>
      <c r="L86" s="54" t="s">
        <v>1805</v>
      </c>
      <c r="M86" s="54" t="s">
        <v>1806</v>
      </c>
      <c r="N86" s="54" t="s">
        <v>1807</v>
      </c>
      <c r="O86" s="36">
        <v>500209754</v>
      </c>
      <c r="P86" s="37" t="s">
        <v>286</v>
      </c>
      <c r="Q86" s="33" t="s">
        <v>156</v>
      </c>
      <c r="R86" s="32" t="s">
        <v>180</v>
      </c>
      <c r="S86" s="40" t="s">
        <v>1808</v>
      </c>
      <c r="T86" s="36"/>
      <c r="U86" s="36"/>
      <c r="V86" s="56" t="s">
        <v>1809</v>
      </c>
      <c r="W86" s="36" t="s">
        <v>184</v>
      </c>
      <c r="X86" s="37" t="s">
        <v>1810</v>
      </c>
      <c r="Y86" s="37">
        <v>254</v>
      </c>
      <c r="AC86" s="246" t="s">
        <v>306</v>
      </c>
      <c r="AD86" s="258" t="s">
        <v>3203</v>
      </c>
      <c r="AE86" s="259" t="s">
        <v>3029</v>
      </c>
      <c r="AF86" s="259" t="s">
        <v>286</v>
      </c>
      <c r="AG86" s="260">
        <v>111.8</v>
      </c>
      <c r="AH86" s="259" t="s">
        <v>3113</v>
      </c>
      <c r="AI86" s="261">
        <v>11</v>
      </c>
      <c r="AJ86" s="262" t="s">
        <v>3163</v>
      </c>
      <c r="AK86" s="247" t="s">
        <v>3164</v>
      </c>
      <c r="AL86" s="248">
        <v>2</v>
      </c>
      <c r="AN86" s="38">
        <v>90975</v>
      </c>
      <c r="AO86" s="38" t="s">
        <v>1800</v>
      </c>
      <c r="AP86" s="38">
        <v>10290.114945734505</v>
      </c>
      <c r="AQ86" s="38">
        <v>8437.8942555022932</v>
      </c>
      <c r="AR86" s="38">
        <v>9384.1254457345058</v>
      </c>
    </row>
    <row r="87" spans="1:44" ht="39.950000000000003" customHeight="1" thickBot="1">
      <c r="A87" s="39" t="s">
        <v>171</v>
      </c>
      <c r="B87" s="40" t="s">
        <v>171</v>
      </c>
      <c r="C87" s="40" t="s">
        <v>171</v>
      </c>
      <c r="D87" s="27" t="s">
        <v>163</v>
      </c>
      <c r="E87" s="25">
        <v>6253</v>
      </c>
      <c r="F87" s="28">
        <v>6253</v>
      </c>
      <c r="G87" s="29" t="s">
        <v>262</v>
      </c>
      <c r="H87" s="26" t="s">
        <v>149</v>
      </c>
      <c r="I87" s="29"/>
      <c r="J87" s="27" t="s">
        <v>263</v>
      </c>
      <c r="K87" s="30" t="s">
        <v>264</v>
      </c>
      <c r="L87" s="31" t="s">
        <v>265</v>
      </c>
      <c r="M87" s="31" t="s">
        <v>266</v>
      </c>
      <c r="N87" s="31" t="s">
        <v>267</v>
      </c>
      <c r="O87" s="32">
        <v>500262530</v>
      </c>
      <c r="P87" s="27" t="s">
        <v>178</v>
      </c>
      <c r="Q87" s="33" t="s">
        <v>156</v>
      </c>
      <c r="R87" s="32" t="s">
        <v>157</v>
      </c>
      <c r="S87" s="26" t="s">
        <v>268</v>
      </c>
      <c r="T87" s="32"/>
      <c r="U87" s="32"/>
      <c r="V87" s="35" t="s">
        <v>269</v>
      </c>
      <c r="W87" s="37" t="s">
        <v>143</v>
      </c>
      <c r="X87" s="37" t="s">
        <v>262</v>
      </c>
      <c r="Y87" s="37">
        <v>608</v>
      </c>
      <c r="AC87" s="246" t="s">
        <v>1940</v>
      </c>
      <c r="AD87" s="258" t="s">
        <v>3204</v>
      </c>
      <c r="AE87" s="259" t="s">
        <v>3018</v>
      </c>
      <c r="AF87" s="259" t="s">
        <v>286</v>
      </c>
      <c r="AG87" s="260">
        <v>122.7</v>
      </c>
      <c r="AH87" s="259" t="s">
        <v>3041</v>
      </c>
      <c r="AI87" s="261">
        <v>9</v>
      </c>
      <c r="AJ87" s="262" t="s">
        <v>3185</v>
      </c>
      <c r="AK87" s="247" t="s">
        <v>1875</v>
      </c>
      <c r="AL87" s="248">
        <v>2</v>
      </c>
      <c r="AN87" s="38">
        <v>6253</v>
      </c>
      <c r="AO87" s="38" t="s">
        <v>262</v>
      </c>
      <c r="AP87" s="38">
        <v>-11625.57804043736</v>
      </c>
      <c r="AQ87" s="38">
        <v>0</v>
      </c>
      <c r="AR87" s="38">
        <v>-14906.79664043736</v>
      </c>
    </row>
    <row r="88" spans="1:44" ht="39.950000000000003" customHeight="1" thickBot="1">
      <c r="A88" s="39" t="s">
        <v>171</v>
      </c>
      <c r="B88" s="40" t="s">
        <v>171</v>
      </c>
      <c r="C88" s="40" t="s">
        <v>171</v>
      </c>
      <c r="D88" s="27" t="s">
        <v>148</v>
      </c>
      <c r="E88" s="25">
        <v>4429</v>
      </c>
      <c r="F88" s="28">
        <v>4429</v>
      </c>
      <c r="G88" s="29" t="s">
        <v>1285</v>
      </c>
      <c r="H88" s="26" t="s">
        <v>1115</v>
      </c>
      <c r="I88" s="29"/>
      <c r="J88" s="27" t="s">
        <v>1286</v>
      </c>
      <c r="K88" s="30" t="s">
        <v>1287</v>
      </c>
      <c r="L88" s="54" t="s">
        <v>1288</v>
      </c>
      <c r="M88" s="31" t="s">
        <v>1289</v>
      </c>
      <c r="N88" s="54" t="s">
        <v>1290</v>
      </c>
      <c r="O88" s="36">
        <v>500244298</v>
      </c>
      <c r="P88" s="37" t="s">
        <v>178</v>
      </c>
      <c r="Q88" s="33" t="s">
        <v>156</v>
      </c>
      <c r="R88" s="32" t="s">
        <v>157</v>
      </c>
      <c r="S88" s="40" t="s">
        <v>1291</v>
      </c>
      <c r="T88" s="36"/>
      <c r="U88" s="36"/>
      <c r="V88" s="56" t="s">
        <v>1292</v>
      </c>
      <c r="W88" s="37" t="s">
        <v>184</v>
      </c>
      <c r="X88" s="37" t="s">
        <v>1181</v>
      </c>
      <c r="Y88" s="37">
        <v>456</v>
      </c>
      <c r="AC88" s="246" t="s">
        <v>1950</v>
      </c>
      <c r="AD88" s="258" t="s">
        <v>3205</v>
      </c>
      <c r="AE88" s="259" t="s">
        <v>3018</v>
      </c>
      <c r="AF88" s="259" t="s">
        <v>286</v>
      </c>
      <c r="AG88" s="260">
        <v>85.9</v>
      </c>
      <c r="AH88" s="259" t="s">
        <v>3113</v>
      </c>
      <c r="AI88" s="261">
        <v>9</v>
      </c>
      <c r="AJ88" s="262" t="s">
        <v>3156</v>
      </c>
      <c r="AK88" s="247" t="s">
        <v>1810</v>
      </c>
      <c r="AL88" s="248">
        <v>3</v>
      </c>
      <c r="AN88" s="38">
        <v>4429</v>
      </c>
      <c r="AO88" s="38" t="s">
        <v>1285</v>
      </c>
      <c r="AP88" s="38">
        <v>-16988.144079160549</v>
      </c>
      <c r="AQ88" s="38">
        <v>1594.1705592251792</v>
      </c>
      <c r="AR88" s="38">
        <v>-18649.049849728617</v>
      </c>
    </row>
    <row r="89" spans="1:44" ht="39.950000000000003" customHeight="1" thickBot="1">
      <c r="A89" s="39" t="s">
        <v>171</v>
      </c>
      <c r="B89" s="40" t="s">
        <v>171</v>
      </c>
      <c r="C89" s="40" t="s">
        <v>171</v>
      </c>
      <c r="D89" s="27" t="s">
        <v>163</v>
      </c>
      <c r="E89" s="25">
        <v>4225</v>
      </c>
      <c r="F89" s="28">
        <v>4225</v>
      </c>
      <c r="G89" s="29" t="s">
        <v>1293</v>
      </c>
      <c r="H89" s="26" t="s">
        <v>1115</v>
      </c>
      <c r="I89" s="29"/>
      <c r="J89" s="27" t="s">
        <v>1294</v>
      </c>
      <c r="K89" s="30" t="s">
        <v>291</v>
      </c>
      <c r="L89" s="54" t="s">
        <v>1295</v>
      </c>
      <c r="M89" s="54" t="s">
        <v>1296</v>
      </c>
      <c r="N89" s="54" t="s">
        <v>1297</v>
      </c>
      <c r="O89" s="36">
        <v>500242250</v>
      </c>
      <c r="P89" s="37" t="s">
        <v>178</v>
      </c>
      <c r="Q89" s="33" t="s">
        <v>156</v>
      </c>
      <c r="R89" s="32" t="s">
        <v>157</v>
      </c>
      <c r="S89" s="40" t="s">
        <v>1298</v>
      </c>
      <c r="T89" s="36"/>
      <c r="U89" s="36"/>
      <c r="V89" s="56" t="s">
        <v>1299</v>
      </c>
      <c r="W89" s="37" t="s">
        <v>143</v>
      </c>
      <c r="X89" s="37" t="s">
        <v>1293</v>
      </c>
      <c r="Y89" s="37">
        <v>424</v>
      </c>
      <c r="AC89" s="246" t="s">
        <v>1356</v>
      </c>
      <c r="AD89" s="258" t="s">
        <v>3206</v>
      </c>
      <c r="AE89" s="259" t="s">
        <v>3022</v>
      </c>
      <c r="AF89" s="259" t="s">
        <v>286</v>
      </c>
      <c r="AG89" s="260">
        <v>13.7</v>
      </c>
      <c r="AH89" s="259" t="s">
        <v>3126</v>
      </c>
      <c r="AI89" s="261">
        <v>7</v>
      </c>
      <c r="AJ89" s="262" t="s">
        <v>3124</v>
      </c>
      <c r="AK89" s="247" t="s">
        <v>1191</v>
      </c>
      <c r="AL89" s="248">
        <v>3</v>
      </c>
      <c r="AN89" s="38">
        <v>4225</v>
      </c>
      <c r="AO89" s="38" t="s">
        <v>1293</v>
      </c>
      <c r="AP89" s="38">
        <v>-101195.87366250761</v>
      </c>
      <c r="AQ89" s="38">
        <v>0</v>
      </c>
      <c r="AR89" s="38">
        <v>-108749.15270582175</v>
      </c>
    </row>
    <row r="90" spans="1:44" ht="39.950000000000003" customHeight="1" thickBot="1">
      <c r="A90" s="25" t="s">
        <v>641</v>
      </c>
      <c r="B90" s="26" t="s">
        <v>642</v>
      </c>
      <c r="C90" s="26" t="s">
        <v>643</v>
      </c>
      <c r="D90" s="27" t="s">
        <v>148</v>
      </c>
      <c r="E90" s="25">
        <v>26500</v>
      </c>
      <c r="F90" s="28">
        <v>6500</v>
      </c>
      <c r="G90" s="29" t="s">
        <v>641</v>
      </c>
      <c r="H90" s="26" t="s">
        <v>527</v>
      </c>
      <c r="I90" s="29">
        <v>31</v>
      </c>
      <c r="J90" s="27" t="s">
        <v>644</v>
      </c>
      <c r="K90" s="27" t="s">
        <v>645</v>
      </c>
      <c r="L90" s="54" t="s">
        <v>646</v>
      </c>
      <c r="M90" s="54" t="s">
        <v>647</v>
      </c>
      <c r="N90" s="54" t="s">
        <v>648</v>
      </c>
      <c r="O90" s="36">
        <v>500265004</v>
      </c>
      <c r="P90" s="37" t="s">
        <v>79</v>
      </c>
      <c r="Q90" s="33" t="s">
        <v>156</v>
      </c>
      <c r="R90" s="32" t="s">
        <v>157</v>
      </c>
      <c r="S90" s="57" t="s">
        <v>649</v>
      </c>
      <c r="T90" s="55" t="s">
        <v>650</v>
      </c>
      <c r="U90" s="36"/>
      <c r="V90" s="56" t="s">
        <v>651</v>
      </c>
      <c r="W90" s="36" t="s">
        <v>143</v>
      </c>
      <c r="X90" s="37" t="s">
        <v>641</v>
      </c>
      <c r="Y90" s="37">
        <v>302</v>
      </c>
      <c r="AC90" s="246" t="s">
        <v>1959</v>
      </c>
      <c r="AD90" s="258" t="s">
        <v>3207</v>
      </c>
      <c r="AE90" s="259" t="s">
        <v>3018</v>
      </c>
      <c r="AF90" s="259" t="s">
        <v>286</v>
      </c>
      <c r="AG90" s="260">
        <v>122.1</v>
      </c>
      <c r="AH90" s="259" t="s">
        <v>3208</v>
      </c>
      <c r="AI90" s="261">
        <v>8</v>
      </c>
      <c r="AJ90" s="262" t="s">
        <v>3185</v>
      </c>
      <c r="AK90" s="247" t="s">
        <v>1875</v>
      </c>
      <c r="AL90" s="248">
        <v>9</v>
      </c>
      <c r="AN90" s="38">
        <v>26500</v>
      </c>
      <c r="AO90" s="38" t="s">
        <v>641</v>
      </c>
      <c r="AP90" s="38">
        <v>-53099.836456405901</v>
      </c>
      <c r="AQ90" s="38">
        <v>0</v>
      </c>
      <c r="AR90" s="38">
        <v>-103107.36887602651</v>
      </c>
    </row>
    <row r="91" spans="1:44" ht="39.950000000000003" customHeight="1" thickBot="1">
      <c r="A91" s="25" t="s">
        <v>2499</v>
      </c>
      <c r="B91" s="26" t="s">
        <v>2500</v>
      </c>
      <c r="C91" s="26" t="s">
        <v>2501</v>
      </c>
      <c r="D91" s="27" t="s">
        <v>163</v>
      </c>
      <c r="E91" s="25">
        <v>26600</v>
      </c>
      <c r="F91" s="28">
        <v>6600</v>
      </c>
      <c r="G91" s="29" t="s">
        <v>2499</v>
      </c>
      <c r="H91" s="26" t="s">
        <v>2443</v>
      </c>
      <c r="I91" s="29"/>
      <c r="J91" s="27" t="s">
        <v>2502</v>
      </c>
      <c r="K91" s="30" t="s">
        <v>2503</v>
      </c>
      <c r="L91" s="54" t="s">
        <v>2504</v>
      </c>
      <c r="M91" s="54" t="s">
        <v>2505</v>
      </c>
      <c r="N91" s="54" t="s">
        <v>2506</v>
      </c>
      <c r="O91" s="36">
        <v>500266002</v>
      </c>
      <c r="P91" s="37" t="s">
        <v>79</v>
      </c>
      <c r="Q91" s="33" t="s">
        <v>156</v>
      </c>
      <c r="R91" s="32" t="s">
        <v>157</v>
      </c>
      <c r="S91" s="40" t="s">
        <v>2507</v>
      </c>
      <c r="T91" s="74"/>
      <c r="U91" s="36"/>
      <c r="V91" s="56" t="s">
        <v>2508</v>
      </c>
      <c r="W91" s="36" t="s">
        <v>143</v>
      </c>
      <c r="X91" s="37" t="s">
        <v>2499</v>
      </c>
      <c r="Y91" s="37">
        <v>505</v>
      </c>
      <c r="AC91" s="246" t="s">
        <v>1969</v>
      </c>
      <c r="AD91" s="258" t="s">
        <v>3209</v>
      </c>
      <c r="AE91" s="259" t="s">
        <v>3018</v>
      </c>
      <c r="AF91" s="259" t="s">
        <v>286</v>
      </c>
      <c r="AG91" s="260">
        <v>106.9</v>
      </c>
      <c r="AH91" s="259" t="s">
        <v>3210</v>
      </c>
      <c r="AI91" s="261">
        <v>9</v>
      </c>
      <c r="AJ91" s="262" t="s">
        <v>3020</v>
      </c>
      <c r="AK91" s="247" t="s">
        <v>1614</v>
      </c>
      <c r="AL91" s="248">
        <v>4</v>
      </c>
      <c r="AN91" s="38">
        <v>26600</v>
      </c>
      <c r="AO91" s="38" t="s">
        <v>2499</v>
      </c>
      <c r="AP91" s="38">
        <v>-85646.126304662946</v>
      </c>
      <c r="AQ91" s="38">
        <v>0</v>
      </c>
      <c r="AR91" s="38">
        <v>-141813.09451530303</v>
      </c>
    </row>
    <row r="92" spans="1:44" ht="39.950000000000003" customHeight="1" thickBot="1">
      <c r="A92" s="39" t="s">
        <v>171</v>
      </c>
      <c r="B92" s="40" t="s">
        <v>171</v>
      </c>
      <c r="C92" s="40" t="s">
        <v>171</v>
      </c>
      <c r="D92" s="27" t="s">
        <v>171</v>
      </c>
      <c r="E92" s="25">
        <v>6136</v>
      </c>
      <c r="F92" s="28">
        <v>6136</v>
      </c>
      <c r="G92" s="29" t="s">
        <v>270</v>
      </c>
      <c r="H92" s="26" t="s">
        <v>149</v>
      </c>
      <c r="I92" s="29"/>
      <c r="J92" s="27" t="s">
        <v>271</v>
      </c>
      <c r="K92" s="30" t="s">
        <v>272</v>
      </c>
      <c r="L92" s="31" t="s">
        <v>273</v>
      </c>
      <c r="M92" s="31" t="s">
        <v>274</v>
      </c>
      <c r="N92" s="31" t="s">
        <v>275</v>
      </c>
      <c r="O92" s="32">
        <v>500261367</v>
      </c>
      <c r="P92" s="27" t="s">
        <v>178</v>
      </c>
      <c r="Q92" s="33" t="s">
        <v>156</v>
      </c>
      <c r="R92" s="32" t="s">
        <v>157</v>
      </c>
      <c r="S92" s="26" t="s">
        <v>276</v>
      </c>
      <c r="T92" s="32"/>
      <c r="U92" s="32"/>
      <c r="V92" s="35" t="s">
        <v>277</v>
      </c>
      <c r="W92" s="37" t="s">
        <v>143</v>
      </c>
      <c r="X92" s="37" t="s">
        <v>270</v>
      </c>
      <c r="Y92" s="37">
        <v>633</v>
      </c>
      <c r="AC92" s="246" t="s">
        <v>1367</v>
      </c>
      <c r="AD92" s="258" t="s">
        <v>3211</v>
      </c>
      <c r="AE92" s="259" t="s">
        <v>3022</v>
      </c>
      <c r="AF92" s="259" t="s">
        <v>286</v>
      </c>
      <c r="AG92" s="260">
        <v>22.4</v>
      </c>
      <c r="AH92" s="259" t="s">
        <v>3212</v>
      </c>
      <c r="AI92" s="261">
        <v>11</v>
      </c>
      <c r="AJ92" s="262" t="s">
        <v>3024</v>
      </c>
      <c r="AK92" s="247" t="s">
        <v>1123</v>
      </c>
      <c r="AL92" s="248">
        <v>7</v>
      </c>
      <c r="AN92" s="38">
        <v>6136</v>
      </c>
      <c r="AO92" s="38" t="s">
        <v>270</v>
      </c>
      <c r="AP92" s="38">
        <v>13110.939226077035</v>
      </c>
      <c r="AQ92" s="38">
        <v>10750.970165383167</v>
      </c>
      <c r="AR92" s="38">
        <v>8078.5812260770344</v>
      </c>
    </row>
    <row r="93" spans="1:44" ht="39.950000000000003" customHeight="1" thickBot="1">
      <c r="A93" s="39" t="s">
        <v>171</v>
      </c>
      <c r="B93" s="40" t="s">
        <v>171</v>
      </c>
      <c r="C93" s="40" t="s">
        <v>171</v>
      </c>
      <c r="D93" s="27" t="s">
        <v>652</v>
      </c>
      <c r="E93" s="25">
        <v>3215</v>
      </c>
      <c r="F93" s="28">
        <v>3215</v>
      </c>
      <c r="G93" s="29" t="s">
        <v>661</v>
      </c>
      <c r="H93" s="26" t="s">
        <v>527</v>
      </c>
      <c r="I93" s="29"/>
      <c r="J93" s="27" t="s">
        <v>653</v>
      </c>
      <c r="K93" s="30" t="s">
        <v>654</v>
      </c>
      <c r="L93" s="31" t="s">
        <v>655</v>
      </c>
      <c r="M93" s="54" t="s">
        <v>656</v>
      </c>
      <c r="N93" s="54" t="s">
        <v>657</v>
      </c>
      <c r="O93" s="36">
        <v>501600530</v>
      </c>
      <c r="P93" s="37" t="s">
        <v>178</v>
      </c>
      <c r="Q93" s="33" t="s">
        <v>156</v>
      </c>
      <c r="R93" s="32" t="s">
        <v>157</v>
      </c>
      <c r="S93" s="40" t="s">
        <v>658</v>
      </c>
      <c r="T93" s="55" t="s">
        <v>659</v>
      </c>
      <c r="U93" s="32"/>
      <c r="V93" s="56" t="s">
        <v>660</v>
      </c>
      <c r="W93" s="37" t="s">
        <v>143</v>
      </c>
      <c r="X93" s="37" t="s">
        <v>661</v>
      </c>
      <c r="Y93" s="37">
        <v>303</v>
      </c>
      <c r="AC93" s="246" t="s">
        <v>1978</v>
      </c>
      <c r="AD93" s="258" t="s">
        <v>3213</v>
      </c>
      <c r="AE93" s="259" t="s">
        <v>3018</v>
      </c>
      <c r="AF93" s="259" t="s">
        <v>286</v>
      </c>
      <c r="AG93" s="260">
        <v>95.4</v>
      </c>
      <c r="AH93" s="259" t="s">
        <v>3023</v>
      </c>
      <c r="AI93" s="261">
        <v>9</v>
      </c>
      <c r="AJ93" s="262" t="s">
        <v>3085</v>
      </c>
      <c r="AK93" s="247" t="s">
        <v>1631</v>
      </c>
      <c r="AL93" s="248">
        <v>4</v>
      </c>
      <c r="AN93" s="38">
        <v>3215</v>
      </c>
      <c r="AO93" s="38" t="s">
        <v>661</v>
      </c>
      <c r="AP93" s="38">
        <v>-18083.730032154472</v>
      </c>
      <c r="AQ93" s="38">
        <v>0</v>
      </c>
      <c r="AR93" s="38">
        <v>-25010.794832154472</v>
      </c>
    </row>
    <row r="94" spans="1:44" ht="39.950000000000003" customHeight="1" thickBot="1">
      <c r="A94" s="39" t="s">
        <v>171</v>
      </c>
      <c r="B94" s="40" t="s">
        <v>171</v>
      </c>
      <c r="C94" s="40" t="s">
        <v>171</v>
      </c>
      <c r="D94" s="37" t="s">
        <v>171</v>
      </c>
      <c r="E94" s="25">
        <v>4119</v>
      </c>
      <c r="F94" s="28">
        <v>4119</v>
      </c>
      <c r="G94" s="29" t="s">
        <v>1300</v>
      </c>
      <c r="H94" s="26" t="s">
        <v>1115</v>
      </c>
      <c r="I94" s="29"/>
      <c r="J94" s="27" t="s">
        <v>1301</v>
      </c>
      <c r="K94" s="30" t="s">
        <v>1302</v>
      </c>
      <c r="L94" s="31" t="s">
        <v>1303</v>
      </c>
      <c r="M94" s="54" t="s">
        <v>1304</v>
      </c>
      <c r="N94" s="54" t="s">
        <v>1305</v>
      </c>
      <c r="O94" s="36">
        <v>500241195</v>
      </c>
      <c r="P94" s="37" t="s">
        <v>178</v>
      </c>
      <c r="Q94" s="33" t="s">
        <v>156</v>
      </c>
      <c r="R94" s="32" t="s">
        <v>157</v>
      </c>
      <c r="S94" s="40" t="s">
        <v>1306</v>
      </c>
      <c r="T94" s="74"/>
      <c r="U94" s="36"/>
      <c r="V94" s="56" t="s">
        <v>1307</v>
      </c>
      <c r="W94" s="37" t="s">
        <v>143</v>
      </c>
      <c r="X94" s="37" t="s">
        <v>1300</v>
      </c>
      <c r="Y94" s="37">
        <v>401</v>
      </c>
      <c r="AC94" s="246" t="s">
        <v>1986</v>
      </c>
      <c r="AD94" s="258" t="s">
        <v>3214</v>
      </c>
      <c r="AE94" s="259" t="s">
        <v>3018</v>
      </c>
      <c r="AF94" s="259" t="s">
        <v>286</v>
      </c>
      <c r="AG94" s="260">
        <v>93.3</v>
      </c>
      <c r="AH94" s="259" t="s">
        <v>3072</v>
      </c>
      <c r="AI94" s="261">
        <v>3</v>
      </c>
      <c r="AJ94" s="262" t="s">
        <v>3049</v>
      </c>
      <c r="AK94" s="247" t="s">
        <v>1624</v>
      </c>
      <c r="AL94" s="248">
        <v>2</v>
      </c>
      <c r="AN94" s="38">
        <v>4119</v>
      </c>
      <c r="AO94" s="38" t="s">
        <v>1300</v>
      </c>
      <c r="AP94" s="38">
        <v>-56520.477819819673</v>
      </c>
      <c r="AQ94" s="38">
        <v>0</v>
      </c>
      <c r="AR94" s="38">
        <v>-60133.074713783681</v>
      </c>
    </row>
    <row r="95" spans="1:44" ht="39.950000000000003" customHeight="1" thickBot="1">
      <c r="A95" s="25" t="s">
        <v>278</v>
      </c>
      <c r="B95" s="26" t="s">
        <v>279</v>
      </c>
      <c r="C95" s="26" t="s">
        <v>280</v>
      </c>
      <c r="D95" s="27" t="s">
        <v>163</v>
      </c>
      <c r="E95" s="25">
        <v>91303</v>
      </c>
      <c r="F95" s="28">
        <v>1303</v>
      </c>
      <c r="G95" s="29" t="s">
        <v>278</v>
      </c>
      <c r="H95" s="26" t="s">
        <v>149</v>
      </c>
      <c r="I95" s="29"/>
      <c r="J95" s="27" t="s">
        <v>281</v>
      </c>
      <c r="K95" s="30" t="s">
        <v>282</v>
      </c>
      <c r="L95" s="31" t="s">
        <v>283</v>
      </c>
      <c r="M95" s="31" t="s">
        <v>284</v>
      </c>
      <c r="N95" s="31" t="s">
        <v>285</v>
      </c>
      <c r="O95" s="32">
        <v>500213038</v>
      </c>
      <c r="P95" s="27" t="s">
        <v>286</v>
      </c>
      <c r="Q95" s="33" t="s">
        <v>156</v>
      </c>
      <c r="R95" s="32" t="s">
        <v>180</v>
      </c>
      <c r="S95" s="26" t="s">
        <v>287</v>
      </c>
      <c r="T95" s="32"/>
      <c r="U95" s="32"/>
      <c r="V95" s="26" t="s">
        <v>183</v>
      </c>
      <c r="W95" s="36" t="s">
        <v>184</v>
      </c>
      <c r="X95" s="27" t="s">
        <v>288</v>
      </c>
      <c r="Y95" s="37">
        <v>653</v>
      </c>
      <c r="AC95" s="246" t="s">
        <v>1994</v>
      </c>
      <c r="AD95" s="258" t="s">
        <v>3215</v>
      </c>
      <c r="AE95" s="259" t="s">
        <v>3018</v>
      </c>
      <c r="AF95" s="259" t="s">
        <v>286</v>
      </c>
      <c r="AG95" s="260">
        <v>91.4</v>
      </c>
      <c r="AH95" s="259" t="s">
        <v>3019</v>
      </c>
      <c r="AI95" s="261">
        <v>3</v>
      </c>
      <c r="AJ95" s="262" t="s">
        <v>3063</v>
      </c>
      <c r="AK95" s="247" t="s">
        <v>3064</v>
      </c>
      <c r="AL95" s="248">
        <v>2</v>
      </c>
      <c r="AN95" s="38">
        <v>91303</v>
      </c>
      <c r="AO95" s="38" t="s">
        <v>278</v>
      </c>
      <c r="AP95" s="38">
        <v>15018.322771928315</v>
      </c>
      <c r="AQ95" s="38">
        <v>12315.024672981217</v>
      </c>
      <c r="AR95" s="38">
        <v>14233.016671928315</v>
      </c>
    </row>
    <row r="96" spans="1:44" ht="39.950000000000003" customHeight="1" thickBot="1">
      <c r="A96" s="25" t="s">
        <v>1811</v>
      </c>
      <c r="B96" s="26" t="s">
        <v>464</v>
      </c>
      <c r="C96" s="26" t="s">
        <v>1812</v>
      </c>
      <c r="D96" s="27" t="s">
        <v>148</v>
      </c>
      <c r="E96" s="25">
        <v>90496</v>
      </c>
      <c r="F96" s="28">
        <v>496</v>
      </c>
      <c r="G96" s="29" t="s">
        <v>1811</v>
      </c>
      <c r="H96" s="26" t="s">
        <v>1606</v>
      </c>
      <c r="I96" s="29">
        <v>32</v>
      </c>
      <c r="J96" s="27" t="s">
        <v>1813</v>
      </c>
      <c r="K96" s="30" t="s">
        <v>1814</v>
      </c>
      <c r="L96" s="54" t="s">
        <v>1815</v>
      </c>
      <c r="M96" s="54" t="s">
        <v>1816</v>
      </c>
      <c r="N96" s="54" t="s">
        <v>1817</v>
      </c>
      <c r="O96" s="36">
        <v>500204961</v>
      </c>
      <c r="P96" s="37" t="s">
        <v>286</v>
      </c>
      <c r="Q96" s="33" t="s">
        <v>156</v>
      </c>
      <c r="R96" s="32" t="s">
        <v>617</v>
      </c>
      <c r="S96" s="40" t="s">
        <v>1818</v>
      </c>
      <c r="T96" s="36"/>
      <c r="U96" s="36"/>
      <c r="V96" s="26" t="s">
        <v>183</v>
      </c>
      <c r="W96" s="36" t="s">
        <v>184</v>
      </c>
      <c r="X96" s="37" t="s">
        <v>1693</v>
      </c>
      <c r="Y96" s="37">
        <v>258</v>
      </c>
      <c r="AC96" s="249" t="s">
        <v>1377</v>
      </c>
      <c r="AD96" s="254" t="s">
        <v>3216</v>
      </c>
      <c r="AE96" s="255" t="s">
        <v>3022</v>
      </c>
      <c r="AF96" s="255" t="s">
        <v>79</v>
      </c>
      <c r="AG96" s="256">
        <v>6.8</v>
      </c>
      <c r="AH96" s="255" t="s">
        <v>3126</v>
      </c>
      <c r="AI96" s="255">
        <v>19</v>
      </c>
      <c r="AJ96" s="257" t="s">
        <v>3217</v>
      </c>
      <c r="AK96" s="250" t="s">
        <v>1377</v>
      </c>
      <c r="AL96" s="252">
        <v>8</v>
      </c>
      <c r="AN96" s="38">
        <v>90496</v>
      </c>
      <c r="AO96" s="38" t="s">
        <v>1811</v>
      </c>
      <c r="AP96" s="38">
        <v>12356.445831495952</v>
      </c>
      <c r="AQ96" s="38">
        <v>10288.98521891702</v>
      </c>
      <c r="AR96" s="38">
        <v>9612.697063232783</v>
      </c>
    </row>
    <row r="97" spans="1:46" ht="39.950000000000003" customHeight="1" thickBot="1">
      <c r="A97" s="25" t="s">
        <v>527</v>
      </c>
      <c r="B97" s="26" t="s">
        <v>662</v>
      </c>
      <c r="C97" s="26" t="s">
        <v>663</v>
      </c>
      <c r="D97" s="27" t="s">
        <v>163</v>
      </c>
      <c r="E97" s="25">
        <v>14000</v>
      </c>
      <c r="F97" s="28">
        <v>4000</v>
      </c>
      <c r="G97" s="29" t="s">
        <v>527</v>
      </c>
      <c r="H97" s="26" t="s">
        <v>527</v>
      </c>
      <c r="I97" s="29"/>
      <c r="J97" s="27" t="s">
        <v>664</v>
      </c>
      <c r="K97" s="30" t="s">
        <v>665</v>
      </c>
      <c r="L97" s="54" t="s">
        <v>666</v>
      </c>
      <c r="M97" s="54" t="s">
        <v>667</v>
      </c>
      <c r="N97" s="54" t="s">
        <v>668</v>
      </c>
      <c r="O97" s="36">
        <v>500240007</v>
      </c>
      <c r="P97" s="37" t="s">
        <v>79</v>
      </c>
      <c r="Q97" s="33" t="s">
        <v>156</v>
      </c>
      <c r="R97" s="32" t="s">
        <v>157</v>
      </c>
      <c r="S97" s="56" t="s">
        <v>669</v>
      </c>
      <c r="T97" s="55" t="s">
        <v>670</v>
      </c>
      <c r="U97" s="36"/>
      <c r="V97" s="56" t="s">
        <v>671</v>
      </c>
      <c r="W97" s="36" t="s">
        <v>143</v>
      </c>
      <c r="X97" s="37" t="s">
        <v>527</v>
      </c>
      <c r="Y97" s="37">
        <v>304</v>
      </c>
      <c r="AC97" s="249" t="s">
        <v>1387</v>
      </c>
      <c r="AD97" s="254" t="s">
        <v>3218</v>
      </c>
      <c r="AE97" s="255" t="s">
        <v>3022</v>
      </c>
      <c r="AF97" s="255" t="s">
        <v>79</v>
      </c>
      <c r="AG97" s="256">
        <v>11.3</v>
      </c>
      <c r="AH97" s="255" t="s">
        <v>3117</v>
      </c>
      <c r="AI97" s="255">
        <v>12</v>
      </c>
      <c r="AJ97" s="257" t="s">
        <v>3124</v>
      </c>
      <c r="AK97" s="250" t="s">
        <v>1191</v>
      </c>
      <c r="AL97" s="252">
        <v>3</v>
      </c>
      <c r="AN97" s="38">
        <v>14000</v>
      </c>
      <c r="AO97" s="38" t="s">
        <v>527</v>
      </c>
      <c r="AP97" s="38">
        <v>-968671.28185937658</v>
      </c>
      <c r="AQ97" s="38">
        <v>0</v>
      </c>
      <c r="AR97" s="38">
        <v>-1181971.2634102786</v>
      </c>
    </row>
    <row r="98" spans="1:46" ht="39.950000000000003" customHeight="1" thickBot="1">
      <c r="A98" s="25" t="s">
        <v>1819</v>
      </c>
      <c r="B98" s="26" t="s">
        <v>1820</v>
      </c>
      <c r="C98" s="26" t="s">
        <v>1086</v>
      </c>
      <c r="D98" s="27" t="s">
        <v>163</v>
      </c>
      <c r="E98" s="25">
        <v>52034</v>
      </c>
      <c r="F98" s="28">
        <v>2034</v>
      </c>
      <c r="G98" s="29" t="s">
        <v>1819</v>
      </c>
      <c r="H98" s="26" t="s">
        <v>1606</v>
      </c>
      <c r="I98" s="29"/>
      <c r="J98" s="27" t="s">
        <v>1821</v>
      </c>
      <c r="K98" s="30" t="s">
        <v>1822</v>
      </c>
      <c r="L98" s="54" t="s">
        <v>1823</v>
      </c>
      <c r="M98" s="54" t="s">
        <v>1824</v>
      </c>
      <c r="N98" s="54" t="s">
        <v>1825</v>
      </c>
      <c r="O98" s="36">
        <v>500220348</v>
      </c>
      <c r="P98" s="37" t="s">
        <v>286</v>
      </c>
      <c r="Q98" s="33" t="s">
        <v>156</v>
      </c>
      <c r="R98" s="32" t="s">
        <v>157</v>
      </c>
      <c r="S98" s="40" t="s">
        <v>1826</v>
      </c>
      <c r="T98" s="74"/>
      <c r="U98" s="36"/>
      <c r="V98" s="56" t="s">
        <v>1827</v>
      </c>
      <c r="W98" s="36" t="s">
        <v>184</v>
      </c>
      <c r="X98" s="37" t="s">
        <v>1828</v>
      </c>
      <c r="Y98" s="37">
        <v>259</v>
      </c>
      <c r="AC98" s="263" t="s">
        <v>694</v>
      </c>
      <c r="AD98" s="258" t="s">
        <v>3219</v>
      </c>
      <c r="AE98" s="259" t="s">
        <v>527</v>
      </c>
      <c r="AF98" s="259" t="s">
        <v>286</v>
      </c>
      <c r="AG98" s="260">
        <v>50.4</v>
      </c>
      <c r="AH98" s="259" t="s">
        <v>3117</v>
      </c>
      <c r="AI98" s="261">
        <v>11</v>
      </c>
      <c r="AJ98" s="262" t="s">
        <v>3027</v>
      </c>
      <c r="AK98" s="247" t="s">
        <v>536</v>
      </c>
      <c r="AL98" s="248">
        <v>4</v>
      </c>
      <c r="AN98" s="38">
        <v>52034</v>
      </c>
      <c r="AO98" s="124" t="s">
        <v>1819</v>
      </c>
      <c r="AP98" s="38">
        <v>19512.722357265204</v>
      </c>
      <c r="AQ98" s="38">
        <v>16267.736994252062</v>
      </c>
      <c r="AR98" s="38">
        <v>11601.51759640724</v>
      </c>
      <c r="AT98" s="124"/>
    </row>
    <row r="99" spans="1:46" ht="39.950000000000003" customHeight="1" thickBot="1">
      <c r="A99" s="25" t="s">
        <v>672</v>
      </c>
      <c r="B99" s="26" t="s">
        <v>673</v>
      </c>
      <c r="C99" s="26" t="s">
        <v>674</v>
      </c>
      <c r="D99" s="27" t="s">
        <v>148</v>
      </c>
      <c r="E99" s="25">
        <v>81247</v>
      </c>
      <c r="F99" s="28">
        <v>1247</v>
      </c>
      <c r="G99" s="29" t="s">
        <v>672</v>
      </c>
      <c r="H99" s="26" t="s">
        <v>527</v>
      </c>
      <c r="I99" s="29">
        <v>33</v>
      </c>
      <c r="J99" s="27" t="s">
        <v>675</v>
      </c>
      <c r="K99" s="30"/>
      <c r="L99" s="54" t="s">
        <v>676</v>
      </c>
      <c r="M99" s="54" t="s">
        <v>677</v>
      </c>
      <c r="N99" s="54" t="s">
        <v>678</v>
      </c>
      <c r="O99" s="36">
        <v>500212477</v>
      </c>
      <c r="P99" s="37" t="s">
        <v>286</v>
      </c>
      <c r="Q99" s="33" t="s">
        <v>156</v>
      </c>
      <c r="R99" s="32" t="s">
        <v>157</v>
      </c>
      <c r="S99" s="57" t="s">
        <v>679</v>
      </c>
      <c r="T99" s="55" t="s">
        <v>680</v>
      </c>
      <c r="U99" s="36"/>
      <c r="V99" s="56" t="s">
        <v>681</v>
      </c>
      <c r="W99" s="36"/>
      <c r="X99" s="37" t="s">
        <v>672</v>
      </c>
      <c r="Y99" s="37">
        <v>307</v>
      </c>
      <c r="AC99" s="246" t="s">
        <v>2509</v>
      </c>
      <c r="AD99" s="258" t="s">
        <v>3220</v>
      </c>
      <c r="AE99" s="259" t="s">
        <v>2443</v>
      </c>
      <c r="AF99" s="259" t="s">
        <v>286</v>
      </c>
      <c r="AG99" s="260">
        <v>0</v>
      </c>
      <c r="AH99" s="259" t="s">
        <v>3023</v>
      </c>
      <c r="AI99" s="261">
        <v>6</v>
      </c>
      <c r="AJ99" s="262" t="s">
        <v>3151</v>
      </c>
      <c r="AK99" s="247" t="s">
        <v>3149</v>
      </c>
      <c r="AL99" s="248">
        <v>10</v>
      </c>
      <c r="AN99" s="38">
        <v>81247</v>
      </c>
      <c r="AO99" s="38" t="s">
        <v>672</v>
      </c>
      <c r="AP99" s="38">
        <v>3515.8331835756162</v>
      </c>
      <c r="AQ99" s="38">
        <v>2938.7745104107248</v>
      </c>
      <c r="AR99" s="38">
        <v>2342.0597190661665</v>
      </c>
      <c r="AT99" s="124"/>
    </row>
    <row r="100" spans="1:46" ht="39.950000000000003" customHeight="1" thickBot="1">
      <c r="A100" s="64" t="s">
        <v>1829</v>
      </c>
      <c r="B100" s="26" t="s">
        <v>1830</v>
      </c>
      <c r="C100" s="26" t="s">
        <v>921</v>
      </c>
      <c r="D100" s="27" t="s">
        <v>148</v>
      </c>
      <c r="E100" s="25">
        <v>36700</v>
      </c>
      <c r="F100" s="28">
        <v>6700</v>
      </c>
      <c r="G100" s="29" t="s">
        <v>1829</v>
      </c>
      <c r="H100" s="26" t="s">
        <v>1606</v>
      </c>
      <c r="I100" s="29">
        <v>34</v>
      </c>
      <c r="J100" s="27" t="s">
        <v>1831</v>
      </c>
      <c r="K100" s="30" t="s">
        <v>1832</v>
      </c>
      <c r="L100" s="54" t="s">
        <v>1833</v>
      </c>
      <c r="M100" s="54" t="s">
        <v>1834</v>
      </c>
      <c r="N100" s="54" t="s">
        <v>1835</v>
      </c>
      <c r="O100" s="36">
        <v>500267000</v>
      </c>
      <c r="P100" s="37" t="s">
        <v>79</v>
      </c>
      <c r="Q100" s="33" t="s">
        <v>156</v>
      </c>
      <c r="R100" s="32" t="s">
        <v>157</v>
      </c>
      <c r="S100" s="40" t="s">
        <v>1836</v>
      </c>
      <c r="T100" s="74"/>
      <c r="U100" s="36"/>
      <c r="V100" s="56" t="s">
        <v>1837</v>
      </c>
      <c r="W100" s="36" t="s">
        <v>143</v>
      </c>
      <c r="X100" s="37" t="s">
        <v>1829</v>
      </c>
      <c r="Y100" s="37">
        <v>207</v>
      </c>
      <c r="AC100" s="246" t="s">
        <v>2003</v>
      </c>
      <c r="AD100" s="258" t="s">
        <v>3221</v>
      </c>
      <c r="AE100" s="259" t="s">
        <v>3018</v>
      </c>
      <c r="AF100" s="259" t="s">
        <v>286</v>
      </c>
      <c r="AG100" s="260">
        <v>90.8</v>
      </c>
      <c r="AH100" s="259" t="s">
        <v>3078</v>
      </c>
      <c r="AI100" s="261">
        <v>6</v>
      </c>
      <c r="AJ100" s="262" t="s">
        <v>3085</v>
      </c>
      <c r="AK100" s="247" t="s">
        <v>1631</v>
      </c>
      <c r="AL100" s="248">
        <v>8</v>
      </c>
      <c r="AN100" s="38">
        <v>36700</v>
      </c>
      <c r="AO100" s="38" t="s">
        <v>1829</v>
      </c>
      <c r="AP100" s="38">
        <v>32412.984367924437</v>
      </c>
      <c r="AQ100" s="38">
        <v>26578.647181698037</v>
      </c>
      <c r="AR100" s="38">
        <v>-5390.8469932153248</v>
      </c>
    </row>
    <row r="101" spans="1:46" ht="39.950000000000003" customHeight="1" thickBot="1">
      <c r="A101" s="25" t="s">
        <v>1838</v>
      </c>
      <c r="B101" s="26" t="s">
        <v>1839</v>
      </c>
      <c r="C101" s="26" t="s">
        <v>1840</v>
      </c>
      <c r="D101" s="27" t="s">
        <v>148</v>
      </c>
      <c r="E101" s="25">
        <v>90962</v>
      </c>
      <c r="F101" s="28">
        <v>962</v>
      </c>
      <c r="G101" s="29" t="s">
        <v>1841</v>
      </c>
      <c r="H101" s="26" t="s">
        <v>1606</v>
      </c>
      <c r="I101" s="29">
        <v>35</v>
      </c>
      <c r="J101" s="27" t="s">
        <v>1842</v>
      </c>
      <c r="K101" s="30" t="s">
        <v>1843</v>
      </c>
      <c r="L101" s="54" t="s">
        <v>1844</v>
      </c>
      <c r="M101" s="54" t="s">
        <v>1845</v>
      </c>
      <c r="N101" s="54" t="s">
        <v>1846</v>
      </c>
      <c r="O101" s="36">
        <v>500209622</v>
      </c>
      <c r="P101" s="37" t="s">
        <v>286</v>
      </c>
      <c r="Q101" s="33" t="s">
        <v>156</v>
      </c>
      <c r="R101" s="32" t="s">
        <v>180</v>
      </c>
      <c r="S101" s="40"/>
      <c r="T101" s="36"/>
      <c r="U101" s="36"/>
      <c r="V101" s="56" t="s">
        <v>1847</v>
      </c>
      <c r="W101" s="36" t="s">
        <v>184</v>
      </c>
      <c r="X101" s="37" t="s">
        <v>1828</v>
      </c>
      <c r="Y101" s="37">
        <v>259</v>
      </c>
      <c r="AC101" s="249" t="s">
        <v>2012</v>
      </c>
      <c r="AD101" s="254" t="s">
        <v>3222</v>
      </c>
      <c r="AE101" s="255" t="s">
        <v>3018</v>
      </c>
      <c r="AF101" s="255" t="s">
        <v>79</v>
      </c>
      <c r="AG101" s="256">
        <v>113.2</v>
      </c>
      <c r="AH101" s="255" t="s">
        <v>3026</v>
      </c>
      <c r="AI101" s="255">
        <v>16</v>
      </c>
      <c r="AJ101" s="257" t="s">
        <v>3223</v>
      </c>
      <c r="AK101" s="250" t="s">
        <v>2012</v>
      </c>
      <c r="AL101" s="252">
        <v>5</v>
      </c>
      <c r="AN101" s="38">
        <v>90962</v>
      </c>
      <c r="AO101" s="38" t="s">
        <v>1841</v>
      </c>
      <c r="AP101" s="38">
        <v>10533.414191769603</v>
      </c>
      <c r="AQ101" s="38">
        <v>8637.3996372510737</v>
      </c>
      <c r="AR101" s="38">
        <v>8499.3460917696029</v>
      </c>
    </row>
    <row r="102" spans="1:46" ht="39.950000000000003" customHeight="1" thickBot="1">
      <c r="A102" s="25" t="s">
        <v>1848</v>
      </c>
      <c r="B102" s="26" t="s">
        <v>1849</v>
      </c>
      <c r="C102" s="26" t="s">
        <v>1850</v>
      </c>
      <c r="D102" s="27" t="s">
        <v>148</v>
      </c>
      <c r="E102" s="25">
        <v>90498</v>
      </c>
      <c r="F102" s="28">
        <v>498</v>
      </c>
      <c r="G102" s="29" t="s">
        <v>1848</v>
      </c>
      <c r="H102" s="26" t="s">
        <v>1606</v>
      </c>
      <c r="I102" s="29">
        <v>36</v>
      </c>
      <c r="J102" s="27" t="s">
        <v>1851</v>
      </c>
      <c r="K102" s="30" t="s">
        <v>1852</v>
      </c>
      <c r="L102" s="31" t="s">
        <v>1853</v>
      </c>
      <c r="M102" s="31" t="s">
        <v>1854</v>
      </c>
      <c r="N102" s="31" t="s">
        <v>1855</v>
      </c>
      <c r="O102" s="36">
        <v>500204987</v>
      </c>
      <c r="P102" s="37" t="s">
        <v>286</v>
      </c>
      <c r="Q102" s="33" t="s">
        <v>156</v>
      </c>
      <c r="R102" s="32" t="s">
        <v>180</v>
      </c>
      <c r="S102" s="40" t="s">
        <v>1856</v>
      </c>
      <c r="T102" s="36"/>
      <c r="U102" s="36"/>
      <c r="V102" s="56" t="s">
        <v>1857</v>
      </c>
      <c r="W102" s="36" t="s">
        <v>184</v>
      </c>
      <c r="X102" s="37" t="s">
        <v>1631</v>
      </c>
      <c r="Y102" s="37">
        <v>251</v>
      </c>
      <c r="AC102" s="246" t="s">
        <v>316</v>
      </c>
      <c r="AD102" s="258" t="s">
        <v>3224</v>
      </c>
      <c r="AE102" s="259" t="s">
        <v>3029</v>
      </c>
      <c r="AF102" s="259" t="s">
        <v>286</v>
      </c>
      <c r="AG102" s="260">
        <v>79.099999999999994</v>
      </c>
      <c r="AH102" s="259" t="s">
        <v>3094</v>
      </c>
      <c r="AI102" s="261">
        <v>8</v>
      </c>
      <c r="AJ102" s="262" t="s">
        <v>3225</v>
      </c>
      <c r="AK102" s="247" t="s">
        <v>316</v>
      </c>
      <c r="AL102" s="248">
        <v>9</v>
      </c>
      <c r="AN102" s="38">
        <v>90498</v>
      </c>
      <c r="AO102" s="38" t="s">
        <v>1848</v>
      </c>
      <c r="AP102" s="38">
        <v>15999.276685598632</v>
      </c>
      <c r="AQ102" s="38">
        <v>13119.406882190877</v>
      </c>
      <c r="AR102" s="38">
        <v>12582.855685598632</v>
      </c>
    </row>
    <row r="103" spans="1:46" ht="39.950000000000003" customHeight="1" thickBot="1">
      <c r="A103" s="39" t="s">
        <v>171</v>
      </c>
      <c r="B103" s="40" t="s">
        <v>171</v>
      </c>
      <c r="C103" s="40" t="s">
        <v>171</v>
      </c>
      <c r="D103" s="37" t="s">
        <v>171</v>
      </c>
      <c r="E103" s="25">
        <v>92730</v>
      </c>
      <c r="F103" s="28">
        <v>2730</v>
      </c>
      <c r="G103" s="29" t="s">
        <v>1308</v>
      </c>
      <c r="H103" s="26" t="s">
        <v>1115</v>
      </c>
      <c r="I103" s="29"/>
      <c r="J103" s="27" t="s">
        <v>1309</v>
      </c>
      <c r="K103" s="30" t="s">
        <v>1310</v>
      </c>
      <c r="L103" s="31" t="s">
        <v>1311</v>
      </c>
      <c r="M103" s="54" t="s">
        <v>1312</v>
      </c>
      <c r="N103" s="54" t="s">
        <v>1313</v>
      </c>
      <c r="O103" s="36">
        <v>500227301</v>
      </c>
      <c r="P103" s="37" t="s">
        <v>79</v>
      </c>
      <c r="Q103" s="33" t="s">
        <v>414</v>
      </c>
      <c r="R103" s="32" t="s">
        <v>180</v>
      </c>
      <c r="S103" s="40" t="s">
        <v>1314</v>
      </c>
      <c r="T103" s="36"/>
      <c r="U103" s="36"/>
      <c r="V103" s="26" t="s">
        <v>183</v>
      </c>
      <c r="W103" s="36" t="s">
        <v>143</v>
      </c>
      <c r="X103" s="37" t="s">
        <v>1308</v>
      </c>
      <c r="Y103" s="37">
        <v>402</v>
      </c>
      <c r="AC103" s="249" t="s">
        <v>1405</v>
      </c>
      <c r="AD103" s="254" t="s">
        <v>3226</v>
      </c>
      <c r="AE103" s="255" t="s">
        <v>3022</v>
      </c>
      <c r="AF103" s="255" t="s">
        <v>79</v>
      </c>
      <c r="AG103" s="256">
        <v>12</v>
      </c>
      <c r="AH103" s="255" t="s">
        <v>3081</v>
      </c>
      <c r="AI103" s="255">
        <v>5</v>
      </c>
      <c r="AJ103" s="257" t="s">
        <v>3227</v>
      </c>
      <c r="AK103" s="250" t="s">
        <v>1405</v>
      </c>
      <c r="AL103" s="252">
        <v>4</v>
      </c>
      <c r="AN103" s="38">
        <v>92730</v>
      </c>
      <c r="AO103" s="38" t="s">
        <v>1308</v>
      </c>
      <c r="AP103" s="38">
        <v>33043.661521409769</v>
      </c>
      <c r="AQ103" s="38">
        <v>27095.802447556009</v>
      </c>
      <c r="AR103" s="38">
        <v>18413.278118446553</v>
      </c>
    </row>
    <row r="104" spans="1:46" ht="39.950000000000003" customHeight="1" thickBot="1">
      <c r="A104" s="25" t="s">
        <v>1315</v>
      </c>
      <c r="B104" s="26" t="s">
        <v>1316</v>
      </c>
      <c r="C104" s="26" t="s">
        <v>1317</v>
      </c>
      <c r="D104" s="27" t="s">
        <v>163</v>
      </c>
      <c r="E104" s="25">
        <v>92720</v>
      </c>
      <c r="F104" s="28">
        <v>2720</v>
      </c>
      <c r="G104" s="29" t="s">
        <v>1315</v>
      </c>
      <c r="H104" s="26" t="s">
        <v>1115</v>
      </c>
      <c r="I104" s="29"/>
      <c r="J104" s="27" t="s">
        <v>1318</v>
      </c>
      <c r="K104" s="30" t="s">
        <v>1319</v>
      </c>
      <c r="L104" s="31" t="s">
        <v>1320</v>
      </c>
      <c r="M104" s="54" t="s">
        <v>1321</v>
      </c>
      <c r="N104" s="54" t="s">
        <v>1322</v>
      </c>
      <c r="O104" s="36">
        <v>500227202</v>
      </c>
      <c r="P104" s="37" t="s">
        <v>79</v>
      </c>
      <c r="Q104" s="33" t="s">
        <v>156</v>
      </c>
      <c r="R104" s="32" t="s">
        <v>180</v>
      </c>
      <c r="S104" s="40" t="s">
        <v>1323</v>
      </c>
      <c r="T104" s="36"/>
      <c r="U104" s="36"/>
      <c r="V104" s="26" t="s">
        <v>183</v>
      </c>
      <c r="W104" s="36" t="s">
        <v>143</v>
      </c>
      <c r="X104" s="37" t="s">
        <v>1315</v>
      </c>
      <c r="Y104" s="37">
        <v>403</v>
      </c>
      <c r="AC104" s="246" t="s">
        <v>334</v>
      </c>
      <c r="AD104" s="258" t="s">
        <v>3228</v>
      </c>
      <c r="AE104" s="259" t="s">
        <v>3029</v>
      </c>
      <c r="AF104" s="259" t="s">
        <v>286</v>
      </c>
      <c r="AG104" s="260">
        <v>89.3</v>
      </c>
      <c r="AH104" s="259" t="s">
        <v>3113</v>
      </c>
      <c r="AI104" s="261">
        <v>9</v>
      </c>
      <c r="AJ104" s="262" t="s">
        <v>3163</v>
      </c>
      <c r="AK104" s="247" t="s">
        <v>3164</v>
      </c>
      <c r="AL104" s="248">
        <v>1</v>
      </c>
      <c r="AN104" s="38">
        <v>92720</v>
      </c>
      <c r="AO104" s="38" t="s">
        <v>1315</v>
      </c>
      <c r="AP104" s="38">
        <v>21792.221676701403</v>
      </c>
      <c r="AQ104" s="38">
        <v>17869.621774895149</v>
      </c>
      <c r="AR104" s="38">
        <v>16814.492276701403</v>
      </c>
    </row>
    <row r="105" spans="1:46" ht="39.950000000000003" customHeight="1" thickBot="1">
      <c r="A105" s="25" t="s">
        <v>682</v>
      </c>
      <c r="B105" s="26" t="s">
        <v>683</v>
      </c>
      <c r="C105" s="26" t="s">
        <v>684</v>
      </c>
      <c r="D105" s="27" t="s">
        <v>163</v>
      </c>
      <c r="E105" s="25">
        <v>52100</v>
      </c>
      <c r="F105" s="28">
        <v>2100</v>
      </c>
      <c r="G105" s="29" t="s">
        <v>682</v>
      </c>
      <c r="H105" s="26" t="s">
        <v>527</v>
      </c>
      <c r="I105" s="29"/>
      <c r="J105" s="27" t="s">
        <v>685</v>
      </c>
      <c r="K105" s="30" t="s">
        <v>686</v>
      </c>
      <c r="L105" s="54" t="s">
        <v>687</v>
      </c>
      <c r="M105" s="54" t="s">
        <v>688</v>
      </c>
      <c r="N105" s="54" t="s">
        <v>689</v>
      </c>
      <c r="O105" s="36">
        <v>500221007</v>
      </c>
      <c r="P105" s="37" t="s">
        <v>79</v>
      </c>
      <c r="Q105" s="33" t="s">
        <v>156</v>
      </c>
      <c r="R105" s="32" t="s">
        <v>157</v>
      </c>
      <c r="S105" s="40" t="s">
        <v>690</v>
      </c>
      <c r="T105" s="55" t="s">
        <v>691</v>
      </c>
      <c r="U105" s="36"/>
      <c r="V105" s="56" t="s">
        <v>692</v>
      </c>
      <c r="W105" s="36" t="s">
        <v>184</v>
      </c>
      <c r="X105" s="37" t="s">
        <v>693</v>
      </c>
      <c r="Y105" s="37">
        <v>355</v>
      </c>
      <c r="AC105" s="246" t="s">
        <v>1085</v>
      </c>
      <c r="AD105" s="258" t="s">
        <v>3229</v>
      </c>
      <c r="AE105" s="259" t="s">
        <v>1058</v>
      </c>
      <c r="AF105" s="259" t="s">
        <v>286</v>
      </c>
      <c r="AG105" s="260">
        <v>46.2</v>
      </c>
      <c r="AH105" s="259" t="s">
        <v>3019</v>
      </c>
      <c r="AI105" s="261">
        <v>14</v>
      </c>
      <c r="AJ105" s="262" t="s">
        <v>3016</v>
      </c>
      <c r="AK105" s="247" t="s">
        <v>1066</v>
      </c>
      <c r="AL105" s="248">
        <v>8</v>
      </c>
      <c r="AN105" s="38">
        <v>52100</v>
      </c>
      <c r="AO105" s="124" t="s">
        <v>682</v>
      </c>
      <c r="AP105" s="38">
        <v>8321.3775873403192</v>
      </c>
      <c r="AQ105" s="38">
        <v>6823.5296216190618</v>
      </c>
      <c r="AR105" s="38">
        <v>879.20760835819328</v>
      </c>
    </row>
    <row r="106" spans="1:46" ht="39.950000000000003" customHeight="1" thickBot="1">
      <c r="A106" s="25" t="s">
        <v>1858</v>
      </c>
      <c r="B106" s="26" t="s">
        <v>1277</v>
      </c>
      <c r="C106" s="26" t="s">
        <v>1859</v>
      </c>
      <c r="D106" s="27" t="s">
        <v>148</v>
      </c>
      <c r="E106" s="25">
        <v>98900</v>
      </c>
      <c r="F106" s="28">
        <v>8900</v>
      </c>
      <c r="G106" s="29" t="s">
        <v>1858</v>
      </c>
      <c r="H106" s="26" t="s">
        <v>1606</v>
      </c>
      <c r="I106" s="29">
        <v>37</v>
      </c>
      <c r="J106" s="27" t="s">
        <v>1860</v>
      </c>
      <c r="K106" s="30"/>
      <c r="L106" s="54" t="s">
        <v>1861</v>
      </c>
      <c r="M106" s="54" t="s">
        <v>1862</v>
      </c>
      <c r="N106" s="54" t="s">
        <v>1863</v>
      </c>
      <c r="O106" s="36">
        <v>500289004</v>
      </c>
      <c r="P106" s="37" t="s">
        <v>79</v>
      </c>
      <c r="Q106" s="33" t="s">
        <v>156</v>
      </c>
      <c r="R106" s="32" t="s">
        <v>180</v>
      </c>
      <c r="S106" s="40"/>
      <c r="T106" s="74"/>
      <c r="U106" s="36"/>
      <c r="V106" s="26" t="s">
        <v>183</v>
      </c>
      <c r="W106" s="36" t="s">
        <v>184</v>
      </c>
      <c r="X106" s="37" t="s">
        <v>1864</v>
      </c>
      <c r="Y106" s="37">
        <v>263</v>
      </c>
      <c r="AC106" s="246" t="s">
        <v>2049</v>
      </c>
      <c r="AD106" s="258" t="s">
        <v>3230</v>
      </c>
      <c r="AE106" s="259" t="s">
        <v>3018</v>
      </c>
      <c r="AF106" s="259" t="s">
        <v>286</v>
      </c>
      <c r="AG106" s="260">
        <v>185.7</v>
      </c>
      <c r="AH106" s="259" t="s">
        <v>3087</v>
      </c>
      <c r="AI106" s="261">
        <v>9</v>
      </c>
      <c r="AJ106" s="262" t="s">
        <v>3088</v>
      </c>
      <c r="AK106" s="247" t="s">
        <v>1664</v>
      </c>
      <c r="AL106" s="248">
        <v>2</v>
      </c>
      <c r="AN106" s="38">
        <v>98900</v>
      </c>
      <c r="AO106" s="38" t="s">
        <v>1858</v>
      </c>
      <c r="AP106" s="38">
        <v>26869.51120269244</v>
      </c>
      <c r="AQ106" s="38">
        <v>22032.999186207799</v>
      </c>
      <c r="AR106" s="38">
        <v>17495.851675397909</v>
      </c>
    </row>
    <row r="107" spans="1:46" ht="39.950000000000003" customHeight="1" thickBot="1">
      <c r="A107" s="25" t="s">
        <v>1865</v>
      </c>
      <c r="B107" s="26" t="s">
        <v>1866</v>
      </c>
      <c r="C107" s="26" t="s">
        <v>1867</v>
      </c>
      <c r="D107" s="27" t="s">
        <v>148</v>
      </c>
      <c r="E107" s="25">
        <v>91295</v>
      </c>
      <c r="F107" s="28">
        <v>1295</v>
      </c>
      <c r="G107" s="29" t="s">
        <v>1868</v>
      </c>
      <c r="H107" s="26" t="s">
        <v>1606</v>
      </c>
      <c r="I107" s="29">
        <v>38</v>
      </c>
      <c r="J107" s="27" t="s">
        <v>1869</v>
      </c>
      <c r="K107" s="30" t="s">
        <v>1870</v>
      </c>
      <c r="L107" s="31" t="s">
        <v>1871</v>
      </c>
      <c r="M107" s="54" t="s">
        <v>1872</v>
      </c>
      <c r="N107" s="54" t="s">
        <v>1873</v>
      </c>
      <c r="O107" s="36">
        <v>500212956</v>
      </c>
      <c r="P107" s="37" t="s">
        <v>286</v>
      </c>
      <c r="Q107" s="33" t="s">
        <v>156</v>
      </c>
      <c r="R107" s="32" t="s">
        <v>617</v>
      </c>
      <c r="S107" s="40" t="s">
        <v>1874</v>
      </c>
      <c r="T107" s="36"/>
      <c r="U107" s="36"/>
      <c r="V107" s="26" t="s">
        <v>183</v>
      </c>
      <c r="W107" s="36" t="s">
        <v>184</v>
      </c>
      <c r="X107" s="37" t="s">
        <v>1875</v>
      </c>
      <c r="Y107" s="37">
        <v>255</v>
      </c>
      <c r="AC107" s="124" t="s">
        <v>2033</v>
      </c>
      <c r="AD107" s="258" t="s">
        <v>3231</v>
      </c>
      <c r="AE107" s="259" t="s">
        <v>3018</v>
      </c>
      <c r="AF107" s="259" t="s">
        <v>286</v>
      </c>
      <c r="AG107" s="260">
        <v>115.7</v>
      </c>
      <c r="AH107" s="259" t="s">
        <v>3174</v>
      </c>
      <c r="AI107" s="261">
        <v>12</v>
      </c>
      <c r="AJ107" s="262" t="s">
        <v>3085</v>
      </c>
      <c r="AK107" s="247" t="s">
        <v>1631</v>
      </c>
      <c r="AL107" s="248">
        <v>2</v>
      </c>
      <c r="AN107" s="38">
        <v>80046</v>
      </c>
      <c r="AO107" s="38" t="s">
        <v>1876</v>
      </c>
      <c r="AP107" s="38">
        <v>9495.5299155600806</v>
      </c>
      <c r="AQ107" s="38">
        <v>7945.7563556644509</v>
      </c>
      <c r="AR107" s="38">
        <v>7290.8389700250827</v>
      </c>
    </row>
    <row r="108" spans="1:46" ht="39.950000000000003" customHeight="1" thickBot="1">
      <c r="A108" s="25" t="s">
        <v>1876</v>
      </c>
      <c r="B108" s="26" t="s">
        <v>1877</v>
      </c>
      <c r="C108" s="26" t="s">
        <v>354</v>
      </c>
      <c r="D108" s="27" t="s">
        <v>163</v>
      </c>
      <c r="E108" s="25">
        <v>80046</v>
      </c>
      <c r="F108" s="28">
        <v>46</v>
      </c>
      <c r="G108" s="29" t="s">
        <v>1876</v>
      </c>
      <c r="H108" s="26" t="s">
        <v>1606</v>
      </c>
      <c r="I108" s="29"/>
      <c r="J108" s="27" t="s">
        <v>1878</v>
      </c>
      <c r="K108" s="30"/>
      <c r="L108" s="31" t="s">
        <v>1879</v>
      </c>
      <c r="M108" s="54" t="s">
        <v>1880</v>
      </c>
      <c r="N108" s="54" t="s">
        <v>1881</v>
      </c>
      <c r="O108" s="36">
        <v>500200464</v>
      </c>
      <c r="P108" s="37" t="s">
        <v>286</v>
      </c>
      <c r="Q108" s="33" t="s">
        <v>156</v>
      </c>
      <c r="R108" s="32" t="s">
        <v>157</v>
      </c>
      <c r="S108" s="40" t="s">
        <v>1882</v>
      </c>
      <c r="T108" s="36"/>
      <c r="U108" s="36"/>
      <c r="V108" s="56" t="s">
        <v>1883</v>
      </c>
      <c r="W108" s="36" t="s">
        <v>184</v>
      </c>
      <c r="X108" s="37" t="s">
        <v>1631</v>
      </c>
      <c r="Y108" s="37">
        <v>251</v>
      </c>
      <c r="AC108" s="246" t="s">
        <v>2056</v>
      </c>
      <c r="AD108" s="258" t="s">
        <v>3232</v>
      </c>
      <c r="AE108" s="259" t="s">
        <v>3018</v>
      </c>
      <c r="AF108" s="259" t="s">
        <v>286</v>
      </c>
      <c r="AG108" s="260">
        <v>120</v>
      </c>
      <c r="AH108" s="259" t="s">
        <v>3078</v>
      </c>
      <c r="AI108" s="261">
        <v>3</v>
      </c>
      <c r="AJ108" s="262" t="s">
        <v>3085</v>
      </c>
      <c r="AK108" s="247" t="s">
        <v>1631</v>
      </c>
      <c r="AL108" s="248">
        <v>5</v>
      </c>
      <c r="AN108" s="38">
        <v>52660</v>
      </c>
      <c r="AO108" s="38" t="s">
        <v>1324</v>
      </c>
      <c r="AP108" s="38">
        <v>-22529.983034973629</v>
      </c>
      <c r="AQ108" s="38">
        <v>0</v>
      </c>
      <c r="AR108" s="38">
        <v>-37492.982563543701</v>
      </c>
    </row>
    <row r="109" spans="1:46" ht="39.950000000000003" customHeight="1" thickBot="1">
      <c r="A109" s="25" t="s">
        <v>1324</v>
      </c>
      <c r="B109" s="26" t="s">
        <v>1325</v>
      </c>
      <c r="C109" s="26" t="s">
        <v>1326</v>
      </c>
      <c r="D109" s="27" t="s">
        <v>163</v>
      </c>
      <c r="E109" s="25">
        <v>52660</v>
      </c>
      <c r="F109" s="28">
        <v>2660</v>
      </c>
      <c r="G109" s="29" t="s">
        <v>1324</v>
      </c>
      <c r="H109" s="26" t="s">
        <v>1115</v>
      </c>
      <c r="I109" s="29"/>
      <c r="J109" s="27" t="s">
        <v>1327</v>
      </c>
      <c r="K109" s="30" t="s">
        <v>1328</v>
      </c>
      <c r="L109" s="31" t="s">
        <v>1329</v>
      </c>
      <c r="M109" s="54" t="s">
        <v>1330</v>
      </c>
      <c r="N109" s="54" t="s">
        <v>1331</v>
      </c>
      <c r="O109" s="36">
        <v>500226600</v>
      </c>
      <c r="P109" s="37" t="s">
        <v>79</v>
      </c>
      <c r="Q109" s="33" t="s">
        <v>156</v>
      </c>
      <c r="R109" s="32" t="s">
        <v>157</v>
      </c>
      <c r="S109" s="40" t="s">
        <v>1332</v>
      </c>
      <c r="T109" s="36"/>
      <c r="U109" s="36"/>
      <c r="V109" s="56" t="s">
        <v>1333</v>
      </c>
      <c r="W109" s="36" t="s">
        <v>143</v>
      </c>
      <c r="X109" s="37" t="s">
        <v>1324</v>
      </c>
      <c r="Y109" s="37">
        <v>404</v>
      </c>
      <c r="AC109" s="249" t="s">
        <v>2065</v>
      </c>
      <c r="AD109" s="254" t="s">
        <v>3233</v>
      </c>
      <c r="AE109" s="255" t="s">
        <v>3018</v>
      </c>
      <c r="AF109" s="255" t="s">
        <v>79</v>
      </c>
      <c r="AG109" s="256">
        <v>84.5</v>
      </c>
      <c r="AH109" s="255" t="s">
        <v>3033</v>
      </c>
      <c r="AI109" s="255">
        <v>15</v>
      </c>
      <c r="AJ109" s="257" t="s">
        <v>3234</v>
      </c>
      <c r="AK109" s="250" t="s">
        <v>2065</v>
      </c>
      <c r="AL109" s="252">
        <v>5</v>
      </c>
      <c r="AN109" s="38">
        <v>1357</v>
      </c>
      <c r="AO109" s="124" t="s">
        <v>1337</v>
      </c>
      <c r="AP109" s="38">
        <v>-17239.444477092304</v>
      </c>
      <c r="AQ109" s="38">
        <v>0</v>
      </c>
      <c r="AR109" s="38">
        <v>-33639.833491519224</v>
      </c>
    </row>
    <row r="110" spans="1:46" ht="39.950000000000003" customHeight="1" thickBot="1">
      <c r="A110" s="25" t="s">
        <v>1334</v>
      </c>
      <c r="B110" s="26" t="s">
        <v>1335</v>
      </c>
      <c r="C110" s="26" t="s">
        <v>1336</v>
      </c>
      <c r="D110" s="27" t="s">
        <v>148</v>
      </c>
      <c r="E110" s="25">
        <v>59400</v>
      </c>
      <c r="F110" s="28">
        <v>9400</v>
      </c>
      <c r="G110" s="29" t="s">
        <v>1337</v>
      </c>
      <c r="H110" s="26" t="s">
        <v>1115</v>
      </c>
      <c r="I110" s="29">
        <v>39</v>
      </c>
      <c r="J110" s="27" t="s">
        <v>1338</v>
      </c>
      <c r="K110" s="30" t="s">
        <v>1339</v>
      </c>
      <c r="L110" s="31" t="s">
        <v>1340</v>
      </c>
      <c r="M110" s="54" t="s">
        <v>1341</v>
      </c>
      <c r="N110" s="54" t="s">
        <v>1342</v>
      </c>
      <c r="O110" s="36">
        <v>500213574</v>
      </c>
      <c r="P110" s="37" t="s">
        <v>79</v>
      </c>
      <c r="Q110" s="33" t="s">
        <v>156</v>
      </c>
      <c r="R110" s="32" t="s">
        <v>157</v>
      </c>
      <c r="S110" s="40" t="s">
        <v>1343</v>
      </c>
      <c r="T110" s="36"/>
      <c r="U110" s="36"/>
      <c r="V110" s="56" t="s">
        <v>1344</v>
      </c>
      <c r="W110" s="36" t="s">
        <v>143</v>
      </c>
      <c r="X110" s="37" t="s">
        <v>1345</v>
      </c>
      <c r="Y110" s="37">
        <v>411</v>
      </c>
      <c r="AC110" s="249" t="s">
        <v>964</v>
      </c>
      <c r="AD110" s="254" t="s">
        <v>3235</v>
      </c>
      <c r="AE110" s="255" t="s">
        <v>3040</v>
      </c>
      <c r="AF110" s="255" t="s">
        <v>79</v>
      </c>
      <c r="AG110" s="256">
        <v>26.8</v>
      </c>
      <c r="AH110" s="255" t="s">
        <v>3113</v>
      </c>
      <c r="AI110" s="255">
        <v>14</v>
      </c>
      <c r="AJ110" s="257" t="s">
        <v>3236</v>
      </c>
      <c r="AK110" s="250" t="s">
        <v>964</v>
      </c>
      <c r="AL110" s="252">
        <v>1</v>
      </c>
      <c r="AN110" s="38">
        <v>6135</v>
      </c>
      <c r="AO110" s="38" t="s">
        <v>289</v>
      </c>
      <c r="AP110" s="38">
        <v>-13394.117568127156</v>
      </c>
      <c r="AQ110" s="38">
        <v>0</v>
      </c>
      <c r="AR110" s="38">
        <v>-16400.248068127155</v>
      </c>
    </row>
    <row r="111" spans="1:46" ht="39.950000000000003" customHeight="1" thickBot="1">
      <c r="A111" s="39" t="s">
        <v>171</v>
      </c>
      <c r="B111" s="40" t="s">
        <v>171</v>
      </c>
      <c r="C111" s="40" t="s">
        <v>171</v>
      </c>
      <c r="D111" s="27" t="s">
        <v>171</v>
      </c>
      <c r="E111" s="25">
        <v>6135</v>
      </c>
      <c r="F111" s="28">
        <v>6135</v>
      </c>
      <c r="G111" s="29" t="s">
        <v>289</v>
      </c>
      <c r="H111" s="26" t="s">
        <v>149</v>
      </c>
      <c r="I111" s="29"/>
      <c r="J111" s="27" t="s">
        <v>290</v>
      </c>
      <c r="K111" s="30" t="s">
        <v>291</v>
      </c>
      <c r="L111" s="31" t="s">
        <v>292</v>
      </c>
      <c r="M111" s="31" t="s">
        <v>293</v>
      </c>
      <c r="N111" s="31" t="s">
        <v>294</v>
      </c>
      <c r="O111" s="32">
        <v>500261359</v>
      </c>
      <c r="P111" s="27" t="s">
        <v>178</v>
      </c>
      <c r="Q111" s="33" t="s">
        <v>156</v>
      </c>
      <c r="R111" s="32" t="s">
        <v>157</v>
      </c>
      <c r="S111" s="26" t="s">
        <v>295</v>
      </c>
      <c r="T111" s="32" t="s">
        <v>296</v>
      </c>
      <c r="U111" s="32"/>
      <c r="V111" s="35" t="s">
        <v>297</v>
      </c>
      <c r="W111" s="37" t="s">
        <v>143</v>
      </c>
      <c r="X111" s="37" t="s">
        <v>289</v>
      </c>
      <c r="Y111" s="37">
        <v>632</v>
      </c>
      <c r="AC111" s="246" t="s">
        <v>1423</v>
      </c>
      <c r="AD111" s="258" t="s">
        <v>3237</v>
      </c>
      <c r="AE111" s="259" t="s">
        <v>3022</v>
      </c>
      <c r="AF111" s="259" t="s">
        <v>286</v>
      </c>
      <c r="AG111" s="260">
        <v>18.2</v>
      </c>
      <c r="AH111" s="259" t="s">
        <v>3158</v>
      </c>
      <c r="AI111" s="261">
        <v>8</v>
      </c>
      <c r="AJ111" s="262" t="s">
        <v>3111</v>
      </c>
      <c r="AK111" s="247" t="s">
        <v>1172</v>
      </c>
      <c r="AL111" s="248">
        <v>8</v>
      </c>
      <c r="AN111" s="38">
        <v>90500</v>
      </c>
      <c r="AO111" s="124" t="s">
        <v>1868</v>
      </c>
      <c r="AP111" s="38">
        <v>11316.57976095805</v>
      </c>
      <c r="AQ111" s="38">
        <v>9411.4845875203719</v>
      </c>
      <c r="AR111" s="38">
        <v>8486.2761334258703</v>
      </c>
      <c r="AT111" s="124"/>
    </row>
    <row r="112" spans="1:46" ht="39.950000000000003" customHeight="1" thickBot="1">
      <c r="A112" s="25" t="s">
        <v>1884</v>
      </c>
      <c r="B112" s="26" t="s">
        <v>1885</v>
      </c>
      <c r="C112" s="26" t="s">
        <v>1886</v>
      </c>
      <c r="D112" s="27" t="s">
        <v>148</v>
      </c>
      <c r="E112" s="25">
        <v>80029</v>
      </c>
      <c r="F112" s="28">
        <v>29</v>
      </c>
      <c r="G112" s="29" t="s">
        <v>1884</v>
      </c>
      <c r="H112" s="26" t="s">
        <v>1606</v>
      </c>
      <c r="I112" s="29">
        <v>40</v>
      </c>
      <c r="J112" s="27" t="s">
        <v>1887</v>
      </c>
      <c r="K112" s="30" t="s">
        <v>1888</v>
      </c>
      <c r="L112" s="54" t="s">
        <v>1889</v>
      </c>
      <c r="M112" s="54" t="s">
        <v>1890</v>
      </c>
      <c r="N112" s="54" t="s">
        <v>1891</v>
      </c>
      <c r="O112" s="36">
        <v>500200290</v>
      </c>
      <c r="P112" s="37" t="s">
        <v>286</v>
      </c>
      <c r="Q112" s="33" t="s">
        <v>156</v>
      </c>
      <c r="R112" s="32" t="s">
        <v>157</v>
      </c>
      <c r="S112" s="40" t="s">
        <v>1892</v>
      </c>
      <c r="T112" s="36"/>
      <c r="U112" s="36"/>
      <c r="V112" s="56" t="s">
        <v>1893</v>
      </c>
      <c r="W112" s="36" t="s">
        <v>184</v>
      </c>
      <c r="X112" s="37" t="s">
        <v>1828</v>
      </c>
      <c r="Y112" s="37">
        <v>259</v>
      </c>
      <c r="AC112" s="246" t="s">
        <v>2090</v>
      </c>
      <c r="AD112" s="258" t="s">
        <v>3238</v>
      </c>
      <c r="AE112" s="259" t="s">
        <v>3018</v>
      </c>
      <c r="AF112" s="259" t="s">
        <v>286</v>
      </c>
      <c r="AG112" s="260">
        <v>107.3</v>
      </c>
      <c r="AH112" s="259" t="s">
        <v>3113</v>
      </c>
      <c r="AI112" s="261">
        <v>9</v>
      </c>
      <c r="AJ112" s="262" t="s">
        <v>3239</v>
      </c>
      <c r="AK112" s="247" t="s">
        <v>2099</v>
      </c>
      <c r="AL112" s="248">
        <v>2</v>
      </c>
      <c r="AN112" s="38">
        <v>80029</v>
      </c>
      <c r="AO112" s="38" t="s">
        <v>1884</v>
      </c>
      <c r="AP112" s="38">
        <v>1367.3446412538563</v>
      </c>
      <c r="AQ112" s="38">
        <v>1121.2226058281622</v>
      </c>
      <c r="AR112" s="38">
        <v>604.83631068506372</v>
      </c>
      <c r="AT112" s="124"/>
    </row>
    <row r="113" spans="1:46" ht="39.950000000000003" customHeight="1" thickBot="1">
      <c r="A113" s="25" t="s">
        <v>1894</v>
      </c>
      <c r="B113" s="26" t="s">
        <v>1895</v>
      </c>
      <c r="C113" s="26" t="s">
        <v>1896</v>
      </c>
      <c r="D113" s="27" t="s">
        <v>163</v>
      </c>
      <c r="E113" s="25">
        <v>90499</v>
      </c>
      <c r="F113" s="28">
        <v>499</v>
      </c>
      <c r="G113" s="29" t="s">
        <v>1894</v>
      </c>
      <c r="H113" s="26" t="s">
        <v>1606</v>
      </c>
      <c r="I113" s="29"/>
      <c r="J113" s="27" t="s">
        <v>1897</v>
      </c>
      <c r="K113" s="30" t="s">
        <v>1898</v>
      </c>
      <c r="L113" s="31" t="s">
        <v>1899</v>
      </c>
      <c r="M113" s="31" t="s">
        <v>1900</v>
      </c>
      <c r="N113" s="54" t="s">
        <v>1901</v>
      </c>
      <c r="O113" s="36">
        <v>500204995</v>
      </c>
      <c r="P113" s="37" t="s">
        <v>286</v>
      </c>
      <c r="Q113" s="33" t="s">
        <v>156</v>
      </c>
      <c r="R113" s="32" t="s">
        <v>180</v>
      </c>
      <c r="S113" s="40" t="s">
        <v>1902</v>
      </c>
      <c r="T113" s="36"/>
      <c r="U113" s="36"/>
      <c r="V113" s="56" t="s">
        <v>1903</v>
      </c>
      <c r="W113" s="36" t="s">
        <v>184</v>
      </c>
      <c r="X113" s="37" t="s">
        <v>1624</v>
      </c>
      <c r="Y113" s="37">
        <v>257</v>
      </c>
      <c r="AC113" s="246" t="s">
        <v>2107</v>
      </c>
      <c r="AD113" s="258" t="s">
        <v>3240</v>
      </c>
      <c r="AE113" s="259" t="s">
        <v>3018</v>
      </c>
      <c r="AF113" s="259" t="s">
        <v>286</v>
      </c>
      <c r="AG113" s="260">
        <v>171.3</v>
      </c>
      <c r="AH113" s="259" t="s">
        <v>3078</v>
      </c>
      <c r="AI113" s="261">
        <v>6</v>
      </c>
      <c r="AJ113" s="262" t="s">
        <v>3170</v>
      </c>
      <c r="AK113" s="247" t="s">
        <v>1828</v>
      </c>
      <c r="AL113" s="248">
        <v>7</v>
      </c>
      <c r="AN113" s="38">
        <v>90499</v>
      </c>
      <c r="AO113" s="38" t="s">
        <v>1894</v>
      </c>
      <c r="AP113" s="38">
        <v>18478.083527550501</v>
      </c>
      <c r="AQ113" s="38">
        <v>15152.028492591411</v>
      </c>
      <c r="AR113" s="38">
        <v>16092.218127550503</v>
      </c>
    </row>
    <row r="114" spans="1:46" ht="39.950000000000003" customHeight="1" thickBot="1">
      <c r="A114" s="25" t="s">
        <v>1904</v>
      </c>
      <c r="B114" s="26" t="s">
        <v>1905</v>
      </c>
      <c r="C114" s="26" t="s">
        <v>1906</v>
      </c>
      <c r="D114" s="27" t="s">
        <v>163</v>
      </c>
      <c r="E114" s="25">
        <v>60240</v>
      </c>
      <c r="F114" s="28">
        <v>240</v>
      </c>
      <c r="G114" s="29" t="s">
        <v>1904</v>
      </c>
      <c r="H114" s="26" t="s">
        <v>1606</v>
      </c>
      <c r="I114" s="29"/>
      <c r="J114" s="27" t="s">
        <v>1907</v>
      </c>
      <c r="K114" s="30" t="s">
        <v>1908</v>
      </c>
      <c r="L114" s="54" t="s">
        <v>1909</v>
      </c>
      <c r="M114" s="54" t="s">
        <v>1910</v>
      </c>
      <c r="N114" s="54" t="s">
        <v>1911</v>
      </c>
      <c r="O114" s="36">
        <v>500202403</v>
      </c>
      <c r="P114" s="27" t="s">
        <v>79</v>
      </c>
      <c r="Q114" s="33" t="s">
        <v>156</v>
      </c>
      <c r="R114" s="32" t="s">
        <v>157</v>
      </c>
      <c r="S114" s="40" t="s">
        <v>1912</v>
      </c>
      <c r="T114" s="36"/>
      <c r="U114" s="36"/>
      <c r="V114" s="56" t="s">
        <v>1913</v>
      </c>
      <c r="W114" s="36" t="s">
        <v>143</v>
      </c>
      <c r="X114" s="37" t="s">
        <v>1904</v>
      </c>
      <c r="Y114" s="37">
        <v>222</v>
      </c>
      <c r="AC114" s="246" t="s">
        <v>342</v>
      </c>
      <c r="AD114" s="258" t="s">
        <v>3241</v>
      </c>
      <c r="AE114" s="259" t="s">
        <v>3029</v>
      </c>
      <c r="AF114" s="259" t="s">
        <v>286</v>
      </c>
      <c r="AG114" s="260">
        <v>95.6</v>
      </c>
      <c r="AH114" s="259" t="s">
        <v>3056</v>
      </c>
      <c r="AI114" s="261">
        <v>9</v>
      </c>
      <c r="AJ114" s="262" t="s">
        <v>3242</v>
      </c>
      <c r="AK114" s="247" t="s">
        <v>342</v>
      </c>
      <c r="AL114" s="248">
        <v>9</v>
      </c>
      <c r="AN114" s="38">
        <v>60240</v>
      </c>
      <c r="AO114" s="124" t="s">
        <v>1904</v>
      </c>
      <c r="AP114" s="38">
        <v>385.10827605042959</v>
      </c>
      <c r="AQ114" s="38">
        <v>2917.7484656753368</v>
      </c>
      <c r="AR114" s="38">
        <v>-9426.2589823075832</v>
      </c>
      <c r="AT114" s="124"/>
    </row>
    <row r="115" spans="1:46" ht="39.950000000000003" customHeight="1" thickBot="1">
      <c r="A115" s="39" t="s">
        <v>171</v>
      </c>
      <c r="B115" s="40" t="s">
        <v>171</v>
      </c>
      <c r="C115" s="40" t="s">
        <v>171</v>
      </c>
      <c r="D115" s="27" t="s">
        <v>171</v>
      </c>
      <c r="E115" s="25">
        <v>50831</v>
      </c>
      <c r="F115" s="28">
        <v>831</v>
      </c>
      <c r="G115" s="29" t="s">
        <v>298</v>
      </c>
      <c r="H115" s="26" t="s">
        <v>149</v>
      </c>
      <c r="I115" s="29"/>
      <c r="J115" s="27" t="s">
        <v>299</v>
      </c>
      <c r="K115" s="30" t="s">
        <v>300</v>
      </c>
      <c r="L115" s="31" t="s">
        <v>301</v>
      </c>
      <c r="M115" s="31" t="s">
        <v>302</v>
      </c>
      <c r="N115" s="31" t="s">
        <v>303</v>
      </c>
      <c r="O115" s="32">
        <v>500208319</v>
      </c>
      <c r="P115" s="27" t="s">
        <v>286</v>
      </c>
      <c r="Q115" s="33" t="s">
        <v>156</v>
      </c>
      <c r="R115" s="32" t="s">
        <v>157</v>
      </c>
      <c r="S115" s="48" t="s">
        <v>304</v>
      </c>
      <c r="T115" s="32"/>
      <c r="U115" s="32"/>
      <c r="V115" s="35" t="s">
        <v>305</v>
      </c>
      <c r="W115" s="36" t="s">
        <v>143</v>
      </c>
      <c r="X115" s="37" t="s">
        <v>298</v>
      </c>
      <c r="Y115" s="37">
        <v>612</v>
      </c>
      <c r="AC115" s="246" t="s">
        <v>2117</v>
      </c>
      <c r="AD115" s="258" t="s">
        <v>3243</v>
      </c>
      <c r="AE115" s="259" t="s">
        <v>3018</v>
      </c>
      <c r="AF115" s="259" t="s">
        <v>286</v>
      </c>
      <c r="AG115" s="260">
        <v>181</v>
      </c>
      <c r="AH115" s="259" t="s">
        <v>3087</v>
      </c>
      <c r="AI115" s="261">
        <v>2</v>
      </c>
      <c r="AJ115" s="262" t="s">
        <v>3088</v>
      </c>
      <c r="AK115" s="247" t="s">
        <v>1664</v>
      </c>
      <c r="AL115" s="248">
        <v>2</v>
      </c>
      <c r="AN115" s="38">
        <v>50831</v>
      </c>
      <c r="AO115" s="38" t="s">
        <v>298</v>
      </c>
      <c r="AP115" s="38">
        <v>16943.528418585396</v>
      </c>
      <c r="AQ115" s="38">
        <v>14038.298651760388</v>
      </c>
      <c r="AR115" s="38">
        <v>11650.195738756191</v>
      </c>
    </row>
    <row r="116" spans="1:46" ht="39.950000000000003" customHeight="1" thickBot="1">
      <c r="A116" s="25" t="s">
        <v>1058</v>
      </c>
      <c r="B116" s="26" t="s">
        <v>1076</v>
      </c>
      <c r="C116" s="26" t="s">
        <v>1077</v>
      </c>
      <c r="D116" s="27" t="s">
        <v>163</v>
      </c>
      <c r="E116" s="25">
        <v>13000</v>
      </c>
      <c r="F116" s="28">
        <v>3000</v>
      </c>
      <c r="G116" s="29" t="s">
        <v>1058</v>
      </c>
      <c r="H116" s="26" t="s">
        <v>1058</v>
      </c>
      <c r="I116" s="29"/>
      <c r="J116" s="27" t="s">
        <v>1078</v>
      </c>
      <c r="K116" s="30" t="s">
        <v>1079</v>
      </c>
      <c r="L116" s="54" t="s">
        <v>1080</v>
      </c>
      <c r="M116" s="54" t="s">
        <v>1081</v>
      </c>
      <c r="N116" s="54" t="s">
        <v>1082</v>
      </c>
      <c r="O116" s="36">
        <v>500230008</v>
      </c>
      <c r="P116" s="37" t="s">
        <v>79</v>
      </c>
      <c r="Q116" s="33" t="s">
        <v>156</v>
      </c>
      <c r="R116" s="32" t="s">
        <v>157</v>
      </c>
      <c r="S116" s="40" t="s">
        <v>1083</v>
      </c>
      <c r="T116" s="36"/>
      <c r="U116" s="36"/>
      <c r="V116" s="56" t="s">
        <v>1084</v>
      </c>
      <c r="W116" s="36" t="s">
        <v>143</v>
      </c>
      <c r="X116" s="37" t="s">
        <v>1058</v>
      </c>
      <c r="Y116" s="37">
        <v>101</v>
      </c>
      <c r="AC116" s="246" t="s">
        <v>2123</v>
      </c>
      <c r="AD116" s="258" t="s">
        <v>3244</v>
      </c>
      <c r="AE116" s="259" t="s">
        <v>3018</v>
      </c>
      <c r="AF116" s="259" t="s">
        <v>286</v>
      </c>
      <c r="AG116" s="260">
        <v>124.9</v>
      </c>
      <c r="AH116" s="259" t="s">
        <v>3123</v>
      </c>
      <c r="AI116" s="261">
        <v>2</v>
      </c>
      <c r="AJ116" s="262" t="s">
        <v>3097</v>
      </c>
      <c r="AK116" s="247" t="s">
        <v>1693</v>
      </c>
      <c r="AL116" s="248">
        <v>5</v>
      </c>
      <c r="AN116" s="38">
        <v>13000</v>
      </c>
      <c r="AO116" s="38" t="s">
        <v>1058</v>
      </c>
      <c r="AP116" s="38">
        <v>0</v>
      </c>
      <c r="AQ116" s="38">
        <v>0</v>
      </c>
      <c r="AR116" s="38">
        <v>-439934.13591465674</v>
      </c>
    </row>
    <row r="117" spans="1:46" ht="39.950000000000003" customHeight="1" thickBot="1">
      <c r="A117" s="25" t="s">
        <v>1914</v>
      </c>
      <c r="B117" s="26" t="s">
        <v>1915</v>
      </c>
      <c r="C117" s="26" t="s">
        <v>1916</v>
      </c>
      <c r="D117" s="27" t="s">
        <v>148</v>
      </c>
      <c r="E117" s="25">
        <v>90502</v>
      </c>
      <c r="F117" s="28">
        <v>502</v>
      </c>
      <c r="G117" s="29" t="s">
        <v>1914</v>
      </c>
      <c r="H117" s="26" t="s">
        <v>1606</v>
      </c>
      <c r="I117" s="29">
        <v>41</v>
      </c>
      <c r="J117" s="27" t="s">
        <v>1917</v>
      </c>
      <c r="K117" s="30" t="s">
        <v>1918</v>
      </c>
      <c r="L117" s="31" t="s">
        <v>1919</v>
      </c>
      <c r="M117" s="54" t="s">
        <v>1920</v>
      </c>
      <c r="N117" s="54" t="s">
        <v>1921</v>
      </c>
      <c r="O117" s="36">
        <v>500205026</v>
      </c>
      <c r="P117" s="37" t="s">
        <v>286</v>
      </c>
      <c r="Q117" s="33" t="s">
        <v>156</v>
      </c>
      <c r="R117" s="32" t="s">
        <v>617</v>
      </c>
      <c r="S117" s="26" t="s">
        <v>1922</v>
      </c>
      <c r="T117" s="36"/>
      <c r="U117" s="36"/>
      <c r="V117" s="56" t="s">
        <v>1923</v>
      </c>
      <c r="W117" s="36" t="s">
        <v>184</v>
      </c>
      <c r="X117" s="37" t="s">
        <v>1614</v>
      </c>
      <c r="Y117" s="37">
        <v>252</v>
      </c>
      <c r="AC117" s="249" t="s">
        <v>981</v>
      </c>
      <c r="AD117" s="254" t="s">
        <v>3245</v>
      </c>
      <c r="AE117" s="255" t="s">
        <v>3040</v>
      </c>
      <c r="AF117" s="255" t="s">
        <v>79</v>
      </c>
      <c r="AG117" s="256">
        <v>61.3</v>
      </c>
      <c r="AH117" s="255" t="s">
        <v>3104</v>
      </c>
      <c r="AI117" s="255">
        <v>14</v>
      </c>
      <c r="AJ117" s="257" t="s">
        <v>3246</v>
      </c>
      <c r="AK117" s="250" t="s">
        <v>981</v>
      </c>
      <c r="AL117" s="252">
        <v>5</v>
      </c>
      <c r="AN117" s="38">
        <v>90502</v>
      </c>
      <c r="AO117" s="38" t="s">
        <v>1914</v>
      </c>
      <c r="AP117" s="38">
        <v>18636.364311037996</v>
      </c>
      <c r="AQ117" s="38">
        <v>15281.818735051156</v>
      </c>
      <c r="AR117" s="38">
        <v>13360.802336579976</v>
      </c>
    </row>
    <row r="118" spans="1:46" ht="39.950000000000003" customHeight="1" thickBot="1">
      <c r="A118" s="25" t="s">
        <v>1924</v>
      </c>
      <c r="B118" s="26" t="s">
        <v>1925</v>
      </c>
      <c r="C118" s="26" t="s">
        <v>1649</v>
      </c>
      <c r="D118" s="27" t="s">
        <v>148</v>
      </c>
      <c r="E118" s="25">
        <v>90504</v>
      </c>
      <c r="F118" s="28">
        <v>504</v>
      </c>
      <c r="G118" s="29" t="s">
        <v>1924</v>
      </c>
      <c r="H118" s="26" t="s">
        <v>1606</v>
      </c>
      <c r="I118" s="29">
        <v>42</v>
      </c>
      <c r="J118" s="27" t="s">
        <v>1926</v>
      </c>
      <c r="K118" s="30" t="s">
        <v>1927</v>
      </c>
      <c r="L118" s="31" t="s">
        <v>1928</v>
      </c>
      <c r="M118" s="54" t="s">
        <v>1929</v>
      </c>
      <c r="N118" s="54" t="s">
        <v>1930</v>
      </c>
      <c r="O118" s="36">
        <v>500205042</v>
      </c>
      <c r="P118" s="37" t="s">
        <v>286</v>
      </c>
      <c r="Q118" s="33" t="s">
        <v>156</v>
      </c>
      <c r="R118" s="32" t="s">
        <v>180</v>
      </c>
      <c r="S118" s="40" t="s">
        <v>1931</v>
      </c>
      <c r="T118" s="36"/>
      <c r="U118" s="36"/>
      <c r="V118" s="26" t="s">
        <v>183</v>
      </c>
      <c r="W118" s="36" t="s">
        <v>184</v>
      </c>
      <c r="X118" s="37" t="s">
        <v>1864</v>
      </c>
      <c r="Y118" s="37">
        <v>263</v>
      </c>
      <c r="AC118" s="246" t="s">
        <v>991</v>
      </c>
      <c r="AD118" s="258" t="s">
        <v>3247</v>
      </c>
      <c r="AE118" s="259" t="s">
        <v>3040</v>
      </c>
      <c r="AF118" s="259" t="s">
        <v>286</v>
      </c>
      <c r="AG118" s="260">
        <v>61.5</v>
      </c>
      <c r="AH118" s="259" t="s">
        <v>3059</v>
      </c>
      <c r="AI118" s="261">
        <v>6</v>
      </c>
      <c r="AJ118" s="262" t="s">
        <v>3248</v>
      </c>
      <c r="AK118" s="247" t="s">
        <v>991</v>
      </c>
      <c r="AL118" s="248">
        <v>5</v>
      </c>
      <c r="AN118" s="38">
        <v>90504</v>
      </c>
      <c r="AO118" s="38" t="s">
        <v>1924</v>
      </c>
      <c r="AP118" s="38">
        <v>13937.63765021566</v>
      </c>
      <c r="AQ118" s="38">
        <v>11428.86287317684</v>
      </c>
      <c r="AR118" s="38">
        <v>11373.032150215658</v>
      </c>
    </row>
    <row r="119" spans="1:46" ht="39.950000000000003" customHeight="1" thickBot="1">
      <c r="A119" s="25" t="s">
        <v>1932</v>
      </c>
      <c r="B119" s="26" t="s">
        <v>1649</v>
      </c>
      <c r="C119" s="26" t="s">
        <v>1933</v>
      </c>
      <c r="D119" s="27" t="s">
        <v>148</v>
      </c>
      <c r="E119" s="25">
        <v>90505</v>
      </c>
      <c r="F119" s="28">
        <v>505</v>
      </c>
      <c r="G119" s="29" t="s">
        <v>1932</v>
      </c>
      <c r="H119" s="26" t="s">
        <v>1606</v>
      </c>
      <c r="I119" s="29">
        <v>43</v>
      </c>
      <c r="J119" s="27" t="s">
        <v>1934</v>
      </c>
      <c r="K119" s="30" t="s">
        <v>1935</v>
      </c>
      <c r="L119" s="31" t="s">
        <v>1936</v>
      </c>
      <c r="M119" s="54" t="s">
        <v>1937</v>
      </c>
      <c r="N119" s="54" t="s">
        <v>1938</v>
      </c>
      <c r="O119" s="36">
        <v>500205059</v>
      </c>
      <c r="P119" s="37" t="s">
        <v>286</v>
      </c>
      <c r="Q119" s="33" t="s">
        <v>156</v>
      </c>
      <c r="R119" s="32" t="s">
        <v>180</v>
      </c>
      <c r="S119" s="40" t="s">
        <v>1939</v>
      </c>
      <c r="T119" s="36"/>
      <c r="U119" s="36"/>
      <c r="V119" s="26" t="s">
        <v>183</v>
      </c>
      <c r="W119" s="36" t="s">
        <v>184</v>
      </c>
      <c r="X119" s="37" t="s">
        <v>1639</v>
      </c>
      <c r="Y119" s="37">
        <v>261</v>
      </c>
      <c r="AC119" s="246" t="s">
        <v>714</v>
      </c>
      <c r="AD119" s="258" t="s">
        <v>3249</v>
      </c>
      <c r="AE119" s="259" t="s">
        <v>527</v>
      </c>
      <c r="AF119" s="259" t="s">
        <v>286</v>
      </c>
      <c r="AG119" s="260">
        <v>63.2</v>
      </c>
      <c r="AH119" s="259" t="s">
        <v>3113</v>
      </c>
      <c r="AI119" s="261">
        <v>4</v>
      </c>
      <c r="AJ119" s="262" t="s">
        <v>3027</v>
      </c>
      <c r="AK119" s="247" t="s">
        <v>536</v>
      </c>
      <c r="AL119" s="248">
        <v>2</v>
      </c>
      <c r="AN119" s="38">
        <v>90505</v>
      </c>
      <c r="AO119" s="38" t="s">
        <v>3467</v>
      </c>
      <c r="AP119" s="38">
        <v>7702.0810970786179</v>
      </c>
      <c r="AQ119" s="38">
        <v>6421.4578875376646</v>
      </c>
      <c r="AR119" s="38">
        <v>6975.2752970786178</v>
      </c>
    </row>
    <row r="120" spans="1:46" ht="39.950000000000003" customHeight="1" thickBot="1">
      <c r="A120" s="25" t="s">
        <v>1346</v>
      </c>
      <c r="B120" s="26" t="s">
        <v>1347</v>
      </c>
      <c r="C120" s="26" t="s">
        <v>1348</v>
      </c>
      <c r="D120" s="27" t="s">
        <v>148</v>
      </c>
      <c r="E120" s="25">
        <v>71224</v>
      </c>
      <c r="F120" s="28">
        <v>1224</v>
      </c>
      <c r="G120" s="29" t="s">
        <v>1346</v>
      </c>
      <c r="H120" s="26" t="s">
        <v>1115</v>
      </c>
      <c r="I120" s="29">
        <v>44</v>
      </c>
      <c r="J120" s="27" t="s">
        <v>1349</v>
      </c>
      <c r="K120" s="30" t="s">
        <v>1350</v>
      </c>
      <c r="L120" s="31" t="s">
        <v>1351</v>
      </c>
      <c r="M120" s="54" t="s">
        <v>1352</v>
      </c>
      <c r="N120" s="54" t="s">
        <v>1353</v>
      </c>
      <c r="O120" s="36">
        <v>500212246</v>
      </c>
      <c r="P120" s="37" t="s">
        <v>286</v>
      </c>
      <c r="Q120" s="33" t="s">
        <v>156</v>
      </c>
      <c r="R120" s="32" t="s">
        <v>157</v>
      </c>
      <c r="S120" s="40" t="s">
        <v>1354</v>
      </c>
      <c r="T120" s="36"/>
      <c r="U120" s="36"/>
      <c r="V120" s="56" t="s">
        <v>1355</v>
      </c>
      <c r="W120" s="36" t="s">
        <v>184</v>
      </c>
      <c r="X120" s="37" t="s">
        <v>1152</v>
      </c>
      <c r="Y120" s="37">
        <v>455</v>
      </c>
      <c r="AC120" s="249" t="s">
        <v>2140</v>
      </c>
      <c r="AD120" s="254" t="s">
        <v>3250</v>
      </c>
      <c r="AE120" s="255" t="s">
        <v>3018</v>
      </c>
      <c r="AF120" s="255" t="s">
        <v>79</v>
      </c>
      <c r="AG120" s="256">
        <v>123.9</v>
      </c>
      <c r="AH120" s="255" t="s">
        <v>3113</v>
      </c>
      <c r="AI120" s="255">
        <v>13</v>
      </c>
      <c r="AJ120" s="257" t="s">
        <v>3251</v>
      </c>
      <c r="AK120" s="250" t="s">
        <v>184</v>
      </c>
      <c r="AL120" s="252">
        <v>5</v>
      </c>
      <c r="AN120" s="38">
        <v>71224</v>
      </c>
      <c r="AO120" s="38" t="s">
        <v>1346</v>
      </c>
      <c r="AP120" s="38">
        <v>-10790.40419389556</v>
      </c>
      <c r="AQ120" s="38">
        <v>777.8427601415051</v>
      </c>
      <c r="AR120" s="38">
        <v>-11992.318093895559</v>
      </c>
    </row>
    <row r="121" spans="1:46" ht="39.950000000000003" customHeight="1" thickBot="1">
      <c r="A121" s="25" t="s">
        <v>306</v>
      </c>
      <c r="B121" s="26" t="s">
        <v>307</v>
      </c>
      <c r="C121" s="26" t="s">
        <v>308</v>
      </c>
      <c r="D121" s="27" t="s">
        <v>163</v>
      </c>
      <c r="E121" s="25">
        <v>91059</v>
      </c>
      <c r="F121" s="28">
        <v>1059</v>
      </c>
      <c r="G121" s="29" t="s">
        <v>309</v>
      </c>
      <c r="H121" s="26" t="s">
        <v>149</v>
      </c>
      <c r="I121" s="29"/>
      <c r="J121" s="27" t="s">
        <v>310</v>
      </c>
      <c r="K121" s="30" t="s">
        <v>311</v>
      </c>
      <c r="L121" s="31" t="s">
        <v>312</v>
      </c>
      <c r="M121" s="31" t="s">
        <v>313</v>
      </c>
      <c r="N121" s="31" t="s">
        <v>314</v>
      </c>
      <c r="O121" s="32">
        <v>500210596</v>
      </c>
      <c r="P121" s="27" t="s">
        <v>286</v>
      </c>
      <c r="Q121" s="33" t="s">
        <v>156</v>
      </c>
      <c r="R121" s="32" t="s">
        <v>180</v>
      </c>
      <c r="S121" s="26" t="s">
        <v>315</v>
      </c>
      <c r="T121" s="32"/>
      <c r="U121" s="32"/>
      <c r="V121" s="26" t="s">
        <v>183</v>
      </c>
      <c r="W121" s="36" t="s">
        <v>184</v>
      </c>
      <c r="X121" s="27" t="s">
        <v>288</v>
      </c>
      <c r="Y121" s="37">
        <v>653</v>
      </c>
      <c r="AC121" s="246" t="s">
        <v>352</v>
      </c>
      <c r="AD121" s="258" t="s">
        <v>3252</v>
      </c>
      <c r="AE121" s="259" t="s">
        <v>3029</v>
      </c>
      <c r="AF121" s="259" t="s">
        <v>286</v>
      </c>
      <c r="AG121" s="260">
        <v>173</v>
      </c>
      <c r="AH121" s="259" t="s">
        <v>3019</v>
      </c>
      <c r="AI121" s="261">
        <v>8</v>
      </c>
      <c r="AJ121" s="262" t="s">
        <v>3253</v>
      </c>
      <c r="AK121" s="247" t="s">
        <v>352</v>
      </c>
      <c r="AL121" s="248">
        <v>4</v>
      </c>
      <c r="AN121" s="38">
        <v>91059</v>
      </c>
      <c r="AO121" s="38" t="s">
        <v>309</v>
      </c>
      <c r="AP121" s="38">
        <v>15589.202545419494</v>
      </c>
      <c r="AQ121" s="38">
        <v>12783.146087243984</v>
      </c>
      <c r="AR121" s="38">
        <v>14468.082145419494</v>
      </c>
    </row>
    <row r="122" spans="1:46" ht="39.950000000000003" customHeight="1" thickBot="1">
      <c r="A122" s="25" t="s">
        <v>1940</v>
      </c>
      <c r="B122" s="26" t="s">
        <v>1941</v>
      </c>
      <c r="C122" s="26" t="s">
        <v>1942</v>
      </c>
      <c r="D122" s="27" t="s">
        <v>163</v>
      </c>
      <c r="E122" s="25">
        <v>90506</v>
      </c>
      <c r="F122" s="28">
        <v>1296</v>
      </c>
      <c r="G122" s="29" t="s">
        <v>1940</v>
      </c>
      <c r="H122" s="26" t="s">
        <v>1606</v>
      </c>
      <c r="I122" s="29"/>
      <c r="J122" s="27" t="s">
        <v>1943</v>
      </c>
      <c r="K122" s="30" t="s">
        <v>1944</v>
      </c>
      <c r="L122" s="54" t="s">
        <v>1945</v>
      </c>
      <c r="M122" s="54" t="s">
        <v>1946</v>
      </c>
      <c r="N122" s="54" t="s">
        <v>1947</v>
      </c>
      <c r="O122" s="36">
        <v>500212964</v>
      </c>
      <c r="P122" s="37" t="s">
        <v>286</v>
      </c>
      <c r="Q122" s="33" t="s">
        <v>156</v>
      </c>
      <c r="R122" s="32" t="s">
        <v>617</v>
      </c>
      <c r="S122" s="40" t="s">
        <v>1948</v>
      </c>
      <c r="T122" s="36"/>
      <c r="U122" s="36"/>
      <c r="V122" s="56" t="s">
        <v>1949</v>
      </c>
      <c r="W122" s="36" t="s">
        <v>184</v>
      </c>
      <c r="X122" s="37" t="s">
        <v>1875</v>
      </c>
      <c r="Y122" s="37">
        <v>255</v>
      </c>
      <c r="AC122" s="246" t="s">
        <v>2165</v>
      </c>
      <c r="AD122" s="258" t="s">
        <v>3254</v>
      </c>
      <c r="AE122" s="259" t="s">
        <v>3018</v>
      </c>
      <c r="AF122" s="259" t="s">
        <v>286</v>
      </c>
      <c r="AG122" s="260">
        <v>91.6</v>
      </c>
      <c r="AH122" s="259" t="s">
        <v>3062</v>
      </c>
      <c r="AI122" s="261">
        <v>8</v>
      </c>
      <c r="AJ122" s="262" t="s">
        <v>3049</v>
      </c>
      <c r="AK122" s="247" t="s">
        <v>1624</v>
      </c>
      <c r="AL122" s="248">
        <v>2</v>
      </c>
      <c r="AN122" s="38">
        <v>90506</v>
      </c>
      <c r="AO122" s="38" t="s">
        <v>1940</v>
      </c>
      <c r="AP122" s="38">
        <v>11887.013258019952</v>
      </c>
      <c r="AQ122" s="38">
        <v>9747.3508715763601</v>
      </c>
      <c r="AR122" s="38">
        <v>9539.8284277424555</v>
      </c>
    </row>
    <row r="123" spans="1:46" ht="39.950000000000003" customHeight="1" thickBot="1">
      <c r="A123" s="25" t="s">
        <v>1950</v>
      </c>
      <c r="B123" s="26" t="s">
        <v>1951</v>
      </c>
      <c r="C123" s="26" t="s">
        <v>1952</v>
      </c>
      <c r="D123" s="27" t="s">
        <v>163</v>
      </c>
      <c r="E123" s="25">
        <v>90978</v>
      </c>
      <c r="F123" s="28">
        <v>978</v>
      </c>
      <c r="G123" s="29" t="s">
        <v>1953</v>
      </c>
      <c r="H123" s="26" t="s">
        <v>1606</v>
      </c>
      <c r="I123" s="29"/>
      <c r="J123" s="27" t="s">
        <v>1954</v>
      </c>
      <c r="K123" s="30"/>
      <c r="L123" s="31" t="s">
        <v>1955</v>
      </c>
      <c r="M123" s="54" t="s">
        <v>1956</v>
      </c>
      <c r="N123" s="54" t="s">
        <v>1957</v>
      </c>
      <c r="O123" s="36">
        <v>500209788</v>
      </c>
      <c r="P123" s="37" t="s">
        <v>286</v>
      </c>
      <c r="Q123" s="33" t="s">
        <v>156</v>
      </c>
      <c r="R123" s="32" t="s">
        <v>180</v>
      </c>
      <c r="S123" s="40" t="s">
        <v>1958</v>
      </c>
      <c r="T123" s="36"/>
      <c r="U123" s="36"/>
      <c r="V123" s="26" t="s">
        <v>183</v>
      </c>
      <c r="W123" s="36" t="s">
        <v>184</v>
      </c>
      <c r="X123" s="37" t="s">
        <v>1810</v>
      </c>
      <c r="Y123" s="37">
        <v>254</v>
      </c>
      <c r="AA123" s="124"/>
      <c r="AC123" s="124" t="s">
        <v>2171</v>
      </c>
      <c r="AD123" s="254" t="s">
        <v>3256</v>
      </c>
      <c r="AE123" s="255" t="s">
        <v>3018</v>
      </c>
      <c r="AF123" s="255" t="s">
        <v>79</v>
      </c>
      <c r="AG123" s="256">
        <v>110.4</v>
      </c>
      <c r="AH123" s="255" t="s">
        <v>3138</v>
      </c>
      <c r="AI123" s="255">
        <v>16</v>
      </c>
      <c r="AJ123" s="257" t="s">
        <v>3257</v>
      </c>
      <c r="AK123" s="250" t="s">
        <v>3255</v>
      </c>
      <c r="AL123" s="252">
        <v>5</v>
      </c>
      <c r="AN123" s="38">
        <v>90978</v>
      </c>
      <c r="AO123" s="38" t="s">
        <v>3468</v>
      </c>
      <c r="AP123" s="38">
        <v>8523.0538239306534</v>
      </c>
      <c r="AQ123" s="38">
        <v>7000.3149396527233</v>
      </c>
      <c r="AR123" s="38">
        <v>7936.7696239306533</v>
      </c>
    </row>
    <row r="124" spans="1:46" ht="39.950000000000003" customHeight="1" thickBot="1">
      <c r="A124" s="25" t="s">
        <v>1356</v>
      </c>
      <c r="B124" s="26" t="s">
        <v>1357</v>
      </c>
      <c r="C124" s="26" t="s">
        <v>1358</v>
      </c>
      <c r="D124" s="27" t="s">
        <v>163</v>
      </c>
      <c r="E124" s="25">
        <v>90633</v>
      </c>
      <c r="F124" s="28">
        <v>633</v>
      </c>
      <c r="G124" s="29" t="s">
        <v>1356</v>
      </c>
      <c r="H124" s="26" t="s">
        <v>1115</v>
      </c>
      <c r="I124" s="29"/>
      <c r="J124" s="27" t="s">
        <v>1359</v>
      </c>
      <c r="K124" s="30" t="s">
        <v>1360</v>
      </c>
      <c r="L124" s="31" t="s">
        <v>1361</v>
      </c>
      <c r="M124" s="54" t="s">
        <v>1362</v>
      </c>
      <c r="N124" s="54" t="s">
        <v>1363</v>
      </c>
      <c r="O124" s="36">
        <v>500206339</v>
      </c>
      <c r="P124" s="37" t="s">
        <v>286</v>
      </c>
      <c r="Q124" s="33" t="s">
        <v>156</v>
      </c>
      <c r="R124" s="32" t="s">
        <v>180</v>
      </c>
      <c r="S124" s="40" t="s">
        <v>1364</v>
      </c>
      <c r="T124" s="32" t="s">
        <v>1365</v>
      </c>
      <c r="U124" s="32" t="s">
        <v>1366</v>
      </c>
      <c r="V124" s="26" t="s">
        <v>183</v>
      </c>
      <c r="W124" s="36" t="s">
        <v>184</v>
      </c>
      <c r="X124" s="37" t="s">
        <v>1191</v>
      </c>
      <c r="Y124" s="37">
        <v>451</v>
      </c>
      <c r="AA124" s="124"/>
      <c r="AC124" s="246" t="s">
        <v>2181</v>
      </c>
      <c r="AD124" s="258" t="s">
        <v>3258</v>
      </c>
      <c r="AE124" s="259" t="s">
        <v>3018</v>
      </c>
      <c r="AF124" s="259" t="s">
        <v>286</v>
      </c>
      <c r="AG124" s="260">
        <v>115.6</v>
      </c>
      <c r="AH124" s="259" t="s">
        <v>3072</v>
      </c>
      <c r="AI124" s="261">
        <v>4</v>
      </c>
      <c r="AJ124" s="262" t="s">
        <v>3259</v>
      </c>
      <c r="AK124" s="247" t="s">
        <v>1674</v>
      </c>
      <c r="AL124" s="248">
        <v>2</v>
      </c>
      <c r="AN124" s="38">
        <v>90633</v>
      </c>
      <c r="AO124" s="38" t="s">
        <v>1356</v>
      </c>
      <c r="AP124" s="38">
        <v>8048.5554444633153</v>
      </c>
      <c r="AQ124" s="38">
        <v>6731.9295414899852</v>
      </c>
      <c r="AR124" s="38">
        <v>6938.906717339537</v>
      </c>
    </row>
    <row r="125" spans="1:46" ht="39.950000000000003" customHeight="1" thickBot="1">
      <c r="A125" s="25" t="s">
        <v>1959</v>
      </c>
      <c r="B125" s="26" t="s">
        <v>1960</v>
      </c>
      <c r="C125" s="26" t="s">
        <v>1961</v>
      </c>
      <c r="D125" s="27" t="s">
        <v>163</v>
      </c>
      <c r="E125" s="25">
        <v>81263</v>
      </c>
      <c r="F125" s="28">
        <v>1263</v>
      </c>
      <c r="G125" s="29" t="s">
        <v>1959</v>
      </c>
      <c r="H125" s="26" t="s">
        <v>1606</v>
      </c>
      <c r="I125" s="29"/>
      <c r="J125" s="27" t="s">
        <v>1962</v>
      </c>
      <c r="K125" s="30" t="s">
        <v>1963</v>
      </c>
      <c r="L125" s="31" t="s">
        <v>1964</v>
      </c>
      <c r="M125" s="54" t="s">
        <v>1965</v>
      </c>
      <c r="N125" s="54" t="s">
        <v>1966</v>
      </c>
      <c r="O125" s="36">
        <v>500212634</v>
      </c>
      <c r="P125" s="37" t="s">
        <v>286</v>
      </c>
      <c r="Q125" s="33" t="s">
        <v>156</v>
      </c>
      <c r="R125" s="32" t="s">
        <v>157</v>
      </c>
      <c r="S125" s="40" t="s">
        <v>1967</v>
      </c>
      <c r="T125" s="36"/>
      <c r="U125" s="36"/>
      <c r="V125" s="56" t="s">
        <v>1968</v>
      </c>
      <c r="W125" s="36" t="s">
        <v>184</v>
      </c>
      <c r="X125" s="37" t="s">
        <v>1875</v>
      </c>
      <c r="Y125" s="37">
        <v>255</v>
      </c>
      <c r="AC125" s="253" t="s">
        <v>1441</v>
      </c>
      <c r="AD125" s="254" t="s">
        <v>3260</v>
      </c>
      <c r="AE125" s="255" t="s">
        <v>3022</v>
      </c>
      <c r="AF125" s="255" t="s">
        <v>79</v>
      </c>
      <c r="AG125" s="256">
        <v>7.7</v>
      </c>
      <c r="AH125" s="255" t="s">
        <v>3015</v>
      </c>
      <c r="AI125" s="255">
        <v>15</v>
      </c>
      <c r="AJ125" s="257" t="s">
        <v>3261</v>
      </c>
      <c r="AK125" s="250" t="s">
        <v>1441</v>
      </c>
      <c r="AL125" s="252">
        <v>7</v>
      </c>
      <c r="AN125" s="38">
        <v>81263</v>
      </c>
      <c r="AO125" s="38" t="s">
        <v>1959</v>
      </c>
      <c r="AP125" s="38">
        <v>-1989.8263108177518</v>
      </c>
      <c r="AQ125" s="38">
        <v>0</v>
      </c>
      <c r="AR125" s="38">
        <v>-3106.7365970417518</v>
      </c>
    </row>
    <row r="126" spans="1:46" ht="39.950000000000003" customHeight="1" thickBot="1">
      <c r="A126" s="25" t="s">
        <v>1969</v>
      </c>
      <c r="B126" s="26" t="s">
        <v>1970</v>
      </c>
      <c r="C126" s="26" t="s">
        <v>1971</v>
      </c>
      <c r="D126" s="27" t="s">
        <v>163</v>
      </c>
      <c r="E126" s="25">
        <v>90507</v>
      </c>
      <c r="F126" s="28">
        <v>507</v>
      </c>
      <c r="G126" s="29" t="s">
        <v>1969</v>
      </c>
      <c r="H126" s="26" t="s">
        <v>1606</v>
      </c>
      <c r="I126" s="29"/>
      <c r="J126" s="27" t="s">
        <v>1972</v>
      </c>
      <c r="K126" s="30" t="s">
        <v>1973</v>
      </c>
      <c r="L126" s="54" t="s">
        <v>1974</v>
      </c>
      <c r="M126" s="54" t="s">
        <v>1975</v>
      </c>
      <c r="N126" s="54" t="s">
        <v>1976</v>
      </c>
      <c r="O126" s="36">
        <v>500205075</v>
      </c>
      <c r="P126" s="37" t="s">
        <v>286</v>
      </c>
      <c r="Q126" s="33" t="s">
        <v>156</v>
      </c>
      <c r="R126" s="32" t="s">
        <v>180</v>
      </c>
      <c r="S126" s="40" t="s">
        <v>1977</v>
      </c>
      <c r="T126" s="36"/>
      <c r="U126" s="36"/>
      <c r="V126" s="26" t="s">
        <v>183</v>
      </c>
      <c r="W126" s="36" t="s">
        <v>184</v>
      </c>
      <c r="X126" s="37" t="s">
        <v>1614</v>
      </c>
      <c r="Y126" s="37">
        <v>252</v>
      </c>
      <c r="AC126" s="249" t="s">
        <v>2190</v>
      </c>
      <c r="AD126" s="254" t="s">
        <v>3262</v>
      </c>
      <c r="AE126" s="255" t="s">
        <v>3018</v>
      </c>
      <c r="AF126" s="255" t="s">
        <v>79</v>
      </c>
      <c r="AG126" s="256">
        <v>85.6</v>
      </c>
      <c r="AH126" s="255" t="s">
        <v>3081</v>
      </c>
      <c r="AI126" s="255">
        <v>18</v>
      </c>
      <c r="AJ126" s="257" t="s">
        <v>3263</v>
      </c>
      <c r="AK126" s="250" t="s">
        <v>2190</v>
      </c>
      <c r="AL126" s="252">
        <v>3</v>
      </c>
      <c r="AN126" s="38">
        <v>90507</v>
      </c>
      <c r="AO126" s="38" t="s">
        <v>1969</v>
      </c>
      <c r="AP126" s="38">
        <v>12036.64739855374</v>
      </c>
      <c r="AQ126" s="38">
        <v>9870.0508668140665</v>
      </c>
      <c r="AR126" s="38">
        <v>8109.640969841028</v>
      </c>
    </row>
    <row r="127" spans="1:46" ht="39.950000000000003" customHeight="1" thickBot="1">
      <c r="A127" s="25" t="s">
        <v>1367</v>
      </c>
      <c r="B127" s="26" t="s">
        <v>1368</v>
      </c>
      <c r="C127" s="26" t="s">
        <v>1369</v>
      </c>
      <c r="D127" s="27" t="s">
        <v>163</v>
      </c>
      <c r="E127" s="25">
        <v>60168</v>
      </c>
      <c r="F127" s="28">
        <v>168</v>
      </c>
      <c r="G127" s="29" t="s">
        <v>1367</v>
      </c>
      <c r="H127" s="26" t="s">
        <v>1115</v>
      </c>
      <c r="I127" s="29"/>
      <c r="J127" s="27" t="s">
        <v>1370</v>
      </c>
      <c r="K127" s="30" t="s">
        <v>1371</v>
      </c>
      <c r="L127" s="54" t="s">
        <v>1372</v>
      </c>
      <c r="M127" s="31" t="s">
        <v>1373</v>
      </c>
      <c r="N127" s="54" t="s">
        <v>1374</v>
      </c>
      <c r="O127" s="36">
        <v>500201686</v>
      </c>
      <c r="P127" s="27" t="s">
        <v>79</v>
      </c>
      <c r="Q127" s="33" t="s">
        <v>156</v>
      </c>
      <c r="R127" s="32" t="s">
        <v>157</v>
      </c>
      <c r="S127" s="40" t="s">
        <v>1375</v>
      </c>
      <c r="T127" s="36"/>
      <c r="U127" s="36"/>
      <c r="V127" s="56" t="s">
        <v>1376</v>
      </c>
      <c r="W127" s="36" t="s">
        <v>184</v>
      </c>
      <c r="X127" s="37" t="s">
        <v>1123</v>
      </c>
      <c r="Y127" s="37">
        <v>457</v>
      </c>
      <c r="AC127" s="249" t="s">
        <v>2200</v>
      </c>
      <c r="AD127" s="254" t="s">
        <v>3264</v>
      </c>
      <c r="AE127" s="255" t="s">
        <v>3018</v>
      </c>
      <c r="AF127" s="255" t="s">
        <v>79</v>
      </c>
      <c r="AG127" s="256">
        <v>88.7</v>
      </c>
      <c r="AH127" s="255" t="s">
        <v>3265</v>
      </c>
      <c r="AI127" s="255">
        <v>16</v>
      </c>
      <c r="AJ127" s="257" t="s">
        <v>3266</v>
      </c>
      <c r="AK127" s="250" t="s">
        <v>2200</v>
      </c>
      <c r="AL127" s="252">
        <v>5</v>
      </c>
      <c r="AN127" s="38">
        <v>60168</v>
      </c>
      <c r="AO127" s="38" t="s">
        <v>1367</v>
      </c>
      <c r="AP127" s="38">
        <v>14958.92788939385</v>
      </c>
      <c r="AQ127" s="38">
        <v>12435.349855013254</v>
      </c>
      <c r="AR127" s="38">
        <v>9143.8249689638433</v>
      </c>
    </row>
    <row r="128" spans="1:46" ht="39.950000000000003" customHeight="1" thickBot="1">
      <c r="A128" s="25" t="s">
        <v>1978</v>
      </c>
      <c r="B128" s="26" t="s">
        <v>1979</v>
      </c>
      <c r="C128" s="26" t="s">
        <v>1980</v>
      </c>
      <c r="D128" s="27" t="s">
        <v>148</v>
      </c>
      <c r="E128" s="25">
        <v>90508</v>
      </c>
      <c r="F128" s="28">
        <v>508</v>
      </c>
      <c r="G128" s="29" t="s">
        <v>1978</v>
      </c>
      <c r="H128" s="26" t="s">
        <v>1606</v>
      </c>
      <c r="I128" s="29">
        <v>45</v>
      </c>
      <c r="J128" s="27" t="s">
        <v>1981</v>
      </c>
      <c r="K128" s="30"/>
      <c r="L128" s="31" t="s">
        <v>1982</v>
      </c>
      <c r="M128" s="54" t="s">
        <v>1983</v>
      </c>
      <c r="N128" s="54" t="s">
        <v>1984</v>
      </c>
      <c r="O128" s="36">
        <v>500205083</v>
      </c>
      <c r="P128" s="37" t="s">
        <v>286</v>
      </c>
      <c r="Q128" s="33" t="s">
        <v>156</v>
      </c>
      <c r="R128" s="32" t="s">
        <v>617</v>
      </c>
      <c r="S128" s="40"/>
      <c r="T128" s="36"/>
      <c r="U128" s="36"/>
      <c r="V128" s="56" t="s">
        <v>1985</v>
      </c>
      <c r="W128" s="36" t="s">
        <v>184</v>
      </c>
      <c r="X128" s="37" t="s">
        <v>1631</v>
      </c>
      <c r="Y128" s="37">
        <v>251</v>
      </c>
      <c r="AC128" s="249" t="s">
        <v>723</v>
      </c>
      <c r="AD128" s="254" t="s">
        <v>3267</v>
      </c>
      <c r="AE128" s="255" t="s">
        <v>527</v>
      </c>
      <c r="AF128" s="255" t="s">
        <v>79</v>
      </c>
      <c r="AG128" s="256">
        <v>80.900000000000006</v>
      </c>
      <c r="AH128" s="255" t="s">
        <v>3030</v>
      </c>
      <c r="AI128" s="255">
        <v>12</v>
      </c>
      <c r="AJ128" s="257" t="s">
        <v>3181</v>
      </c>
      <c r="AK128" s="250" t="s">
        <v>693</v>
      </c>
      <c r="AL128" s="252">
        <v>7</v>
      </c>
      <c r="AN128" s="38">
        <v>90509</v>
      </c>
      <c r="AO128" s="38" t="s">
        <v>1986</v>
      </c>
      <c r="AP128" s="38">
        <v>21747.191551383192</v>
      </c>
      <c r="AQ128" s="38">
        <v>17832.697072134215</v>
      </c>
      <c r="AR128" s="38">
        <v>16425.687751383193</v>
      </c>
    </row>
    <row r="129" spans="1:46" ht="39.950000000000003" customHeight="1" thickBot="1">
      <c r="A129" s="25" t="s">
        <v>1986</v>
      </c>
      <c r="B129" s="26" t="s">
        <v>1987</v>
      </c>
      <c r="C129" s="26" t="s">
        <v>1988</v>
      </c>
      <c r="D129" s="27" t="s">
        <v>148</v>
      </c>
      <c r="E129" s="25">
        <v>90509</v>
      </c>
      <c r="F129" s="28">
        <v>509</v>
      </c>
      <c r="G129" s="29" t="s">
        <v>1986</v>
      </c>
      <c r="H129" s="26" t="s">
        <v>1606</v>
      </c>
      <c r="I129" s="29">
        <v>46</v>
      </c>
      <c r="J129" s="27" t="s">
        <v>1989</v>
      </c>
      <c r="K129" s="30" t="s">
        <v>1990</v>
      </c>
      <c r="L129" s="31" t="s">
        <v>1991</v>
      </c>
      <c r="M129" s="54" t="s">
        <v>1992</v>
      </c>
      <c r="N129" s="54" t="s">
        <v>701</v>
      </c>
      <c r="O129" s="36">
        <v>500205091</v>
      </c>
      <c r="P129" s="37" t="s">
        <v>286</v>
      </c>
      <c r="Q129" s="33" t="s">
        <v>414</v>
      </c>
      <c r="R129" s="32" t="s">
        <v>180</v>
      </c>
      <c r="S129" s="40" t="s">
        <v>1993</v>
      </c>
      <c r="T129" s="36"/>
      <c r="U129" s="36"/>
      <c r="V129" s="26" t="s">
        <v>183</v>
      </c>
      <c r="W129" s="36" t="s">
        <v>184</v>
      </c>
      <c r="X129" s="37" t="s">
        <v>1624</v>
      </c>
      <c r="Y129" s="37">
        <v>257</v>
      </c>
      <c r="AC129" s="249" t="s">
        <v>378</v>
      </c>
      <c r="AD129" s="254" t="s">
        <v>3268</v>
      </c>
      <c r="AE129" s="255" t="s">
        <v>3029</v>
      </c>
      <c r="AF129" s="255" t="s">
        <v>79</v>
      </c>
      <c r="AG129" s="256">
        <v>70.7</v>
      </c>
      <c r="AH129" s="255" t="s">
        <v>3269</v>
      </c>
      <c r="AI129" s="255">
        <v>13</v>
      </c>
      <c r="AJ129" s="257" t="s">
        <v>3270</v>
      </c>
      <c r="AK129" s="250" t="s">
        <v>378</v>
      </c>
      <c r="AL129" s="252">
        <v>3</v>
      </c>
      <c r="AN129" s="38">
        <v>90510</v>
      </c>
      <c r="AO129" s="38" t="s">
        <v>1994</v>
      </c>
      <c r="AP129" s="38">
        <v>19503.071700298951</v>
      </c>
      <c r="AQ129" s="38">
        <v>15992.518794245139</v>
      </c>
      <c r="AR129" s="38">
        <v>15351.982077294813</v>
      </c>
    </row>
    <row r="130" spans="1:46" ht="39.950000000000003" customHeight="1" thickBot="1">
      <c r="A130" s="25" t="s">
        <v>1994</v>
      </c>
      <c r="B130" s="26" t="s">
        <v>1995</v>
      </c>
      <c r="C130" s="26" t="s">
        <v>1996</v>
      </c>
      <c r="D130" s="27" t="s">
        <v>148</v>
      </c>
      <c r="E130" s="25">
        <v>90510</v>
      </c>
      <c r="F130" s="28">
        <v>510</v>
      </c>
      <c r="G130" s="29" t="s">
        <v>1994</v>
      </c>
      <c r="H130" s="26" t="s">
        <v>1606</v>
      </c>
      <c r="I130" s="29">
        <v>47</v>
      </c>
      <c r="J130" s="27" t="s">
        <v>1997</v>
      </c>
      <c r="K130" s="30" t="s">
        <v>1998</v>
      </c>
      <c r="L130" s="31" t="s">
        <v>1999</v>
      </c>
      <c r="M130" s="31" t="s">
        <v>2000</v>
      </c>
      <c r="N130" s="31" t="s">
        <v>2001</v>
      </c>
      <c r="O130" s="36">
        <v>500205109</v>
      </c>
      <c r="P130" s="37" t="s">
        <v>286</v>
      </c>
      <c r="Q130" s="33" t="s">
        <v>156</v>
      </c>
      <c r="R130" s="32" t="s">
        <v>180</v>
      </c>
      <c r="S130" s="79" t="s">
        <v>2002</v>
      </c>
      <c r="T130" s="36"/>
      <c r="U130" s="36"/>
      <c r="V130" s="26" t="s">
        <v>183</v>
      </c>
      <c r="W130" s="36" t="s">
        <v>184</v>
      </c>
      <c r="X130" s="37" t="s">
        <v>1639</v>
      </c>
      <c r="Y130" s="37">
        <v>261</v>
      </c>
      <c r="AC130" s="249" t="s">
        <v>1450</v>
      </c>
      <c r="AD130" s="254" t="s">
        <v>3271</v>
      </c>
      <c r="AE130" s="255" t="s">
        <v>3022</v>
      </c>
      <c r="AF130" s="255" t="s">
        <v>79</v>
      </c>
      <c r="AG130" s="256">
        <v>16.600000000000001</v>
      </c>
      <c r="AH130" s="255" t="s">
        <v>3272</v>
      </c>
      <c r="AI130" s="255">
        <v>26</v>
      </c>
      <c r="AJ130" s="257" t="s">
        <v>3273</v>
      </c>
      <c r="AK130" s="250" t="s">
        <v>1450</v>
      </c>
      <c r="AL130" s="252">
        <v>5</v>
      </c>
      <c r="AN130" s="38">
        <v>26900</v>
      </c>
      <c r="AO130" s="38" t="s">
        <v>1377</v>
      </c>
      <c r="AP130" s="38">
        <v>-134513.65402244276</v>
      </c>
      <c r="AQ130" s="38">
        <v>0</v>
      </c>
      <c r="AR130" s="38">
        <v>-159503.90101043886</v>
      </c>
    </row>
    <row r="131" spans="1:46" ht="39.950000000000003" customHeight="1" thickBot="1">
      <c r="A131" s="25" t="s">
        <v>1377</v>
      </c>
      <c r="B131" s="26" t="s">
        <v>1378</v>
      </c>
      <c r="C131" s="26" t="s">
        <v>1379</v>
      </c>
      <c r="D131" s="27" t="s">
        <v>163</v>
      </c>
      <c r="E131" s="25">
        <v>26900</v>
      </c>
      <c r="F131" s="28">
        <v>6900</v>
      </c>
      <c r="G131" s="29" t="s">
        <v>1377</v>
      </c>
      <c r="H131" s="26" t="s">
        <v>1115</v>
      </c>
      <c r="I131" s="29"/>
      <c r="J131" s="27" t="s">
        <v>1380</v>
      </c>
      <c r="K131" s="30" t="s">
        <v>1381</v>
      </c>
      <c r="L131" s="54" t="s">
        <v>1382</v>
      </c>
      <c r="M131" s="54" t="s">
        <v>1383</v>
      </c>
      <c r="N131" s="54" t="s">
        <v>1384</v>
      </c>
      <c r="O131" s="36">
        <v>500269006</v>
      </c>
      <c r="P131" s="37" t="s">
        <v>79</v>
      </c>
      <c r="Q131" s="33" t="s">
        <v>156</v>
      </c>
      <c r="R131" s="32" t="s">
        <v>157</v>
      </c>
      <c r="S131" s="40" t="s">
        <v>1385</v>
      </c>
      <c r="T131" s="36"/>
      <c r="U131" s="36"/>
      <c r="V131" s="56" t="s">
        <v>1386</v>
      </c>
      <c r="W131" s="36" t="s">
        <v>143</v>
      </c>
      <c r="X131" s="37" t="s">
        <v>1377</v>
      </c>
      <c r="Y131" s="37">
        <v>405</v>
      </c>
      <c r="AC131" s="263" t="s">
        <v>2209</v>
      </c>
      <c r="AD131" s="258" t="s">
        <v>3274</v>
      </c>
      <c r="AE131" s="259" t="s">
        <v>3018</v>
      </c>
      <c r="AF131" s="259" t="s">
        <v>286</v>
      </c>
      <c r="AG131" s="260">
        <v>120.5</v>
      </c>
      <c r="AH131" s="259" t="s">
        <v>3015</v>
      </c>
      <c r="AI131" s="261">
        <v>9</v>
      </c>
      <c r="AJ131" s="262" t="s">
        <v>3259</v>
      </c>
      <c r="AK131" s="247" t="s">
        <v>1674</v>
      </c>
      <c r="AL131" s="248">
        <v>3</v>
      </c>
      <c r="AN131" s="38">
        <v>90634</v>
      </c>
      <c r="AO131" s="38" t="s">
        <v>1387</v>
      </c>
      <c r="AP131" s="38">
        <v>20293.654609426889</v>
      </c>
      <c r="AQ131" s="38">
        <v>16640.796779730048</v>
      </c>
      <c r="AR131" s="38">
        <v>16512.422609426889</v>
      </c>
    </row>
    <row r="132" spans="1:46" ht="39.950000000000003" customHeight="1" thickBot="1">
      <c r="A132" s="25" t="s">
        <v>1387</v>
      </c>
      <c r="B132" s="26" t="s">
        <v>1388</v>
      </c>
      <c r="C132" s="26" t="s">
        <v>1389</v>
      </c>
      <c r="D132" s="27" t="s">
        <v>148</v>
      </c>
      <c r="E132" s="25">
        <v>90634</v>
      </c>
      <c r="F132" s="28">
        <v>634</v>
      </c>
      <c r="G132" s="29" t="s">
        <v>1387</v>
      </c>
      <c r="H132" s="26" t="s">
        <v>1115</v>
      </c>
      <c r="I132" s="29">
        <v>48</v>
      </c>
      <c r="J132" s="27" t="s">
        <v>1390</v>
      </c>
      <c r="K132" s="30" t="s">
        <v>1391</v>
      </c>
      <c r="L132" s="54" t="s">
        <v>1392</v>
      </c>
      <c r="M132" s="54" t="s">
        <v>1393</v>
      </c>
      <c r="N132" s="54" t="s">
        <v>1394</v>
      </c>
      <c r="O132" s="36">
        <v>500206347</v>
      </c>
      <c r="P132" s="27" t="s">
        <v>79</v>
      </c>
      <c r="Q132" s="33" t="s">
        <v>156</v>
      </c>
      <c r="R132" s="32" t="s">
        <v>180</v>
      </c>
      <c r="S132" s="40" t="s">
        <v>1395</v>
      </c>
      <c r="T132" s="36"/>
      <c r="U132" s="36"/>
      <c r="V132" s="48" t="s">
        <v>1396</v>
      </c>
      <c r="W132" s="36" t="s">
        <v>184</v>
      </c>
      <c r="X132" s="37" t="s">
        <v>1191</v>
      </c>
      <c r="Y132" s="37">
        <v>451</v>
      </c>
      <c r="AC132" s="124" t="s">
        <v>1460</v>
      </c>
      <c r="AD132" s="258" t="s">
        <v>3275</v>
      </c>
      <c r="AE132" s="259" t="s">
        <v>3022</v>
      </c>
      <c r="AF132" s="259" t="s">
        <v>286</v>
      </c>
      <c r="AG132" s="260">
        <v>1.5</v>
      </c>
      <c r="AH132" s="259" t="s">
        <v>3276</v>
      </c>
      <c r="AI132" s="261">
        <v>8</v>
      </c>
      <c r="AJ132" s="262" t="s">
        <v>3079</v>
      </c>
      <c r="AK132" s="247" t="s">
        <v>1152</v>
      </c>
      <c r="AL132" s="248">
        <v>10</v>
      </c>
      <c r="AN132" s="38">
        <v>90508</v>
      </c>
      <c r="AO132" s="38" t="s">
        <v>3469</v>
      </c>
      <c r="AP132" s="38">
        <v>7533.3741170455396</v>
      </c>
      <c r="AQ132" s="38">
        <v>6177.3667759773425</v>
      </c>
      <c r="AR132" s="38">
        <v>6106.2763019772756</v>
      </c>
    </row>
    <row r="133" spans="1:46" ht="39.950000000000003" customHeight="1" thickBot="1">
      <c r="A133" s="25" t="s">
        <v>694</v>
      </c>
      <c r="B133" s="26" t="s">
        <v>695</v>
      </c>
      <c r="C133" s="26" t="s">
        <v>696</v>
      </c>
      <c r="D133" s="27" t="s">
        <v>148</v>
      </c>
      <c r="E133" s="25">
        <v>90654</v>
      </c>
      <c r="F133" s="28">
        <v>654</v>
      </c>
      <c r="G133" s="29" t="s">
        <v>694</v>
      </c>
      <c r="H133" s="26" t="s">
        <v>527</v>
      </c>
      <c r="I133" s="29">
        <v>49</v>
      </c>
      <c r="J133" s="27" t="s">
        <v>697</v>
      </c>
      <c r="K133" s="30" t="s">
        <v>698</v>
      </c>
      <c r="L133" s="31" t="s">
        <v>699</v>
      </c>
      <c r="M133" s="54" t="s">
        <v>700</v>
      </c>
      <c r="N133" s="54" t="s">
        <v>701</v>
      </c>
      <c r="O133" s="36">
        <v>500206545</v>
      </c>
      <c r="P133" s="37" t="s">
        <v>286</v>
      </c>
      <c r="Q133" s="33" t="s">
        <v>156</v>
      </c>
      <c r="R133" s="32" t="s">
        <v>180</v>
      </c>
      <c r="S133" s="57" t="s">
        <v>702</v>
      </c>
      <c r="T133" s="55" t="s">
        <v>703</v>
      </c>
      <c r="U133" s="36"/>
      <c r="V133" s="56" t="s">
        <v>704</v>
      </c>
      <c r="W133" s="36" t="s">
        <v>184</v>
      </c>
      <c r="X133" s="37" t="s">
        <v>536</v>
      </c>
      <c r="Y133" s="37">
        <v>354</v>
      </c>
      <c r="AC133" s="249" t="s">
        <v>2218</v>
      </c>
      <c r="AD133" s="254" t="s">
        <v>3277</v>
      </c>
      <c r="AE133" s="255" t="s">
        <v>3018</v>
      </c>
      <c r="AF133" s="255" t="s">
        <v>79</v>
      </c>
      <c r="AG133" s="256">
        <v>105.3</v>
      </c>
      <c r="AH133" s="255" t="s">
        <v>3030</v>
      </c>
      <c r="AI133" s="255">
        <v>15</v>
      </c>
      <c r="AJ133" s="257" t="s">
        <v>3141</v>
      </c>
      <c r="AK133" s="250" t="s">
        <v>1775</v>
      </c>
      <c r="AL133" s="252">
        <v>2</v>
      </c>
      <c r="AN133" s="38">
        <v>90654</v>
      </c>
      <c r="AO133" s="38" t="s">
        <v>694</v>
      </c>
      <c r="AP133" s="38">
        <v>17035.31738073485</v>
      </c>
      <c r="AQ133" s="38">
        <v>13968.960252202576</v>
      </c>
      <c r="AR133" s="38">
        <v>13559.993980734849</v>
      </c>
    </row>
    <row r="134" spans="1:46" ht="39.950000000000003" customHeight="1" thickBot="1">
      <c r="A134" s="25" t="s">
        <v>2509</v>
      </c>
      <c r="B134" s="26" t="s">
        <v>2510</v>
      </c>
      <c r="C134" s="26" t="s">
        <v>1229</v>
      </c>
      <c r="D134" s="27" t="s">
        <v>163</v>
      </c>
      <c r="E134" s="25">
        <v>70267</v>
      </c>
      <c r="F134" s="28">
        <v>267</v>
      </c>
      <c r="G134" s="29" t="s">
        <v>2509</v>
      </c>
      <c r="H134" s="26" t="s">
        <v>2443</v>
      </c>
      <c r="I134" s="29"/>
      <c r="J134" s="27" t="s">
        <v>2511</v>
      </c>
      <c r="K134" s="30" t="s">
        <v>2512</v>
      </c>
      <c r="L134" s="31" t="s">
        <v>2513</v>
      </c>
      <c r="M134" s="54" t="s">
        <v>2514</v>
      </c>
      <c r="N134" s="54" t="s">
        <v>2515</v>
      </c>
      <c r="O134" s="36">
        <v>500202676</v>
      </c>
      <c r="P134" s="37" t="s">
        <v>286</v>
      </c>
      <c r="Q134" s="33" t="s">
        <v>156</v>
      </c>
      <c r="R134" s="32" t="s">
        <v>157</v>
      </c>
      <c r="S134" s="40" t="s">
        <v>2516</v>
      </c>
      <c r="T134" s="74"/>
      <c r="U134" s="36"/>
      <c r="V134" s="56" t="s">
        <v>2517</v>
      </c>
      <c r="W134" s="36" t="s">
        <v>184</v>
      </c>
      <c r="X134" s="37" t="s">
        <v>2490</v>
      </c>
      <c r="Y134" s="37">
        <v>504</v>
      </c>
      <c r="AA134" s="124"/>
      <c r="AC134" s="124" t="s">
        <v>2228</v>
      </c>
      <c r="AD134" s="258" t="s">
        <v>3278</v>
      </c>
      <c r="AE134" s="259" t="s">
        <v>3018</v>
      </c>
      <c r="AF134" s="259" t="s">
        <v>286</v>
      </c>
      <c r="AG134" s="260">
        <v>173.9</v>
      </c>
      <c r="AH134" s="259" t="s">
        <v>3087</v>
      </c>
      <c r="AI134" s="261">
        <v>6</v>
      </c>
      <c r="AJ134" s="262" t="s">
        <v>3088</v>
      </c>
      <c r="AK134" s="247" t="s">
        <v>1664</v>
      </c>
      <c r="AL134" s="248" t="s">
        <v>3174</v>
      </c>
      <c r="AN134" s="38">
        <v>70267</v>
      </c>
      <c r="AO134" s="38" t="s">
        <v>2509</v>
      </c>
      <c r="AP134" s="38">
        <v>-11917.67933570397</v>
      </c>
      <c r="AQ134" s="38">
        <v>0</v>
      </c>
      <c r="AR134" s="38">
        <v>-12743.013857955732</v>
      </c>
    </row>
    <row r="135" spans="1:46" ht="39.950000000000003" customHeight="1" thickBot="1">
      <c r="A135" s="25" t="s">
        <v>2003</v>
      </c>
      <c r="B135" s="26" t="s">
        <v>2004</v>
      </c>
      <c r="C135" s="26" t="s">
        <v>921</v>
      </c>
      <c r="D135" s="27" t="s">
        <v>163</v>
      </c>
      <c r="E135" s="25">
        <v>80047</v>
      </c>
      <c r="F135" s="28">
        <v>47</v>
      </c>
      <c r="G135" s="29" t="s">
        <v>2003</v>
      </c>
      <c r="H135" s="26" t="s">
        <v>1606</v>
      </c>
      <c r="I135" s="29"/>
      <c r="J135" s="27" t="s">
        <v>2005</v>
      </c>
      <c r="K135" s="30" t="s">
        <v>2006</v>
      </c>
      <c r="L135" s="54" t="s">
        <v>2007</v>
      </c>
      <c r="M135" s="54" t="s">
        <v>2008</v>
      </c>
      <c r="N135" s="54" t="s">
        <v>2009</v>
      </c>
      <c r="O135" s="36">
        <v>500200472</v>
      </c>
      <c r="P135" s="37" t="s">
        <v>286</v>
      </c>
      <c r="Q135" s="33" t="s">
        <v>156</v>
      </c>
      <c r="R135" s="32" t="s">
        <v>157</v>
      </c>
      <c r="S135" s="40" t="s">
        <v>2010</v>
      </c>
      <c r="T135" s="36"/>
      <c r="U135" s="36"/>
      <c r="V135" s="56" t="s">
        <v>2011</v>
      </c>
      <c r="W135" s="36" t="s">
        <v>184</v>
      </c>
      <c r="X135" s="37" t="s">
        <v>1631</v>
      </c>
      <c r="Y135" s="37">
        <v>251</v>
      </c>
      <c r="AA135" s="124"/>
      <c r="AC135" s="246" t="s">
        <v>387</v>
      </c>
      <c r="AD135" s="258" t="s">
        <v>3279</v>
      </c>
      <c r="AE135" s="259" t="s">
        <v>3029</v>
      </c>
      <c r="AF135" s="259" t="s">
        <v>286</v>
      </c>
      <c r="AG135" s="260">
        <v>93.7</v>
      </c>
      <c r="AH135" s="259" t="s">
        <v>3265</v>
      </c>
      <c r="AI135" s="261">
        <v>8</v>
      </c>
      <c r="AJ135" s="262" t="s">
        <v>3280</v>
      </c>
      <c r="AK135" s="247" t="s">
        <v>387</v>
      </c>
      <c r="AL135" s="248">
        <v>10</v>
      </c>
      <c r="AN135" s="38">
        <v>80047</v>
      </c>
      <c r="AO135" s="38" t="s">
        <v>2003</v>
      </c>
      <c r="AP135" s="38">
        <v>2392.1566832961985</v>
      </c>
      <c r="AQ135" s="38">
        <v>1961.5684803028826</v>
      </c>
      <c r="AR135" s="38">
        <v>765.8703220705994</v>
      </c>
    </row>
    <row r="136" spans="1:46" ht="39.950000000000003" customHeight="1" thickBot="1">
      <c r="A136" s="25" t="s">
        <v>2012</v>
      </c>
      <c r="B136" s="26" t="s">
        <v>2013</v>
      </c>
      <c r="C136" s="26" t="s">
        <v>2014</v>
      </c>
      <c r="D136" s="27" t="s">
        <v>163</v>
      </c>
      <c r="E136" s="25">
        <v>51139</v>
      </c>
      <c r="F136" s="28">
        <v>1139</v>
      </c>
      <c r="G136" s="29" t="s">
        <v>2012</v>
      </c>
      <c r="H136" s="26" t="s">
        <v>1606</v>
      </c>
      <c r="I136" s="29"/>
      <c r="J136" s="27" t="s">
        <v>2015</v>
      </c>
      <c r="K136" s="30" t="s">
        <v>2016</v>
      </c>
      <c r="L136" s="54" t="s">
        <v>2017</v>
      </c>
      <c r="M136" s="54" t="s">
        <v>2018</v>
      </c>
      <c r="N136" s="54" t="s">
        <v>2019</v>
      </c>
      <c r="O136" s="36">
        <v>500211396</v>
      </c>
      <c r="P136" s="37" t="s">
        <v>79</v>
      </c>
      <c r="Q136" s="33" t="s">
        <v>156</v>
      </c>
      <c r="R136" s="32" t="s">
        <v>157</v>
      </c>
      <c r="S136" s="40" t="s">
        <v>2020</v>
      </c>
      <c r="T136" s="36"/>
      <c r="U136" s="36"/>
      <c r="V136" s="56" t="s">
        <v>2021</v>
      </c>
      <c r="W136" s="36" t="s">
        <v>143</v>
      </c>
      <c r="X136" s="37" t="s">
        <v>2012</v>
      </c>
      <c r="Y136" s="37">
        <v>208</v>
      </c>
      <c r="AC136" s="124" t="s">
        <v>2239</v>
      </c>
      <c r="AD136" s="258" t="s">
        <v>3281</v>
      </c>
      <c r="AE136" s="259" t="s">
        <v>3018</v>
      </c>
      <c r="AF136" s="259" t="s">
        <v>286</v>
      </c>
      <c r="AG136" s="260">
        <v>109.2</v>
      </c>
      <c r="AH136" s="259" t="s">
        <v>3282</v>
      </c>
      <c r="AI136" s="261">
        <v>9</v>
      </c>
      <c r="AJ136" s="262" t="s">
        <v>3085</v>
      </c>
      <c r="AK136" s="247" t="s">
        <v>1631</v>
      </c>
      <c r="AL136" s="248">
        <v>4</v>
      </c>
      <c r="AN136" s="38">
        <v>51139</v>
      </c>
      <c r="AO136" s="38" t="s">
        <v>2012</v>
      </c>
      <c r="AP136" s="38">
        <v>5345.8922346080717</v>
      </c>
      <c r="AQ136" s="38">
        <v>5710.2756003144978</v>
      </c>
      <c r="AR136" s="38">
        <v>-14111.107501425016</v>
      </c>
    </row>
    <row r="137" spans="1:46" ht="39.950000000000003" customHeight="1" thickBot="1">
      <c r="A137" s="39" t="s">
        <v>171</v>
      </c>
      <c r="B137" s="40" t="s">
        <v>171</v>
      </c>
      <c r="C137" s="40" t="s">
        <v>171</v>
      </c>
      <c r="D137" s="37" t="s">
        <v>171</v>
      </c>
      <c r="E137" s="25">
        <v>4118</v>
      </c>
      <c r="F137" s="28">
        <v>4118</v>
      </c>
      <c r="G137" s="29" t="s">
        <v>1397</v>
      </c>
      <c r="H137" s="26" t="s">
        <v>1115</v>
      </c>
      <c r="I137" s="29"/>
      <c r="J137" s="27" t="s">
        <v>1398</v>
      </c>
      <c r="K137" s="30" t="s">
        <v>1399</v>
      </c>
      <c r="L137" s="31" t="s">
        <v>1400</v>
      </c>
      <c r="M137" s="54" t="s">
        <v>1401</v>
      </c>
      <c r="N137" s="54" t="s">
        <v>1402</v>
      </c>
      <c r="O137" s="36">
        <v>500241187</v>
      </c>
      <c r="P137" s="37" t="s">
        <v>178</v>
      </c>
      <c r="Q137" s="33" t="s">
        <v>156</v>
      </c>
      <c r="R137" s="32" t="s">
        <v>157</v>
      </c>
      <c r="S137" s="40" t="s">
        <v>1403</v>
      </c>
      <c r="T137" s="36"/>
      <c r="U137" s="36"/>
      <c r="V137" s="56" t="s">
        <v>1404</v>
      </c>
      <c r="W137" s="37" t="s">
        <v>143</v>
      </c>
      <c r="X137" s="37" t="s">
        <v>1397</v>
      </c>
      <c r="Y137" s="37">
        <v>412</v>
      </c>
      <c r="AC137" s="246" t="s">
        <v>2245</v>
      </c>
      <c r="AD137" s="258" t="s">
        <v>3283</v>
      </c>
      <c r="AE137" s="259" t="s">
        <v>3018</v>
      </c>
      <c r="AF137" s="259" t="s">
        <v>286</v>
      </c>
      <c r="AG137" s="260">
        <v>89.6</v>
      </c>
      <c r="AH137" s="259" t="s">
        <v>3104</v>
      </c>
      <c r="AI137" s="261">
        <v>9</v>
      </c>
      <c r="AJ137" s="262" t="s">
        <v>3049</v>
      </c>
      <c r="AK137" s="247" t="s">
        <v>1624</v>
      </c>
      <c r="AL137" s="248">
        <v>2</v>
      </c>
      <c r="AN137" s="38">
        <v>4118</v>
      </c>
      <c r="AO137" s="38" t="s">
        <v>1397</v>
      </c>
      <c r="AP137" s="38">
        <v>-15689.953275912616</v>
      </c>
      <c r="AQ137" s="38">
        <v>0</v>
      </c>
      <c r="AR137" s="38">
        <v>-24563.053926605277</v>
      </c>
    </row>
    <row r="138" spans="1:46" ht="39.950000000000003" customHeight="1" thickBot="1">
      <c r="A138" s="25" t="s">
        <v>316</v>
      </c>
      <c r="B138" s="26" t="s">
        <v>317</v>
      </c>
      <c r="C138" s="26" t="s">
        <v>318</v>
      </c>
      <c r="D138" s="27" t="s">
        <v>163</v>
      </c>
      <c r="E138" s="25">
        <v>71271</v>
      </c>
      <c r="F138" s="28">
        <v>1271</v>
      </c>
      <c r="G138" s="29" t="s">
        <v>316</v>
      </c>
      <c r="H138" s="26" t="s">
        <v>149</v>
      </c>
      <c r="I138" s="29"/>
      <c r="J138" s="27" t="s">
        <v>319</v>
      </c>
      <c r="K138" s="30" t="s">
        <v>320</v>
      </c>
      <c r="L138" s="31" t="s">
        <v>321</v>
      </c>
      <c r="M138" s="31" t="s">
        <v>322</v>
      </c>
      <c r="N138" s="31" t="s">
        <v>323</v>
      </c>
      <c r="O138" s="32">
        <v>500212717</v>
      </c>
      <c r="P138" s="27" t="s">
        <v>286</v>
      </c>
      <c r="Q138" s="33" t="s">
        <v>156</v>
      </c>
      <c r="R138" s="32" t="s">
        <v>157</v>
      </c>
      <c r="S138" s="26" t="s">
        <v>324</v>
      </c>
      <c r="T138" s="32"/>
      <c r="U138" s="32"/>
      <c r="V138" s="35" t="s">
        <v>325</v>
      </c>
      <c r="W138" s="36" t="s">
        <v>143</v>
      </c>
      <c r="X138" s="37" t="s">
        <v>316</v>
      </c>
      <c r="Y138" s="37">
        <v>619</v>
      </c>
      <c r="AC138" s="246" t="s">
        <v>2255</v>
      </c>
      <c r="AD138" s="258" t="s">
        <v>3284</v>
      </c>
      <c r="AE138" s="259" t="s">
        <v>3018</v>
      </c>
      <c r="AF138" s="259" t="s">
        <v>286</v>
      </c>
      <c r="AG138" s="260">
        <v>93.1</v>
      </c>
      <c r="AH138" s="259" t="s">
        <v>3019</v>
      </c>
      <c r="AI138" s="261">
        <v>10</v>
      </c>
      <c r="AJ138" s="262" t="s">
        <v>3049</v>
      </c>
      <c r="AK138" s="247" t="s">
        <v>1624</v>
      </c>
      <c r="AL138" s="248">
        <v>2</v>
      </c>
      <c r="AN138" s="38">
        <v>71271</v>
      </c>
      <c r="AO138" s="38" t="s">
        <v>316</v>
      </c>
      <c r="AP138" s="38">
        <v>-3514.5960749653627</v>
      </c>
      <c r="AQ138" s="38">
        <v>0</v>
      </c>
      <c r="AR138" s="38">
        <v>-4778.3585505304827</v>
      </c>
    </row>
    <row r="139" spans="1:46" ht="39.950000000000003" customHeight="1" thickBot="1">
      <c r="A139" s="25" t="s">
        <v>1405</v>
      </c>
      <c r="B139" s="26" t="s">
        <v>1406</v>
      </c>
      <c r="C139" s="26" t="s">
        <v>1407</v>
      </c>
      <c r="D139" s="27" t="s">
        <v>148</v>
      </c>
      <c r="E139" s="25">
        <v>37000</v>
      </c>
      <c r="F139" s="28">
        <v>7000</v>
      </c>
      <c r="G139" s="29" t="s">
        <v>1405</v>
      </c>
      <c r="H139" s="26" t="s">
        <v>1115</v>
      </c>
      <c r="I139" s="29">
        <v>50</v>
      </c>
      <c r="J139" s="27" t="s">
        <v>1408</v>
      </c>
      <c r="K139" s="30" t="s">
        <v>1409</v>
      </c>
      <c r="L139" s="54" t="s">
        <v>1410</v>
      </c>
      <c r="M139" s="54" t="s">
        <v>1411</v>
      </c>
      <c r="N139" s="54" t="s">
        <v>1412</v>
      </c>
      <c r="O139" s="36">
        <v>500270004</v>
      </c>
      <c r="P139" s="37" t="s">
        <v>79</v>
      </c>
      <c r="Q139" s="33" t="s">
        <v>414</v>
      </c>
      <c r="R139" s="32" t="s">
        <v>157</v>
      </c>
      <c r="S139" s="40" t="s">
        <v>1413</v>
      </c>
      <c r="T139" s="36"/>
      <c r="U139" s="36"/>
      <c r="V139" s="56" t="s">
        <v>1414</v>
      </c>
      <c r="W139" s="36" t="s">
        <v>143</v>
      </c>
      <c r="X139" s="37" t="s">
        <v>1405</v>
      </c>
      <c r="Y139" s="37">
        <v>406</v>
      </c>
      <c r="AC139" s="246" t="s">
        <v>2265</v>
      </c>
      <c r="AD139" s="258" t="s">
        <v>3285</v>
      </c>
      <c r="AE139" s="259" t="s">
        <v>3018</v>
      </c>
      <c r="AF139" s="259" t="s">
        <v>286</v>
      </c>
      <c r="AG139" s="260">
        <v>182</v>
      </c>
      <c r="AH139" s="259" t="s">
        <v>3087</v>
      </c>
      <c r="AI139" s="261">
        <v>4</v>
      </c>
      <c r="AJ139" s="262" t="s">
        <v>3088</v>
      </c>
      <c r="AK139" s="247" t="s">
        <v>1664</v>
      </c>
      <c r="AL139" s="248">
        <v>2</v>
      </c>
      <c r="AN139" s="38">
        <v>37000</v>
      </c>
      <c r="AO139" s="38" t="s">
        <v>1405</v>
      </c>
      <c r="AP139" s="38">
        <v>44595.069355038817</v>
      </c>
      <c r="AQ139" s="38">
        <v>36567.956871131828</v>
      </c>
      <c r="AR139" s="38">
        <v>11787.374860351194</v>
      </c>
    </row>
    <row r="140" spans="1:46" ht="39.950000000000003" customHeight="1" thickBot="1">
      <c r="A140" s="39" t="s">
        <v>171</v>
      </c>
      <c r="B140" s="26" t="s">
        <v>171</v>
      </c>
      <c r="C140" s="26" t="s">
        <v>171</v>
      </c>
      <c r="D140" s="27" t="s">
        <v>163</v>
      </c>
      <c r="E140" s="25">
        <v>6150</v>
      </c>
      <c r="F140" s="28">
        <v>6150</v>
      </c>
      <c r="G140" s="29" t="s">
        <v>326</v>
      </c>
      <c r="H140" s="26" t="s">
        <v>149</v>
      </c>
      <c r="I140" s="29"/>
      <c r="J140" s="27" t="s">
        <v>327</v>
      </c>
      <c r="K140" s="30" t="s">
        <v>328</v>
      </c>
      <c r="L140" s="31" t="s">
        <v>329</v>
      </c>
      <c r="M140" s="31" t="s">
        <v>330</v>
      </c>
      <c r="N140" s="31" t="s">
        <v>331</v>
      </c>
      <c r="O140" s="32">
        <v>500261508</v>
      </c>
      <c r="P140" s="27" t="s">
        <v>178</v>
      </c>
      <c r="Q140" s="33" t="s">
        <v>156</v>
      </c>
      <c r="R140" s="32" t="s">
        <v>157</v>
      </c>
      <c r="S140" s="26" t="s">
        <v>332</v>
      </c>
      <c r="T140" s="32"/>
      <c r="U140" s="32"/>
      <c r="V140" s="35" t="s">
        <v>333</v>
      </c>
      <c r="W140" s="37" t="s">
        <v>143</v>
      </c>
      <c r="X140" s="37" t="s">
        <v>326</v>
      </c>
      <c r="Y140" s="37">
        <v>634</v>
      </c>
      <c r="AC140" s="249" t="s">
        <v>2271</v>
      </c>
      <c r="AD140" s="264" t="s">
        <v>3286</v>
      </c>
      <c r="AE140" s="255" t="s">
        <v>3018</v>
      </c>
      <c r="AF140" s="255" t="s">
        <v>79</v>
      </c>
      <c r="AG140" s="256">
        <v>101.2</v>
      </c>
      <c r="AH140" s="255" t="s">
        <v>3081</v>
      </c>
      <c r="AI140" s="255">
        <v>16</v>
      </c>
      <c r="AJ140" s="257" t="s">
        <v>3287</v>
      </c>
      <c r="AK140" s="250" t="s">
        <v>2271</v>
      </c>
      <c r="AL140" s="252">
        <v>4</v>
      </c>
      <c r="AN140" s="38">
        <v>6150</v>
      </c>
      <c r="AO140" s="38" t="s">
        <v>326</v>
      </c>
      <c r="AP140" s="38">
        <v>18143.187175875515</v>
      </c>
      <c r="AQ140" s="38">
        <v>14877.413484217921</v>
      </c>
      <c r="AR140" s="38">
        <v>12561.200747172976</v>
      </c>
    </row>
    <row r="141" spans="1:46" ht="39.950000000000003" customHeight="1" thickBot="1">
      <c r="A141" s="25" t="s">
        <v>334</v>
      </c>
      <c r="B141" s="40" t="s">
        <v>335</v>
      </c>
      <c r="C141" s="40" t="s">
        <v>308</v>
      </c>
      <c r="D141" s="27" t="s">
        <v>148</v>
      </c>
      <c r="E141" s="25">
        <v>91060</v>
      </c>
      <c r="F141" s="28">
        <v>1060</v>
      </c>
      <c r="G141" s="29" t="s">
        <v>334</v>
      </c>
      <c r="H141" s="26" t="s">
        <v>149</v>
      </c>
      <c r="I141" s="29">
        <v>51</v>
      </c>
      <c r="J141" s="27" t="s">
        <v>336</v>
      </c>
      <c r="K141" s="30" t="s">
        <v>337</v>
      </c>
      <c r="L141" s="31" t="s">
        <v>338</v>
      </c>
      <c r="M141" s="31" t="s">
        <v>339</v>
      </c>
      <c r="N141" s="31" t="s">
        <v>340</v>
      </c>
      <c r="O141" s="32">
        <v>500210604</v>
      </c>
      <c r="P141" s="27" t="s">
        <v>286</v>
      </c>
      <c r="Q141" s="33" t="s">
        <v>156</v>
      </c>
      <c r="R141" s="32" t="s">
        <v>180</v>
      </c>
      <c r="S141" s="26" t="s">
        <v>341</v>
      </c>
      <c r="T141" s="32"/>
      <c r="U141" s="32"/>
      <c r="V141" s="26" t="s">
        <v>183</v>
      </c>
      <c r="W141" s="36" t="s">
        <v>184</v>
      </c>
      <c r="X141" s="27" t="s">
        <v>288</v>
      </c>
      <c r="Y141" s="37">
        <v>653</v>
      </c>
      <c r="AC141" s="263" t="s">
        <v>1000</v>
      </c>
      <c r="AD141" s="258" t="s">
        <v>3288</v>
      </c>
      <c r="AE141" s="259" t="s">
        <v>3040</v>
      </c>
      <c r="AF141" s="259" t="s">
        <v>286</v>
      </c>
      <c r="AG141" s="260">
        <v>36</v>
      </c>
      <c r="AH141" s="259" t="s">
        <v>3289</v>
      </c>
      <c r="AI141" s="261">
        <v>8</v>
      </c>
      <c r="AJ141" s="262" t="s">
        <v>3290</v>
      </c>
      <c r="AK141" s="247" t="s">
        <v>1000</v>
      </c>
      <c r="AL141" s="248">
        <v>2</v>
      </c>
      <c r="AN141" s="38">
        <v>91060</v>
      </c>
      <c r="AO141" s="38" t="s">
        <v>334</v>
      </c>
      <c r="AP141" s="38">
        <v>15755.923362650943</v>
      </c>
      <c r="AQ141" s="38">
        <v>12919.857157373772</v>
      </c>
      <c r="AR141" s="38">
        <v>14797.395962650942</v>
      </c>
    </row>
    <row r="142" spans="1:46" ht="39.950000000000003" customHeight="1" thickBot="1">
      <c r="A142" s="39" t="s">
        <v>171</v>
      </c>
      <c r="B142" s="40" t="s">
        <v>171</v>
      </c>
      <c r="C142" s="40" t="s">
        <v>171</v>
      </c>
      <c r="D142" s="37" t="s">
        <v>171</v>
      </c>
      <c r="E142" s="25">
        <v>2155</v>
      </c>
      <c r="F142" s="28">
        <v>2155</v>
      </c>
      <c r="G142" s="29" t="s">
        <v>2022</v>
      </c>
      <c r="H142" s="26" t="s">
        <v>1606</v>
      </c>
      <c r="I142" s="29"/>
      <c r="J142" s="27" t="s">
        <v>2023</v>
      </c>
      <c r="K142" s="30" t="s">
        <v>2024</v>
      </c>
      <c r="L142" s="54" t="s">
        <v>2025</v>
      </c>
      <c r="M142" s="54" t="s">
        <v>2026</v>
      </c>
      <c r="N142" s="54" t="s">
        <v>2027</v>
      </c>
      <c r="O142" s="36">
        <v>500221551</v>
      </c>
      <c r="P142" s="37" t="s">
        <v>178</v>
      </c>
      <c r="Q142" s="33" t="s">
        <v>156</v>
      </c>
      <c r="R142" s="32" t="s">
        <v>157</v>
      </c>
      <c r="S142" s="40" t="s">
        <v>2028</v>
      </c>
      <c r="T142" s="36"/>
      <c r="U142" s="36"/>
      <c r="V142" s="56" t="s">
        <v>2029</v>
      </c>
      <c r="W142" s="37" t="s">
        <v>184</v>
      </c>
      <c r="X142" s="37" t="s">
        <v>1784</v>
      </c>
      <c r="Y142" s="37">
        <v>253</v>
      </c>
      <c r="AC142" s="249" t="s">
        <v>2304</v>
      </c>
      <c r="AD142" s="254" t="s">
        <v>3291</v>
      </c>
      <c r="AE142" s="255" t="s">
        <v>3018</v>
      </c>
      <c r="AF142" s="255" t="s">
        <v>79</v>
      </c>
      <c r="AG142" s="256">
        <v>74.8</v>
      </c>
      <c r="AH142" s="255" t="s">
        <v>3292</v>
      </c>
      <c r="AI142" s="255">
        <v>14</v>
      </c>
      <c r="AJ142" s="257" t="s">
        <v>3293</v>
      </c>
      <c r="AK142" s="250" t="s">
        <v>2304</v>
      </c>
      <c r="AL142" s="252">
        <v>5</v>
      </c>
      <c r="AN142" s="38">
        <v>2155</v>
      </c>
      <c r="AO142" s="124" t="s">
        <v>2022</v>
      </c>
      <c r="AP142" s="38">
        <v>15340.667174870678</v>
      </c>
      <c r="AQ142" s="38">
        <v>12579.347083393955</v>
      </c>
      <c r="AR142" s="38">
        <v>13570.278791366678</v>
      </c>
      <c r="AT142" s="124"/>
    </row>
    <row r="143" spans="1:46" ht="39.950000000000003" customHeight="1" thickBot="1">
      <c r="A143" s="25" t="s">
        <v>1085</v>
      </c>
      <c r="B143" s="26" t="s">
        <v>1086</v>
      </c>
      <c r="C143" s="26" t="s">
        <v>1087</v>
      </c>
      <c r="D143" s="27" t="s">
        <v>163</v>
      </c>
      <c r="E143" s="25">
        <v>51015</v>
      </c>
      <c r="F143" s="28">
        <v>1015</v>
      </c>
      <c r="G143" s="29" t="s">
        <v>1085</v>
      </c>
      <c r="H143" s="26" t="s">
        <v>1058</v>
      </c>
      <c r="I143" s="29"/>
      <c r="J143" s="27" t="s">
        <v>1088</v>
      </c>
      <c r="K143" s="30" t="s">
        <v>1089</v>
      </c>
      <c r="L143" s="31" t="s">
        <v>1090</v>
      </c>
      <c r="M143" s="54" t="s">
        <v>1091</v>
      </c>
      <c r="N143" s="54" t="s">
        <v>1092</v>
      </c>
      <c r="O143" s="36">
        <v>500210158</v>
      </c>
      <c r="P143" s="37" t="s">
        <v>286</v>
      </c>
      <c r="Q143" s="33" t="s">
        <v>156</v>
      </c>
      <c r="R143" s="32" t="s">
        <v>157</v>
      </c>
      <c r="S143" s="40" t="s">
        <v>1093</v>
      </c>
      <c r="T143" s="36"/>
      <c r="U143" s="36"/>
      <c r="V143" s="56" t="s">
        <v>1094</v>
      </c>
      <c r="W143" s="36" t="s">
        <v>184</v>
      </c>
      <c r="X143" s="37" t="s">
        <v>1066</v>
      </c>
      <c r="Y143" s="37">
        <v>152</v>
      </c>
      <c r="AC143" s="246" t="s">
        <v>2313</v>
      </c>
      <c r="AD143" s="258" t="s">
        <v>3294</v>
      </c>
      <c r="AE143" s="259" t="s">
        <v>3018</v>
      </c>
      <c r="AF143" s="259" t="s">
        <v>286</v>
      </c>
      <c r="AG143" s="260">
        <v>109.1</v>
      </c>
      <c r="AH143" s="259" t="s">
        <v>3115</v>
      </c>
      <c r="AI143" s="261">
        <v>13</v>
      </c>
      <c r="AJ143" s="262" t="s">
        <v>3141</v>
      </c>
      <c r="AK143" s="247" t="s">
        <v>1775</v>
      </c>
      <c r="AL143" s="248">
        <v>2</v>
      </c>
      <c r="AN143" s="38">
        <v>51015</v>
      </c>
      <c r="AO143" s="38" t="s">
        <v>1085</v>
      </c>
      <c r="AP143" s="38">
        <v>13780.856784541989</v>
      </c>
      <c r="AQ143" s="38">
        <v>11300.302563324431</v>
      </c>
      <c r="AR143" s="38">
        <v>4159.6106659329589</v>
      </c>
      <c r="AT143" s="124"/>
    </row>
    <row r="144" spans="1:46" ht="65.25" customHeight="1" thickBot="1">
      <c r="A144" s="25" t="s">
        <v>2030</v>
      </c>
      <c r="B144" s="26" t="s">
        <v>2031</v>
      </c>
      <c r="C144" s="26" t="s">
        <v>2032</v>
      </c>
      <c r="D144" s="27" t="s">
        <v>148</v>
      </c>
      <c r="E144" s="25">
        <v>90481</v>
      </c>
      <c r="F144" s="28">
        <v>481</v>
      </c>
      <c r="G144" s="29" t="s">
        <v>2033</v>
      </c>
      <c r="H144" s="26" t="s">
        <v>1606</v>
      </c>
      <c r="I144" s="29">
        <v>53</v>
      </c>
      <c r="J144" s="27" t="s">
        <v>2034</v>
      </c>
      <c r="K144" s="30"/>
      <c r="L144" s="54" t="s">
        <v>2035</v>
      </c>
      <c r="M144" s="54" t="s">
        <v>2036</v>
      </c>
      <c r="N144" s="54" t="s">
        <v>2037</v>
      </c>
      <c r="O144" s="36">
        <v>500204813</v>
      </c>
      <c r="P144" s="37" t="s">
        <v>286</v>
      </c>
      <c r="Q144" s="33" t="s">
        <v>156</v>
      </c>
      <c r="R144" s="32" t="s">
        <v>617</v>
      </c>
      <c r="S144" s="40" t="s">
        <v>2038</v>
      </c>
      <c r="T144" s="36"/>
      <c r="U144" s="36"/>
      <c r="V144" s="26" t="s">
        <v>183</v>
      </c>
      <c r="W144" s="36" t="s">
        <v>184</v>
      </c>
      <c r="X144" s="37" t="s">
        <v>1631</v>
      </c>
      <c r="Y144" s="37">
        <v>251</v>
      </c>
      <c r="AC144" s="249" t="s">
        <v>397</v>
      </c>
      <c r="AD144" s="254" t="s">
        <v>3295</v>
      </c>
      <c r="AE144" s="255" t="s">
        <v>3029</v>
      </c>
      <c r="AF144" s="255" t="s">
        <v>79</v>
      </c>
      <c r="AG144" s="256">
        <v>123.2</v>
      </c>
      <c r="AH144" s="255" t="s">
        <v>3030</v>
      </c>
      <c r="AI144" s="255">
        <v>15</v>
      </c>
      <c r="AJ144" s="257" t="s">
        <v>3296</v>
      </c>
      <c r="AK144" s="250" t="s">
        <v>397</v>
      </c>
      <c r="AL144" s="252">
        <v>5</v>
      </c>
      <c r="AN144" s="38">
        <v>90481</v>
      </c>
      <c r="AO144" s="38" t="s">
        <v>2033</v>
      </c>
      <c r="AP144" s="38">
        <v>21240.055408652643</v>
      </c>
      <c r="AQ144" s="38">
        <v>17416.845435095165</v>
      </c>
      <c r="AR144" s="38">
        <v>16479.170908652643</v>
      </c>
    </row>
    <row r="145" spans="1:46" ht="39.950000000000003" customHeight="1" thickBot="1">
      <c r="A145" s="25" t="s">
        <v>2039</v>
      </c>
      <c r="B145" s="26" t="s">
        <v>2040</v>
      </c>
      <c r="C145" s="26" t="s">
        <v>2041</v>
      </c>
      <c r="D145" s="27" t="s">
        <v>148</v>
      </c>
      <c r="E145" s="25">
        <v>90516</v>
      </c>
      <c r="F145" s="28">
        <v>516</v>
      </c>
      <c r="G145" s="29" t="s">
        <v>2042</v>
      </c>
      <c r="H145" s="26" t="s">
        <v>1606</v>
      </c>
      <c r="I145" s="29">
        <v>52</v>
      </c>
      <c r="J145" s="27" t="s">
        <v>2043</v>
      </c>
      <c r="K145" s="30"/>
      <c r="L145" s="31" t="s">
        <v>2044</v>
      </c>
      <c r="M145" s="31" t="s">
        <v>2045</v>
      </c>
      <c r="N145" s="31" t="s">
        <v>2046</v>
      </c>
      <c r="O145" s="32">
        <v>500205166</v>
      </c>
      <c r="P145" s="27" t="s">
        <v>286</v>
      </c>
      <c r="Q145" s="33" t="s">
        <v>156</v>
      </c>
      <c r="R145" s="32" t="s">
        <v>180</v>
      </c>
      <c r="S145" s="40" t="s">
        <v>2047</v>
      </c>
      <c r="T145" s="40" t="s">
        <v>2048</v>
      </c>
      <c r="U145" s="80"/>
      <c r="V145" s="46" t="s">
        <v>183</v>
      </c>
      <c r="W145" s="36" t="s">
        <v>184</v>
      </c>
      <c r="X145" s="37" t="s">
        <v>1674</v>
      </c>
      <c r="Y145" s="37">
        <v>260</v>
      </c>
      <c r="AC145" s="246" t="s">
        <v>745</v>
      </c>
      <c r="AD145" s="258" t="s">
        <v>3297</v>
      </c>
      <c r="AE145" s="259" t="s">
        <v>527</v>
      </c>
      <c r="AF145" s="259" t="s">
        <v>286</v>
      </c>
      <c r="AG145" s="260">
        <v>52.7</v>
      </c>
      <c r="AH145" s="259" t="s">
        <v>3298</v>
      </c>
      <c r="AI145" s="261">
        <v>13</v>
      </c>
      <c r="AJ145" s="262" t="s">
        <v>3027</v>
      </c>
      <c r="AK145" s="247" t="s">
        <v>536</v>
      </c>
      <c r="AL145" s="248">
        <v>2</v>
      </c>
      <c r="AN145" s="38">
        <v>90516</v>
      </c>
      <c r="AO145" s="38" t="s">
        <v>3470</v>
      </c>
      <c r="AP145" s="38">
        <v>17996.995405282443</v>
      </c>
      <c r="AQ145" s="38">
        <v>14757.536232331602</v>
      </c>
      <c r="AR145" s="38">
        <v>13228.966235025777</v>
      </c>
    </row>
    <row r="146" spans="1:46" ht="39.950000000000003" customHeight="1" thickBot="1">
      <c r="A146" s="39" t="s">
        <v>171</v>
      </c>
      <c r="B146" s="40" t="s">
        <v>171</v>
      </c>
      <c r="C146" s="40" t="s">
        <v>171</v>
      </c>
      <c r="D146" s="37" t="s">
        <v>171</v>
      </c>
      <c r="E146" s="25">
        <v>94201</v>
      </c>
      <c r="F146" s="28">
        <v>4201</v>
      </c>
      <c r="G146" s="29" t="s">
        <v>2049</v>
      </c>
      <c r="H146" s="26" t="s">
        <v>1606</v>
      </c>
      <c r="I146" s="29"/>
      <c r="J146" s="27" t="s">
        <v>2050</v>
      </c>
      <c r="K146" s="30" t="s">
        <v>2051</v>
      </c>
      <c r="L146" s="31" t="s">
        <v>2052</v>
      </c>
      <c r="M146" s="54" t="s">
        <v>2053</v>
      </c>
      <c r="N146" s="54" t="s">
        <v>2054</v>
      </c>
      <c r="O146" s="36">
        <v>500242011</v>
      </c>
      <c r="P146" s="37" t="s">
        <v>286</v>
      </c>
      <c r="Q146" s="33" t="s">
        <v>156</v>
      </c>
      <c r="R146" s="32" t="s">
        <v>617</v>
      </c>
      <c r="S146" s="40" t="s">
        <v>2055</v>
      </c>
      <c r="T146" s="36"/>
      <c r="U146" s="36"/>
      <c r="V146" s="26" t="s">
        <v>183</v>
      </c>
      <c r="W146" s="36" t="s">
        <v>184</v>
      </c>
      <c r="X146" s="37" t="s">
        <v>1664</v>
      </c>
      <c r="Y146" s="37">
        <v>256</v>
      </c>
      <c r="AA146" s="124"/>
      <c r="AC146" s="124" t="s">
        <v>408</v>
      </c>
      <c r="AD146" s="258" t="s">
        <v>3299</v>
      </c>
      <c r="AE146" s="259" t="s">
        <v>3029</v>
      </c>
      <c r="AF146" s="259" t="s">
        <v>286</v>
      </c>
      <c r="AG146" s="260">
        <v>118.3</v>
      </c>
      <c r="AH146" s="259" t="s">
        <v>3113</v>
      </c>
      <c r="AI146" s="261">
        <v>9</v>
      </c>
      <c r="AJ146" s="262" t="s">
        <v>3163</v>
      </c>
      <c r="AK146" s="247" t="s">
        <v>3164</v>
      </c>
      <c r="AL146" s="248">
        <v>2</v>
      </c>
      <c r="AN146" s="38">
        <v>94201</v>
      </c>
      <c r="AO146" s="38" t="s">
        <v>2049</v>
      </c>
      <c r="AP146" s="38">
        <v>13164.253288789296</v>
      </c>
      <c r="AQ146" s="38">
        <v>10794.687696807221</v>
      </c>
      <c r="AR146" s="38">
        <v>11054.238818440252</v>
      </c>
    </row>
    <row r="147" spans="1:46" ht="39" customHeight="1" thickBot="1">
      <c r="A147" s="25" t="s">
        <v>2056</v>
      </c>
      <c r="B147" s="26" t="s">
        <v>2057</v>
      </c>
      <c r="C147" s="26" t="s">
        <v>2058</v>
      </c>
      <c r="D147" s="27" t="s">
        <v>148</v>
      </c>
      <c r="E147" s="25">
        <v>80065</v>
      </c>
      <c r="F147" s="28">
        <v>65</v>
      </c>
      <c r="G147" s="29" t="s">
        <v>2056</v>
      </c>
      <c r="H147" s="26" t="s">
        <v>1606</v>
      </c>
      <c r="I147" s="29">
        <v>54</v>
      </c>
      <c r="J147" s="27" t="s">
        <v>2059</v>
      </c>
      <c r="K147" s="30" t="s">
        <v>2060</v>
      </c>
      <c r="L147" s="31" t="s">
        <v>2061</v>
      </c>
      <c r="M147" s="54" t="s">
        <v>2062</v>
      </c>
      <c r="N147" s="54" t="s">
        <v>2063</v>
      </c>
      <c r="O147" s="36">
        <v>500200654</v>
      </c>
      <c r="P147" s="37" t="s">
        <v>286</v>
      </c>
      <c r="Q147" s="33" t="s">
        <v>414</v>
      </c>
      <c r="R147" s="32" t="s">
        <v>157</v>
      </c>
      <c r="S147" s="40" t="s">
        <v>2064</v>
      </c>
      <c r="T147" s="36"/>
      <c r="U147" s="36"/>
      <c r="V147" s="26" t="s">
        <v>183</v>
      </c>
      <c r="W147" s="36" t="s">
        <v>184</v>
      </c>
      <c r="X147" s="37" t="s">
        <v>1631</v>
      </c>
      <c r="Y147" s="37">
        <v>251</v>
      </c>
      <c r="AA147" s="124"/>
      <c r="AC147" s="246" t="s">
        <v>756</v>
      </c>
      <c r="AD147" s="258" t="s">
        <v>3300</v>
      </c>
      <c r="AE147" s="259" t="s">
        <v>527</v>
      </c>
      <c r="AF147" s="259" t="s">
        <v>286</v>
      </c>
      <c r="AG147" s="260">
        <v>49.5</v>
      </c>
      <c r="AH147" s="259" t="s">
        <v>3158</v>
      </c>
      <c r="AI147" s="261">
        <v>9</v>
      </c>
      <c r="AJ147" s="262" t="s">
        <v>3038</v>
      </c>
      <c r="AK147" s="247" t="s">
        <v>548</v>
      </c>
      <c r="AL147" s="248">
        <v>2</v>
      </c>
      <c r="AN147" s="38">
        <v>80065</v>
      </c>
      <c r="AO147" s="38" t="s">
        <v>2056</v>
      </c>
      <c r="AP147" s="38">
        <v>3729.6229329930056</v>
      </c>
      <c r="AQ147" s="38">
        <v>3058.2908050542646</v>
      </c>
      <c r="AR147" s="38">
        <v>2587.5847092285271</v>
      </c>
    </row>
    <row r="148" spans="1:46" ht="50.25" customHeight="1" thickBot="1">
      <c r="A148" s="25" t="s">
        <v>2065</v>
      </c>
      <c r="B148" s="26" t="s">
        <v>2066</v>
      </c>
      <c r="C148" s="26" t="s">
        <v>318</v>
      </c>
      <c r="D148" s="27" t="s">
        <v>163</v>
      </c>
      <c r="E148" s="25">
        <v>50874</v>
      </c>
      <c r="F148" s="28">
        <v>874</v>
      </c>
      <c r="G148" s="29" t="s">
        <v>2065</v>
      </c>
      <c r="H148" s="26" t="s">
        <v>1606</v>
      </c>
      <c r="I148" s="29"/>
      <c r="J148" s="27" t="s">
        <v>2067</v>
      </c>
      <c r="K148" s="30" t="s">
        <v>2068</v>
      </c>
      <c r="L148" s="31" t="s">
        <v>2069</v>
      </c>
      <c r="M148" s="54" t="s">
        <v>2070</v>
      </c>
      <c r="N148" s="54" t="s">
        <v>2071</v>
      </c>
      <c r="O148" s="36">
        <v>500208749</v>
      </c>
      <c r="P148" s="37" t="s">
        <v>79</v>
      </c>
      <c r="Q148" s="33" t="s">
        <v>156</v>
      </c>
      <c r="R148" s="32" t="s">
        <v>157</v>
      </c>
      <c r="S148" s="40" t="s">
        <v>2072</v>
      </c>
      <c r="T148" s="36"/>
      <c r="U148" s="36"/>
      <c r="V148" s="56" t="s">
        <v>2073</v>
      </c>
      <c r="W148" s="36" t="s">
        <v>143</v>
      </c>
      <c r="X148" s="37" t="s">
        <v>2065</v>
      </c>
      <c r="Y148" s="37">
        <v>221</v>
      </c>
      <c r="AC148" s="246" t="s">
        <v>2321</v>
      </c>
      <c r="AD148" s="258" t="s">
        <v>3301</v>
      </c>
      <c r="AE148" s="259" t="s">
        <v>3018</v>
      </c>
      <c r="AF148" s="259" t="s">
        <v>286</v>
      </c>
      <c r="AG148" s="260">
        <v>135</v>
      </c>
      <c r="AH148" s="259" t="s">
        <v>3115</v>
      </c>
      <c r="AI148" s="261">
        <v>9</v>
      </c>
      <c r="AJ148" s="262" t="s">
        <v>3097</v>
      </c>
      <c r="AK148" s="247" t="s">
        <v>1693</v>
      </c>
      <c r="AL148" s="248">
        <v>4</v>
      </c>
      <c r="AN148" s="38">
        <v>50874</v>
      </c>
      <c r="AO148" s="38" t="s">
        <v>2065</v>
      </c>
      <c r="AP148" s="38">
        <v>16514.39266452811</v>
      </c>
      <c r="AQ148" s="38">
        <v>13541.801984913049</v>
      </c>
      <c r="AR148" s="38">
        <v>1613.4236468825709</v>
      </c>
    </row>
    <row r="149" spans="1:46" ht="48.75" customHeight="1" thickBot="1">
      <c r="A149" s="39" t="s">
        <v>171</v>
      </c>
      <c r="B149" s="40" t="s">
        <v>171</v>
      </c>
      <c r="C149" s="40" t="s">
        <v>171</v>
      </c>
      <c r="D149" s="27" t="s">
        <v>171</v>
      </c>
      <c r="E149" s="25">
        <v>88002</v>
      </c>
      <c r="F149" s="28">
        <v>8002</v>
      </c>
      <c r="G149" s="29" t="s">
        <v>2074</v>
      </c>
      <c r="H149" s="26" t="s">
        <v>1606</v>
      </c>
      <c r="I149" s="29"/>
      <c r="J149" s="27" t="s">
        <v>2075</v>
      </c>
      <c r="K149" s="27" t="s">
        <v>2076</v>
      </c>
      <c r="L149" s="31" t="s">
        <v>2077</v>
      </c>
      <c r="M149" s="54" t="s">
        <v>2078</v>
      </c>
      <c r="N149" s="54" t="s">
        <v>2079</v>
      </c>
      <c r="O149" s="36">
        <v>500280029</v>
      </c>
      <c r="P149" s="27" t="s">
        <v>451</v>
      </c>
      <c r="Q149" s="33" t="s">
        <v>414</v>
      </c>
      <c r="R149" s="32" t="s">
        <v>157</v>
      </c>
      <c r="S149" s="40" t="s">
        <v>2080</v>
      </c>
      <c r="T149" s="36"/>
      <c r="U149" s="36"/>
      <c r="V149" s="56" t="s">
        <v>2081</v>
      </c>
      <c r="W149" s="36" t="s">
        <v>184</v>
      </c>
      <c r="X149" s="37" t="s">
        <v>1875</v>
      </c>
      <c r="Y149" s="37">
        <v>255</v>
      </c>
      <c r="AC149" s="246" t="s">
        <v>2334</v>
      </c>
      <c r="AD149" s="258" t="s">
        <v>3302</v>
      </c>
      <c r="AE149" s="259" t="s">
        <v>3018</v>
      </c>
      <c r="AF149" s="259" t="s">
        <v>286</v>
      </c>
      <c r="AG149" s="260">
        <v>126.8</v>
      </c>
      <c r="AH149" s="259" t="s">
        <v>3117</v>
      </c>
      <c r="AI149" s="261">
        <v>9</v>
      </c>
      <c r="AJ149" s="262" t="s">
        <v>3097</v>
      </c>
      <c r="AK149" s="247" t="s">
        <v>1693</v>
      </c>
      <c r="AL149" s="248">
        <v>4</v>
      </c>
      <c r="AN149" s="38">
        <v>2313</v>
      </c>
      <c r="AO149" s="38" t="s">
        <v>2082</v>
      </c>
      <c r="AP149" s="38">
        <v>-669.07764255961638</v>
      </c>
      <c r="AQ149" s="38">
        <v>0</v>
      </c>
      <c r="AR149" s="38">
        <v>-5265.4033165596165</v>
      </c>
    </row>
    <row r="150" spans="1:46" ht="39.950000000000003" customHeight="1" thickBot="1">
      <c r="A150" s="39" t="s">
        <v>171</v>
      </c>
      <c r="B150" s="40" t="s">
        <v>171</v>
      </c>
      <c r="C150" s="40" t="s">
        <v>171</v>
      </c>
      <c r="D150" s="27" t="s">
        <v>148</v>
      </c>
      <c r="E150" s="25">
        <v>2313</v>
      </c>
      <c r="F150" s="28">
        <v>2313</v>
      </c>
      <c r="G150" s="29" t="s">
        <v>2082</v>
      </c>
      <c r="H150" s="26" t="s">
        <v>1606</v>
      </c>
      <c r="I150" s="29"/>
      <c r="J150" s="27" t="s">
        <v>2083</v>
      </c>
      <c r="K150" s="30" t="s">
        <v>2084</v>
      </c>
      <c r="L150" s="54" t="s">
        <v>2085</v>
      </c>
      <c r="M150" s="54" t="s">
        <v>2086</v>
      </c>
      <c r="N150" s="54" t="s">
        <v>2087</v>
      </c>
      <c r="O150" s="36">
        <v>500223136</v>
      </c>
      <c r="P150" s="37" t="s">
        <v>178</v>
      </c>
      <c r="Q150" s="33" t="s">
        <v>156</v>
      </c>
      <c r="R150" s="32" t="s">
        <v>157</v>
      </c>
      <c r="S150" s="40" t="s">
        <v>2088</v>
      </c>
      <c r="T150" s="36"/>
      <c r="U150" s="36"/>
      <c r="V150" s="56" t="s">
        <v>2089</v>
      </c>
      <c r="W150" s="37" t="s">
        <v>184</v>
      </c>
      <c r="X150" s="37" t="s">
        <v>1810</v>
      </c>
      <c r="Y150" s="37">
        <v>254</v>
      </c>
      <c r="AC150" s="246" t="s">
        <v>765</v>
      </c>
      <c r="AD150" s="258" t="s">
        <v>3303</v>
      </c>
      <c r="AE150" s="259" t="s">
        <v>527</v>
      </c>
      <c r="AF150" s="259" t="s">
        <v>286</v>
      </c>
      <c r="AG150" s="260">
        <v>40.799999999999997</v>
      </c>
      <c r="AH150" s="259" t="s">
        <v>3078</v>
      </c>
      <c r="AI150" s="261">
        <v>14</v>
      </c>
      <c r="AJ150" s="262" t="s">
        <v>3038</v>
      </c>
      <c r="AK150" s="247" t="s">
        <v>548</v>
      </c>
      <c r="AL150" s="248">
        <v>6</v>
      </c>
      <c r="AN150" s="38">
        <v>7574</v>
      </c>
      <c r="AO150" s="124" t="s">
        <v>955</v>
      </c>
      <c r="AP150" s="38">
        <v>3297.513199624384</v>
      </c>
      <c r="AQ150" s="38">
        <v>2703.9608236919948</v>
      </c>
      <c r="AR150" s="38">
        <v>2813.8471996243843</v>
      </c>
    </row>
    <row r="151" spans="1:46" ht="39.950000000000003" customHeight="1" thickBot="1">
      <c r="A151" s="39" t="s">
        <v>171</v>
      </c>
      <c r="B151" s="40" t="s">
        <v>171</v>
      </c>
      <c r="C151" s="40" t="s">
        <v>171</v>
      </c>
      <c r="D151" s="37" t="s">
        <v>171</v>
      </c>
      <c r="E151" s="25">
        <v>7574</v>
      </c>
      <c r="F151" s="28">
        <v>7574</v>
      </c>
      <c r="G151" s="29" t="s">
        <v>955</v>
      </c>
      <c r="H151" s="26" t="s">
        <v>841</v>
      </c>
      <c r="I151" s="29"/>
      <c r="J151" s="27" t="s">
        <v>956</v>
      </c>
      <c r="K151" s="30" t="s">
        <v>957</v>
      </c>
      <c r="L151" s="31" t="s">
        <v>958</v>
      </c>
      <c r="M151" s="54" t="s">
        <v>959</v>
      </c>
      <c r="N151" s="54" t="s">
        <v>960</v>
      </c>
      <c r="O151" s="36">
        <v>500275748</v>
      </c>
      <c r="P151" s="37" t="s">
        <v>178</v>
      </c>
      <c r="Q151" s="33" t="s">
        <v>156</v>
      </c>
      <c r="R151" s="32" t="s">
        <v>157</v>
      </c>
      <c r="S151" s="40" t="s">
        <v>961</v>
      </c>
      <c r="T151" s="36"/>
      <c r="U151" s="36"/>
      <c r="V151" s="56" t="s">
        <v>962</v>
      </c>
      <c r="W151" s="37" t="s">
        <v>184</v>
      </c>
      <c r="X151" s="37" t="s">
        <v>963</v>
      </c>
      <c r="Y151" s="37">
        <v>713</v>
      </c>
      <c r="AC151" s="124" t="s">
        <v>1486</v>
      </c>
      <c r="AD151" s="258" t="s">
        <v>3304</v>
      </c>
      <c r="AE151" s="259" t="s">
        <v>3022</v>
      </c>
      <c r="AF151" s="259" t="s">
        <v>286</v>
      </c>
      <c r="AG151" s="260">
        <v>18.7</v>
      </c>
      <c r="AH151" s="259" t="s">
        <v>3158</v>
      </c>
      <c r="AI151" s="261">
        <v>8</v>
      </c>
      <c r="AJ151" s="262" t="s">
        <v>3024</v>
      </c>
      <c r="AK151" s="247" t="s">
        <v>1123</v>
      </c>
      <c r="AL151" s="248">
        <v>6</v>
      </c>
      <c r="AN151" s="38">
        <v>1351</v>
      </c>
      <c r="AO151" s="124" t="s">
        <v>4</v>
      </c>
      <c r="AP151" s="38">
        <v>-79501.767025546593</v>
      </c>
      <c r="AQ151" s="38">
        <v>0</v>
      </c>
      <c r="AR151" s="38">
        <v>-87901.116736873315</v>
      </c>
      <c r="AT151" s="124"/>
    </row>
    <row r="152" spans="1:46" ht="39.950000000000003" customHeight="1" thickBot="1">
      <c r="A152" s="25" t="s">
        <v>4</v>
      </c>
      <c r="B152" s="26" t="s">
        <v>1415</v>
      </c>
      <c r="C152" s="26" t="s">
        <v>820</v>
      </c>
      <c r="D152" s="27" t="s">
        <v>163</v>
      </c>
      <c r="E152" s="25">
        <v>81200</v>
      </c>
      <c r="F152" s="28">
        <v>1200</v>
      </c>
      <c r="G152" s="29" t="s">
        <v>4</v>
      </c>
      <c r="H152" s="26" t="s">
        <v>1115</v>
      </c>
      <c r="I152" s="29"/>
      <c r="J152" s="27" t="s">
        <v>1416</v>
      </c>
      <c r="K152" s="30" t="s">
        <v>1417</v>
      </c>
      <c r="L152" s="54" t="s">
        <v>1418</v>
      </c>
      <c r="M152" s="54" t="s">
        <v>1419</v>
      </c>
      <c r="N152" s="54" t="s">
        <v>1420</v>
      </c>
      <c r="O152" s="36">
        <v>500213517</v>
      </c>
      <c r="P152" s="37" t="s">
        <v>79</v>
      </c>
      <c r="Q152" s="33" t="s">
        <v>156</v>
      </c>
      <c r="R152" s="32" t="s">
        <v>157</v>
      </c>
      <c r="S152" s="40" t="s">
        <v>1421</v>
      </c>
      <c r="T152" s="36"/>
      <c r="U152" s="36"/>
      <c r="V152" s="56" t="s">
        <v>1422</v>
      </c>
      <c r="W152" s="36" t="s">
        <v>143</v>
      </c>
      <c r="X152" s="37" t="s">
        <v>4</v>
      </c>
      <c r="Y152" s="37">
        <v>420</v>
      </c>
      <c r="AC152" s="249" t="s">
        <v>1495</v>
      </c>
      <c r="AD152" s="254" t="s">
        <v>3305</v>
      </c>
      <c r="AE152" s="255" t="s">
        <v>3022</v>
      </c>
      <c r="AF152" s="255" t="s">
        <v>79</v>
      </c>
      <c r="AG152" s="256">
        <v>4.5999999999999996</v>
      </c>
      <c r="AH152" s="255" t="s">
        <v>3306</v>
      </c>
      <c r="AI152" s="255">
        <v>25</v>
      </c>
      <c r="AJ152" s="257" t="s">
        <v>3307</v>
      </c>
      <c r="AK152" s="250" t="s">
        <v>1495</v>
      </c>
      <c r="AL152" s="252">
        <v>6</v>
      </c>
      <c r="AN152" s="38">
        <v>83797</v>
      </c>
      <c r="AO152" s="38" t="s">
        <v>964</v>
      </c>
      <c r="AP152" s="38">
        <v>40663.44525603568</v>
      </c>
      <c r="AQ152" s="38">
        <v>33344.025109949253</v>
      </c>
      <c r="AR152" s="38">
        <v>40195.291856035677</v>
      </c>
      <c r="AT152" s="124"/>
    </row>
    <row r="153" spans="1:46" ht="39.950000000000003" customHeight="1" thickBot="1">
      <c r="A153" s="25" t="s">
        <v>964</v>
      </c>
      <c r="B153" s="26" t="s">
        <v>965</v>
      </c>
      <c r="C153" s="26" t="s">
        <v>966</v>
      </c>
      <c r="D153" s="27" t="s">
        <v>163</v>
      </c>
      <c r="E153" s="25">
        <v>83797</v>
      </c>
      <c r="F153" s="28">
        <v>83797</v>
      </c>
      <c r="G153" s="29" t="s">
        <v>967</v>
      </c>
      <c r="H153" s="26" t="s">
        <v>841</v>
      </c>
      <c r="I153" s="29"/>
      <c r="J153" s="27" t="s">
        <v>968</v>
      </c>
      <c r="K153" s="30" t="s">
        <v>969</v>
      </c>
      <c r="L153" s="31" t="s">
        <v>970</v>
      </c>
      <c r="M153" s="31" t="s">
        <v>971</v>
      </c>
      <c r="N153" s="31" t="s">
        <v>972</v>
      </c>
      <c r="O153" s="36">
        <v>500237979</v>
      </c>
      <c r="P153" s="27" t="s">
        <v>79</v>
      </c>
      <c r="Q153" s="33" t="s">
        <v>156</v>
      </c>
      <c r="R153" s="32" t="s">
        <v>157</v>
      </c>
      <c r="S153" s="40" t="s">
        <v>973</v>
      </c>
      <c r="T153" s="36"/>
      <c r="U153" s="36"/>
      <c r="V153" s="26" t="s">
        <v>183</v>
      </c>
      <c r="W153" s="36" t="s">
        <v>143</v>
      </c>
      <c r="X153" s="37" t="s">
        <v>964</v>
      </c>
      <c r="Y153" s="37">
        <v>730</v>
      </c>
      <c r="AC153" s="249" t="s">
        <v>2342</v>
      </c>
      <c r="AD153" s="254" t="s">
        <v>3308</v>
      </c>
      <c r="AE153" s="255" t="s">
        <v>3018</v>
      </c>
      <c r="AF153" s="255" t="s">
        <v>79</v>
      </c>
      <c r="AG153" s="256">
        <v>142</v>
      </c>
      <c r="AH153" s="255" t="s">
        <v>3081</v>
      </c>
      <c r="AI153" s="255">
        <v>14</v>
      </c>
      <c r="AJ153" s="257" t="s">
        <v>3309</v>
      </c>
      <c r="AK153" s="250" t="s">
        <v>2342</v>
      </c>
      <c r="AL153" s="252">
        <v>4</v>
      </c>
      <c r="AN153" s="38">
        <v>80028</v>
      </c>
      <c r="AO153" s="38" t="s">
        <v>1423</v>
      </c>
      <c r="AP153" s="38">
        <v>2594.2078959001474</v>
      </c>
      <c r="AQ153" s="38">
        <v>2279.5561120886473</v>
      </c>
      <c r="AR153" s="38">
        <v>85.113502110952737</v>
      </c>
    </row>
    <row r="154" spans="1:46" ht="39.950000000000003" customHeight="1" thickBot="1">
      <c r="A154" s="25" t="s">
        <v>1423</v>
      </c>
      <c r="B154" s="26" t="s">
        <v>1424</v>
      </c>
      <c r="C154" s="26" t="s">
        <v>162</v>
      </c>
      <c r="D154" s="27" t="s">
        <v>163</v>
      </c>
      <c r="E154" s="25">
        <v>80028</v>
      </c>
      <c r="F154" s="28">
        <v>28</v>
      </c>
      <c r="G154" s="29" t="s">
        <v>1423</v>
      </c>
      <c r="H154" s="26" t="s">
        <v>1115</v>
      </c>
      <c r="I154" s="29"/>
      <c r="J154" s="27" t="s">
        <v>1425</v>
      </c>
      <c r="K154" s="30" t="s">
        <v>1426</v>
      </c>
      <c r="L154" s="54" t="s">
        <v>1427</v>
      </c>
      <c r="M154" s="31" t="s">
        <v>1428</v>
      </c>
      <c r="N154" s="54" t="s">
        <v>1429</v>
      </c>
      <c r="O154" s="36">
        <v>500200282</v>
      </c>
      <c r="P154" s="37" t="s">
        <v>286</v>
      </c>
      <c r="Q154" s="33" t="s">
        <v>156</v>
      </c>
      <c r="R154" s="32" t="s">
        <v>157</v>
      </c>
      <c r="S154" s="114" t="s">
        <v>1430</v>
      </c>
      <c r="T154" s="36"/>
      <c r="U154" s="36"/>
      <c r="V154" s="56" t="s">
        <v>1431</v>
      </c>
      <c r="W154" s="36" t="s">
        <v>184</v>
      </c>
      <c r="X154" s="37" t="s">
        <v>1172</v>
      </c>
      <c r="Y154" s="37">
        <v>453</v>
      </c>
      <c r="AC154" s="246" t="s">
        <v>1017</v>
      </c>
      <c r="AD154" s="258" t="s">
        <v>3310</v>
      </c>
      <c r="AE154" s="259" t="s">
        <v>3040</v>
      </c>
      <c r="AF154" s="259" t="s">
        <v>286</v>
      </c>
      <c r="AG154" s="260">
        <v>34.6</v>
      </c>
      <c r="AH154" s="259" t="s">
        <v>3015</v>
      </c>
      <c r="AI154" s="261">
        <v>9</v>
      </c>
      <c r="AJ154" s="262" t="s">
        <v>3311</v>
      </c>
      <c r="AK154" s="247" t="s">
        <v>548</v>
      </c>
      <c r="AL154" s="248">
        <v>5</v>
      </c>
      <c r="AN154" s="38">
        <v>90517</v>
      </c>
      <c r="AO154" s="38" t="s">
        <v>2090</v>
      </c>
      <c r="AP154" s="38">
        <v>7200.6907087775371</v>
      </c>
      <c r="AQ154" s="38">
        <v>6021.5489220636846</v>
      </c>
      <c r="AR154" s="38">
        <v>6473.8336087775369</v>
      </c>
    </row>
    <row r="155" spans="1:46" ht="39.950000000000003" customHeight="1" thickBot="1">
      <c r="A155" s="25" t="s">
        <v>2090</v>
      </c>
      <c r="B155" s="26" t="s">
        <v>2091</v>
      </c>
      <c r="C155" s="26" t="s">
        <v>2092</v>
      </c>
      <c r="D155" s="27" t="s">
        <v>148</v>
      </c>
      <c r="E155" s="25">
        <v>90517</v>
      </c>
      <c r="F155" s="28">
        <v>517</v>
      </c>
      <c r="G155" s="29" t="s">
        <v>2090</v>
      </c>
      <c r="H155" s="26" t="s">
        <v>1606</v>
      </c>
      <c r="I155" s="29">
        <v>55</v>
      </c>
      <c r="J155" s="27" t="s">
        <v>2093</v>
      </c>
      <c r="K155" s="30"/>
      <c r="L155" s="54" t="s">
        <v>2094</v>
      </c>
      <c r="M155" s="54" t="s">
        <v>2095</v>
      </c>
      <c r="N155" s="54" t="s">
        <v>2096</v>
      </c>
      <c r="O155" s="36">
        <v>500205174</v>
      </c>
      <c r="P155" s="37" t="s">
        <v>286</v>
      </c>
      <c r="Q155" s="33" t="s">
        <v>156</v>
      </c>
      <c r="R155" s="32" t="s">
        <v>180</v>
      </c>
      <c r="S155" s="40" t="s">
        <v>2097</v>
      </c>
      <c r="T155" s="36"/>
      <c r="U155" s="36"/>
      <c r="V155" s="56" t="s">
        <v>2098</v>
      </c>
      <c r="W155" s="36" t="s">
        <v>184</v>
      </c>
      <c r="X155" s="37" t="s">
        <v>2099</v>
      </c>
      <c r="Y155" s="37">
        <v>201</v>
      </c>
      <c r="AC155" s="249" t="s">
        <v>1517</v>
      </c>
      <c r="AD155" s="254" t="s">
        <v>3312</v>
      </c>
      <c r="AE155" s="255" t="s">
        <v>3022</v>
      </c>
      <c r="AF155" s="255" t="s">
        <v>79</v>
      </c>
      <c r="AG155" s="256">
        <v>24.1</v>
      </c>
      <c r="AH155" s="255" t="s">
        <v>3269</v>
      </c>
      <c r="AI155" s="255">
        <v>12</v>
      </c>
      <c r="AJ155" s="257" t="s">
        <v>3154</v>
      </c>
      <c r="AK155" s="250" t="s">
        <v>1284</v>
      </c>
      <c r="AL155" s="252">
        <v>2</v>
      </c>
      <c r="AN155" s="38">
        <v>2404</v>
      </c>
      <c r="AO155" s="38" t="s">
        <v>2099</v>
      </c>
      <c r="AP155" s="38">
        <v>31052.44855665254</v>
      </c>
      <c r="AQ155" s="38">
        <v>25463.00781645508</v>
      </c>
      <c r="AR155" s="38">
        <v>18266.892101947247</v>
      </c>
    </row>
    <row r="156" spans="1:46" ht="39.950000000000003" customHeight="1" thickBot="1">
      <c r="A156" s="39" t="s">
        <v>171</v>
      </c>
      <c r="B156" s="40" t="s">
        <v>171</v>
      </c>
      <c r="C156" s="40" t="s">
        <v>171</v>
      </c>
      <c r="D156" s="27" t="s">
        <v>148</v>
      </c>
      <c r="E156" s="25">
        <v>2404</v>
      </c>
      <c r="F156" s="28">
        <v>2404</v>
      </c>
      <c r="G156" s="29" t="s">
        <v>2099</v>
      </c>
      <c r="H156" s="26" t="s">
        <v>1606</v>
      </c>
      <c r="I156" s="29"/>
      <c r="J156" s="27" t="s">
        <v>2100</v>
      </c>
      <c r="K156" s="30" t="s">
        <v>2101</v>
      </c>
      <c r="L156" s="31" t="s">
        <v>2102</v>
      </c>
      <c r="M156" s="54" t="s">
        <v>2103</v>
      </c>
      <c r="N156" s="54" t="s">
        <v>2104</v>
      </c>
      <c r="O156" s="36">
        <v>501602825</v>
      </c>
      <c r="P156" s="37" t="s">
        <v>178</v>
      </c>
      <c r="Q156" s="33" t="s">
        <v>156</v>
      </c>
      <c r="R156" s="32" t="s">
        <v>157</v>
      </c>
      <c r="S156" s="40" t="s">
        <v>2105</v>
      </c>
      <c r="T156" s="36"/>
      <c r="U156" s="36"/>
      <c r="V156" s="48" t="s">
        <v>2106</v>
      </c>
      <c r="W156" s="37"/>
      <c r="X156" s="37" t="s">
        <v>2099</v>
      </c>
      <c r="Y156" s="37">
        <v>201</v>
      </c>
      <c r="AC156" s="246" t="s">
        <v>2351</v>
      </c>
      <c r="AD156" s="258" t="s">
        <v>3313</v>
      </c>
      <c r="AE156" s="259" t="s">
        <v>3018</v>
      </c>
      <c r="AF156" s="259" t="s">
        <v>286</v>
      </c>
      <c r="AG156" s="260">
        <v>154.19999999999999</v>
      </c>
      <c r="AH156" s="259" t="s">
        <v>3314</v>
      </c>
      <c r="AI156" s="261">
        <v>8</v>
      </c>
      <c r="AJ156" s="262" t="s">
        <v>3315</v>
      </c>
      <c r="AK156" s="247" t="s">
        <v>2351</v>
      </c>
      <c r="AL156" s="248">
        <v>5</v>
      </c>
      <c r="AN156" s="38">
        <v>7473</v>
      </c>
      <c r="AO156" s="38" t="s">
        <v>899</v>
      </c>
      <c r="AP156" s="38">
        <v>46422.229898165278</v>
      </c>
      <c r="AQ156" s="38">
        <v>38066.228516495525</v>
      </c>
      <c r="AR156" s="38">
        <v>41959.86779816528</v>
      </c>
    </row>
    <row r="157" spans="1:46" ht="39.950000000000003" customHeight="1" thickBot="1">
      <c r="A157" s="39" t="s">
        <v>171</v>
      </c>
      <c r="B157" s="40" t="s">
        <v>171</v>
      </c>
      <c r="C157" s="40" t="s">
        <v>171</v>
      </c>
      <c r="D157" s="37" t="s">
        <v>171</v>
      </c>
      <c r="E157" s="25">
        <v>7473</v>
      </c>
      <c r="F157" s="28">
        <v>73</v>
      </c>
      <c r="G157" s="29" t="s">
        <v>899</v>
      </c>
      <c r="H157" s="26" t="s">
        <v>841</v>
      </c>
      <c r="I157" s="29"/>
      <c r="J157" s="27" t="s">
        <v>974</v>
      </c>
      <c r="K157" s="30" t="s">
        <v>975</v>
      </c>
      <c r="L157" s="54" t="s">
        <v>976</v>
      </c>
      <c r="M157" s="54" t="s">
        <v>977</v>
      </c>
      <c r="N157" s="54" t="s">
        <v>978</v>
      </c>
      <c r="O157" s="36">
        <v>500274733</v>
      </c>
      <c r="P157" s="37" t="s">
        <v>178</v>
      </c>
      <c r="Q157" s="33" t="s">
        <v>156</v>
      </c>
      <c r="R157" s="32" t="s">
        <v>157</v>
      </c>
      <c r="S157" s="40" t="s">
        <v>979</v>
      </c>
      <c r="T157" s="32"/>
      <c r="U157" s="32"/>
      <c r="V157" s="56" t="s">
        <v>980</v>
      </c>
      <c r="W157" s="37" t="s">
        <v>143</v>
      </c>
      <c r="X157" s="37" t="s">
        <v>899</v>
      </c>
      <c r="Y157" s="37">
        <v>711</v>
      </c>
      <c r="AC157" s="124" t="s">
        <v>2518</v>
      </c>
      <c r="AD157" s="254" t="s">
        <v>3317</v>
      </c>
      <c r="AE157" s="255" t="s">
        <v>2443</v>
      </c>
      <c r="AF157" s="255" t="s">
        <v>79</v>
      </c>
      <c r="AG157" s="256">
        <v>0</v>
      </c>
      <c r="AH157" s="255" t="s">
        <v>3015</v>
      </c>
      <c r="AI157" s="255">
        <v>15</v>
      </c>
      <c r="AJ157" s="257" t="s">
        <v>3318</v>
      </c>
      <c r="AK157" s="250" t="s">
        <v>3316</v>
      </c>
      <c r="AL157" s="252">
        <v>8</v>
      </c>
      <c r="AN157" s="38">
        <v>1026</v>
      </c>
      <c r="AO157" s="38" t="s">
        <v>1095</v>
      </c>
      <c r="AP157" s="38">
        <v>47203.460912535826</v>
      </c>
      <c r="AQ157" s="38">
        <v>38706.837948279375</v>
      </c>
      <c r="AR157" s="38">
        <v>26152.901512535824</v>
      </c>
    </row>
    <row r="158" spans="1:46" ht="39.950000000000003" customHeight="1" thickBot="1">
      <c r="A158" s="39" t="s">
        <v>171</v>
      </c>
      <c r="B158" s="40" t="s">
        <v>171</v>
      </c>
      <c r="C158" s="40" t="s">
        <v>171</v>
      </c>
      <c r="D158" s="27" t="s">
        <v>163</v>
      </c>
      <c r="E158" s="25">
        <v>1026</v>
      </c>
      <c r="F158" s="28">
        <v>1026</v>
      </c>
      <c r="G158" s="29" t="s">
        <v>1095</v>
      </c>
      <c r="H158" s="26" t="s">
        <v>1058</v>
      </c>
      <c r="I158" s="29"/>
      <c r="J158" s="27" t="s">
        <v>1096</v>
      </c>
      <c r="K158" s="30" t="s">
        <v>1097</v>
      </c>
      <c r="L158" s="54" t="s">
        <v>1098</v>
      </c>
      <c r="M158" s="54" t="s">
        <v>1099</v>
      </c>
      <c r="N158" s="54" t="s">
        <v>1100</v>
      </c>
      <c r="O158" s="36">
        <v>500210265</v>
      </c>
      <c r="P158" s="37" t="s">
        <v>178</v>
      </c>
      <c r="Q158" s="33" t="s">
        <v>156</v>
      </c>
      <c r="R158" s="32" t="s">
        <v>157</v>
      </c>
      <c r="S158" s="40" t="s">
        <v>1101</v>
      </c>
      <c r="T158" s="36"/>
      <c r="U158" s="36"/>
      <c r="V158" s="56" t="s">
        <v>1102</v>
      </c>
      <c r="W158" s="37" t="s">
        <v>143</v>
      </c>
      <c r="X158" s="37" t="s">
        <v>1095</v>
      </c>
      <c r="Y158" s="37">
        <v>151</v>
      </c>
      <c r="AC158" s="246" t="s">
        <v>1038</v>
      </c>
      <c r="AD158" s="258" t="s">
        <v>3319</v>
      </c>
      <c r="AE158" s="259" t="s">
        <v>3040</v>
      </c>
      <c r="AF158" s="259" t="s">
        <v>286</v>
      </c>
      <c r="AG158" s="260">
        <v>82.6</v>
      </c>
      <c r="AH158" s="259" t="s">
        <v>3314</v>
      </c>
      <c r="AI158" s="261">
        <v>8</v>
      </c>
      <c r="AJ158" s="262" t="s">
        <v>3320</v>
      </c>
      <c r="AK158" s="247" t="s">
        <v>1038</v>
      </c>
      <c r="AL158" s="248">
        <v>4</v>
      </c>
      <c r="AN158" s="38">
        <v>70043</v>
      </c>
      <c r="AO158" s="38" t="s">
        <v>2107</v>
      </c>
      <c r="AP158" s="38">
        <v>1231.4770977056678</v>
      </c>
      <c r="AQ158" s="38">
        <v>1442.8624634348482</v>
      </c>
      <c r="AR158" s="38">
        <v>33.588903256691125</v>
      </c>
    </row>
    <row r="159" spans="1:46" ht="39.950000000000003" customHeight="1">
      <c r="A159" s="25" t="s">
        <v>2107</v>
      </c>
      <c r="B159" s="26" t="s">
        <v>2108</v>
      </c>
      <c r="C159" s="26" t="s">
        <v>2109</v>
      </c>
      <c r="D159" s="27" t="s">
        <v>163</v>
      </c>
      <c r="E159" s="25">
        <v>70043</v>
      </c>
      <c r="F159" s="28">
        <v>43</v>
      </c>
      <c r="G159" s="29" t="s">
        <v>2107</v>
      </c>
      <c r="H159" s="26" t="s">
        <v>1606</v>
      </c>
      <c r="I159" s="29"/>
      <c r="J159" s="27" t="s">
        <v>2110</v>
      </c>
      <c r="K159" s="30" t="s">
        <v>2111</v>
      </c>
      <c r="L159" s="54" t="s">
        <v>2112</v>
      </c>
      <c r="M159" s="54" t="s">
        <v>2113</v>
      </c>
      <c r="N159" s="54" t="s">
        <v>2114</v>
      </c>
      <c r="O159" s="36">
        <v>500200431</v>
      </c>
      <c r="P159" s="37" t="s">
        <v>286</v>
      </c>
      <c r="Q159" s="33" t="s">
        <v>156</v>
      </c>
      <c r="R159" s="32" t="s">
        <v>157</v>
      </c>
      <c r="S159" s="40" t="s">
        <v>2115</v>
      </c>
      <c r="T159" s="36"/>
      <c r="U159" s="36"/>
      <c r="V159" s="56" t="s">
        <v>2116</v>
      </c>
      <c r="W159" s="36" t="s">
        <v>184</v>
      </c>
      <c r="X159" s="37" t="s">
        <v>1828</v>
      </c>
      <c r="Y159" s="37">
        <v>259</v>
      </c>
      <c r="AC159" s="124" t="s">
        <v>776</v>
      </c>
      <c r="AD159" s="254" t="s">
        <v>3322</v>
      </c>
      <c r="AE159" s="255" t="s">
        <v>527</v>
      </c>
      <c r="AF159" s="255" t="s">
        <v>79</v>
      </c>
      <c r="AG159" s="256">
        <v>85.3</v>
      </c>
      <c r="AH159" s="255" t="s">
        <v>3121</v>
      </c>
      <c r="AI159" s="255">
        <v>17</v>
      </c>
      <c r="AJ159" s="257" t="s">
        <v>3323</v>
      </c>
      <c r="AK159" s="250" t="s">
        <v>3321</v>
      </c>
      <c r="AL159" s="252">
        <v>5</v>
      </c>
      <c r="AN159" s="38">
        <v>71268</v>
      </c>
      <c r="AO159" s="38" t="s">
        <v>342</v>
      </c>
      <c r="AP159" s="38">
        <v>-908.61520414158826</v>
      </c>
      <c r="AQ159" s="38">
        <v>0</v>
      </c>
      <c r="AR159" s="38">
        <v>-3747.455300804942</v>
      </c>
    </row>
    <row r="160" spans="1:46" ht="39.950000000000003" customHeight="1">
      <c r="A160" s="25" t="s">
        <v>342</v>
      </c>
      <c r="B160" s="26" t="s">
        <v>343</v>
      </c>
      <c r="C160" s="26" t="s">
        <v>344</v>
      </c>
      <c r="D160" s="27" t="s">
        <v>163</v>
      </c>
      <c r="E160" s="25">
        <v>71268</v>
      </c>
      <c r="F160" s="28">
        <v>1268</v>
      </c>
      <c r="G160" s="29" t="s">
        <v>342</v>
      </c>
      <c r="H160" s="26" t="s">
        <v>149</v>
      </c>
      <c r="I160" s="29"/>
      <c r="J160" s="27" t="s">
        <v>345</v>
      </c>
      <c r="K160" s="30" t="s">
        <v>346</v>
      </c>
      <c r="L160" s="31" t="s">
        <v>347</v>
      </c>
      <c r="M160" s="31" t="s">
        <v>348</v>
      </c>
      <c r="N160" s="31" t="s">
        <v>349</v>
      </c>
      <c r="O160" s="32">
        <v>500212683</v>
      </c>
      <c r="P160" s="27" t="s">
        <v>286</v>
      </c>
      <c r="Q160" s="33" t="s">
        <v>156</v>
      </c>
      <c r="R160" s="32" t="s">
        <v>157</v>
      </c>
      <c r="S160" s="26" t="s">
        <v>350</v>
      </c>
      <c r="T160" s="32"/>
      <c r="U160" s="32"/>
      <c r="V160" s="35" t="s">
        <v>351</v>
      </c>
      <c r="W160" s="36" t="s">
        <v>143</v>
      </c>
      <c r="X160" s="37" t="s">
        <v>342</v>
      </c>
      <c r="Y160" s="37">
        <v>615</v>
      </c>
      <c r="AC160" s="124" t="s">
        <v>786</v>
      </c>
      <c r="AD160" s="254" t="s">
        <v>3324</v>
      </c>
      <c r="AE160" s="255" t="s">
        <v>527</v>
      </c>
      <c r="AF160" s="255" t="s">
        <v>79</v>
      </c>
      <c r="AG160" s="256">
        <v>90.6</v>
      </c>
      <c r="AH160" s="255" t="s">
        <v>3200</v>
      </c>
      <c r="AI160" s="255">
        <v>15</v>
      </c>
      <c r="AJ160" s="257" t="s">
        <v>3325</v>
      </c>
      <c r="AK160" s="250" t="s">
        <v>796</v>
      </c>
      <c r="AL160" s="252">
        <v>6</v>
      </c>
      <c r="AN160" s="38">
        <v>3214</v>
      </c>
      <c r="AO160" s="38" t="s">
        <v>705</v>
      </c>
      <c r="AP160" s="38">
        <v>15271.123119009684</v>
      </c>
      <c r="AQ160" s="38">
        <v>12522.320957587941</v>
      </c>
      <c r="AR160" s="38">
        <v>9564.3636627460037</v>
      </c>
    </row>
    <row r="161" spans="1:46" ht="39.950000000000003" customHeight="1">
      <c r="A161" s="39" t="s">
        <v>171</v>
      </c>
      <c r="B161" s="40" t="s">
        <v>171</v>
      </c>
      <c r="C161" s="40" t="s">
        <v>171</v>
      </c>
      <c r="D161" s="37" t="s">
        <v>171</v>
      </c>
      <c r="E161" s="25">
        <v>3214</v>
      </c>
      <c r="F161" s="28">
        <v>3214</v>
      </c>
      <c r="G161" s="29" t="s">
        <v>705</v>
      </c>
      <c r="H161" s="26" t="s">
        <v>527</v>
      </c>
      <c r="I161" s="29"/>
      <c r="J161" s="27" t="s">
        <v>706</v>
      </c>
      <c r="K161" s="30" t="s">
        <v>707</v>
      </c>
      <c r="L161" s="31" t="s">
        <v>708</v>
      </c>
      <c r="M161" s="54" t="s">
        <v>709</v>
      </c>
      <c r="N161" s="54" t="s">
        <v>710</v>
      </c>
      <c r="O161" s="36">
        <v>500232145</v>
      </c>
      <c r="P161" s="37" t="s">
        <v>178</v>
      </c>
      <c r="Q161" s="33" t="s">
        <v>156</v>
      </c>
      <c r="R161" s="32" t="s">
        <v>157</v>
      </c>
      <c r="S161" s="56" t="s">
        <v>711</v>
      </c>
      <c r="T161" s="55" t="s">
        <v>712</v>
      </c>
      <c r="U161" s="36"/>
      <c r="V161" s="56" t="s">
        <v>713</v>
      </c>
      <c r="W161" s="37" t="s">
        <v>184</v>
      </c>
      <c r="X161" s="37" t="s">
        <v>558</v>
      </c>
      <c r="Y161" s="37">
        <v>351</v>
      </c>
      <c r="AC161" s="124" t="s">
        <v>416</v>
      </c>
      <c r="AD161" s="254" t="s">
        <v>3327</v>
      </c>
      <c r="AE161" s="255" t="s">
        <v>3029</v>
      </c>
      <c r="AF161" s="255" t="s">
        <v>79</v>
      </c>
      <c r="AG161" s="256">
        <v>49</v>
      </c>
      <c r="AH161" s="255" t="s">
        <v>3292</v>
      </c>
      <c r="AI161" s="255">
        <v>17</v>
      </c>
      <c r="AJ161" s="257" t="s">
        <v>3328</v>
      </c>
      <c r="AK161" s="250" t="s">
        <v>3326</v>
      </c>
      <c r="AL161" s="252">
        <v>4</v>
      </c>
      <c r="AN161" s="38">
        <v>94203</v>
      </c>
      <c r="AO161" s="38" t="s">
        <v>2117</v>
      </c>
      <c r="AP161" s="38">
        <v>8197.361977262095</v>
      </c>
      <c r="AQ161" s="38">
        <v>6841.2277519594181</v>
      </c>
      <c r="AR161" s="38">
        <v>7117.3400616844146</v>
      </c>
    </row>
    <row r="162" spans="1:46" ht="39.950000000000003" customHeight="1">
      <c r="A162" s="39" t="s">
        <v>171</v>
      </c>
      <c r="B162" s="40" t="s">
        <v>171</v>
      </c>
      <c r="C162" s="40" t="s">
        <v>171</v>
      </c>
      <c r="D162" s="37" t="s">
        <v>171</v>
      </c>
      <c r="E162" s="25">
        <v>94203</v>
      </c>
      <c r="F162" s="28">
        <v>4203</v>
      </c>
      <c r="G162" s="29" t="s">
        <v>2117</v>
      </c>
      <c r="H162" s="26" t="s">
        <v>1606</v>
      </c>
      <c r="I162" s="29"/>
      <c r="J162" s="27" t="s">
        <v>2118</v>
      </c>
      <c r="K162" s="30"/>
      <c r="L162" s="54" t="s">
        <v>2119</v>
      </c>
      <c r="M162" s="54" t="s">
        <v>2120</v>
      </c>
      <c r="N162" s="54" t="s">
        <v>2121</v>
      </c>
      <c r="O162" s="36">
        <v>500242037</v>
      </c>
      <c r="P162" s="37" t="s">
        <v>286</v>
      </c>
      <c r="Q162" s="33" t="s">
        <v>414</v>
      </c>
      <c r="R162" s="32" t="s">
        <v>617</v>
      </c>
      <c r="S162" s="40" t="s">
        <v>2122</v>
      </c>
      <c r="T162" s="74"/>
      <c r="U162" s="36"/>
      <c r="V162" s="26" t="s">
        <v>183</v>
      </c>
      <c r="W162" s="36" t="s">
        <v>184</v>
      </c>
      <c r="X162" s="37" t="s">
        <v>1664</v>
      </c>
      <c r="Y162" s="37">
        <v>256</v>
      </c>
      <c r="AC162" s="124" t="s">
        <v>797</v>
      </c>
      <c r="AD162" s="258" t="s">
        <v>3330</v>
      </c>
      <c r="AE162" s="259" t="s">
        <v>527</v>
      </c>
      <c r="AF162" s="259" t="s">
        <v>286</v>
      </c>
      <c r="AG162" s="260">
        <v>75.3</v>
      </c>
      <c r="AH162" s="259" t="s">
        <v>3117</v>
      </c>
      <c r="AI162" s="261">
        <v>11</v>
      </c>
      <c r="AJ162" s="262" t="s">
        <v>3331</v>
      </c>
      <c r="AK162" s="247" t="s">
        <v>3329</v>
      </c>
      <c r="AL162" s="248">
        <v>8</v>
      </c>
      <c r="AN162" s="38">
        <v>90518</v>
      </c>
      <c r="AO162" s="38" t="s">
        <v>2123</v>
      </c>
      <c r="AP162" s="38">
        <v>7827.7555838121689</v>
      </c>
      <c r="AQ162" s="38">
        <v>6496.5901780154372</v>
      </c>
      <c r="AR162" s="38">
        <v>6461.3222702437579</v>
      </c>
    </row>
    <row r="163" spans="1:46" ht="39.950000000000003" customHeight="1" thickBot="1">
      <c r="A163" s="25" t="s">
        <v>2123</v>
      </c>
      <c r="B163" s="26" t="s">
        <v>2124</v>
      </c>
      <c r="C163" s="26" t="s">
        <v>2125</v>
      </c>
      <c r="D163" s="27" t="s">
        <v>148</v>
      </c>
      <c r="E163" s="25">
        <v>90518</v>
      </c>
      <c r="F163" s="28">
        <v>518</v>
      </c>
      <c r="G163" s="29" t="s">
        <v>2123</v>
      </c>
      <c r="H163" s="26" t="s">
        <v>1606</v>
      </c>
      <c r="I163" s="29">
        <v>56</v>
      </c>
      <c r="J163" s="27" t="s">
        <v>2126</v>
      </c>
      <c r="K163" s="30" t="s">
        <v>2127</v>
      </c>
      <c r="L163" s="54" t="s">
        <v>2128</v>
      </c>
      <c r="M163" s="54" t="s">
        <v>2129</v>
      </c>
      <c r="N163" s="54" t="s">
        <v>2130</v>
      </c>
      <c r="O163" s="36">
        <v>500205182</v>
      </c>
      <c r="P163" s="37" t="s">
        <v>286</v>
      </c>
      <c r="Q163" s="33" t="s">
        <v>156</v>
      </c>
      <c r="R163" s="32" t="s">
        <v>180</v>
      </c>
      <c r="S163" s="40" t="s">
        <v>2131</v>
      </c>
      <c r="T163" s="36"/>
      <c r="U163" s="36"/>
      <c r="V163" s="26" t="s">
        <v>183</v>
      </c>
      <c r="W163" s="36" t="s">
        <v>184</v>
      </c>
      <c r="X163" s="37" t="s">
        <v>1693</v>
      </c>
      <c r="Y163" s="37">
        <v>258</v>
      </c>
      <c r="AC163" s="124" t="s">
        <v>808</v>
      </c>
      <c r="AD163" s="254" t="s">
        <v>3332</v>
      </c>
      <c r="AE163" s="255" t="s">
        <v>527</v>
      </c>
      <c r="AF163" s="255" t="s">
        <v>79</v>
      </c>
      <c r="AG163" s="256">
        <v>89.8</v>
      </c>
      <c r="AH163" s="255" t="s">
        <v>3200</v>
      </c>
      <c r="AI163" s="255">
        <v>15</v>
      </c>
      <c r="AJ163" s="257" t="s">
        <v>3325</v>
      </c>
      <c r="AK163" s="250" t="s">
        <v>796</v>
      </c>
      <c r="AL163" s="252">
        <v>5</v>
      </c>
      <c r="AN163" s="38">
        <v>83616</v>
      </c>
      <c r="AO163" s="38" t="s">
        <v>981</v>
      </c>
      <c r="AP163" s="38">
        <v>33361.495028727732</v>
      </c>
      <c r="AQ163" s="38">
        <v>27356.425923556737</v>
      </c>
      <c r="AR163" s="38">
        <v>23696.822228727735</v>
      </c>
    </row>
    <row r="164" spans="1:46" ht="39.950000000000003" customHeight="1" thickBot="1">
      <c r="A164" s="25" t="s">
        <v>981</v>
      </c>
      <c r="B164" s="26" t="s">
        <v>982</v>
      </c>
      <c r="C164" s="26" t="s">
        <v>983</v>
      </c>
      <c r="D164" s="27" t="s">
        <v>163</v>
      </c>
      <c r="E164" s="25">
        <v>83616</v>
      </c>
      <c r="F164" s="28">
        <v>3616</v>
      </c>
      <c r="G164" s="29" t="s">
        <v>981</v>
      </c>
      <c r="H164" s="26" t="s">
        <v>841</v>
      </c>
      <c r="I164" s="29"/>
      <c r="J164" s="27" t="s">
        <v>984</v>
      </c>
      <c r="K164" s="30" t="s">
        <v>985</v>
      </c>
      <c r="L164" s="54" t="s">
        <v>986</v>
      </c>
      <c r="M164" s="54" t="s">
        <v>987</v>
      </c>
      <c r="N164" s="54" t="s">
        <v>988</v>
      </c>
      <c r="O164" s="36">
        <v>500236161</v>
      </c>
      <c r="P164" s="37" t="s">
        <v>79</v>
      </c>
      <c r="Q164" s="33" t="s">
        <v>156</v>
      </c>
      <c r="R164" s="32" t="s">
        <v>157</v>
      </c>
      <c r="S164" s="40" t="s">
        <v>989</v>
      </c>
      <c r="T164" s="36"/>
      <c r="U164" s="36"/>
      <c r="V164" s="56" t="s">
        <v>990</v>
      </c>
      <c r="W164" s="36" t="s">
        <v>143</v>
      </c>
      <c r="X164" s="37" t="s">
        <v>981</v>
      </c>
      <c r="Y164" s="37">
        <v>706</v>
      </c>
      <c r="AC164" s="246" t="s">
        <v>2685</v>
      </c>
      <c r="AD164" s="258" t="s">
        <v>3333</v>
      </c>
      <c r="AE164" s="259" t="s">
        <v>1058</v>
      </c>
      <c r="AF164" s="259" t="s">
        <v>286</v>
      </c>
      <c r="AG164" s="260">
        <v>40.5</v>
      </c>
      <c r="AH164" s="259" t="s">
        <v>3015</v>
      </c>
      <c r="AI164" s="261">
        <v>8</v>
      </c>
      <c r="AJ164" s="262" t="s">
        <v>3016</v>
      </c>
      <c r="AK164" s="247" t="s">
        <v>1066</v>
      </c>
      <c r="AL164" s="248">
        <v>3</v>
      </c>
      <c r="AN164" s="38">
        <v>83608</v>
      </c>
      <c r="AO164" s="38" t="s">
        <v>991</v>
      </c>
      <c r="AP164" s="38">
        <v>4054.4934921184558</v>
      </c>
      <c r="AQ164" s="38">
        <v>3426.2031466559506</v>
      </c>
      <c r="AR164" s="38">
        <v>3024.7253388860854</v>
      </c>
    </row>
    <row r="165" spans="1:46" ht="39.950000000000003" customHeight="1">
      <c r="A165" s="25" t="s">
        <v>991</v>
      </c>
      <c r="B165" s="26" t="s">
        <v>992</v>
      </c>
      <c r="C165" s="26" t="s">
        <v>851</v>
      </c>
      <c r="D165" s="27" t="s">
        <v>163</v>
      </c>
      <c r="E165" s="25">
        <v>83608</v>
      </c>
      <c r="F165" s="28">
        <v>3608</v>
      </c>
      <c r="G165" s="29" t="s">
        <v>991</v>
      </c>
      <c r="H165" s="26" t="s">
        <v>841</v>
      </c>
      <c r="I165" s="29"/>
      <c r="J165" s="27" t="s">
        <v>993</v>
      </c>
      <c r="K165" s="30" t="s">
        <v>994</v>
      </c>
      <c r="L165" s="31" t="s">
        <v>995</v>
      </c>
      <c r="M165" s="54" t="s">
        <v>996</v>
      </c>
      <c r="N165" s="54" t="s">
        <v>997</v>
      </c>
      <c r="O165" s="36">
        <v>500236088</v>
      </c>
      <c r="P165" s="37" t="s">
        <v>286</v>
      </c>
      <c r="Q165" s="33" t="s">
        <v>156</v>
      </c>
      <c r="R165" s="32" t="s">
        <v>157</v>
      </c>
      <c r="S165" s="40" t="s">
        <v>998</v>
      </c>
      <c r="T165" s="36"/>
      <c r="U165" s="36"/>
      <c r="V165" s="56" t="s">
        <v>999</v>
      </c>
      <c r="W165" s="36" t="s">
        <v>143</v>
      </c>
      <c r="X165" s="37" t="s">
        <v>991</v>
      </c>
      <c r="Y165" s="37">
        <v>707</v>
      </c>
      <c r="AC165" s="124" t="s">
        <v>818</v>
      </c>
      <c r="AD165" s="254" t="s">
        <v>3334</v>
      </c>
      <c r="AE165" s="255" t="s">
        <v>527</v>
      </c>
      <c r="AF165" s="255" t="s">
        <v>79</v>
      </c>
      <c r="AG165" s="256">
        <v>89.4</v>
      </c>
      <c r="AH165" s="255" t="s">
        <v>3200</v>
      </c>
      <c r="AI165" s="255">
        <v>14</v>
      </c>
      <c r="AJ165" s="257" t="s">
        <v>3325</v>
      </c>
      <c r="AK165" s="250" t="s">
        <v>796</v>
      </c>
      <c r="AL165" s="252">
        <v>6</v>
      </c>
      <c r="AN165" s="38">
        <v>6252</v>
      </c>
      <c r="AO165" s="38" t="s">
        <v>2132</v>
      </c>
      <c r="AP165" s="38">
        <v>24128.145977918321</v>
      </c>
      <c r="AQ165" s="38">
        <v>19785.079701893021</v>
      </c>
      <c r="AR165" s="38">
        <v>17869.908588159498</v>
      </c>
    </row>
    <row r="166" spans="1:46" ht="39.950000000000003" customHeight="1" thickBot="1">
      <c r="A166" s="39" t="s">
        <v>171</v>
      </c>
      <c r="B166" s="40" t="s">
        <v>171</v>
      </c>
      <c r="C166" s="40" t="s">
        <v>171</v>
      </c>
      <c r="D166" s="37" t="s">
        <v>171</v>
      </c>
      <c r="E166" s="25">
        <v>6252</v>
      </c>
      <c r="F166" s="28">
        <v>6252</v>
      </c>
      <c r="G166" s="29" t="s">
        <v>2132</v>
      </c>
      <c r="H166" s="26" t="s">
        <v>1606</v>
      </c>
      <c r="I166" s="29"/>
      <c r="J166" s="27" t="s">
        <v>2133</v>
      </c>
      <c r="K166" s="30" t="s">
        <v>2134</v>
      </c>
      <c r="L166" s="31" t="s">
        <v>2135</v>
      </c>
      <c r="M166" s="31" t="s">
        <v>2136</v>
      </c>
      <c r="N166" s="54" t="s">
        <v>2137</v>
      </c>
      <c r="O166" s="36">
        <v>500262522</v>
      </c>
      <c r="P166" s="37" t="s">
        <v>178</v>
      </c>
      <c r="Q166" s="33" t="s">
        <v>156</v>
      </c>
      <c r="R166" s="32" t="s">
        <v>157</v>
      </c>
      <c r="S166" s="40" t="s">
        <v>2138</v>
      </c>
      <c r="T166" s="36"/>
      <c r="U166" s="36"/>
      <c r="V166" s="56" t="s">
        <v>2139</v>
      </c>
      <c r="W166" s="37" t="s">
        <v>184</v>
      </c>
      <c r="X166" s="37" t="s">
        <v>1875</v>
      </c>
      <c r="Y166" s="37">
        <v>255</v>
      </c>
      <c r="AC166" s="124" t="s">
        <v>426</v>
      </c>
      <c r="AD166" s="254" t="s">
        <v>3336</v>
      </c>
      <c r="AE166" s="255" t="s">
        <v>3029</v>
      </c>
      <c r="AF166" s="255" t="s">
        <v>79</v>
      </c>
      <c r="AG166" s="256">
        <v>35.1</v>
      </c>
      <c r="AH166" s="255" t="s">
        <v>3069</v>
      </c>
      <c r="AI166" s="255">
        <v>13</v>
      </c>
      <c r="AJ166" s="257" t="s">
        <v>3337</v>
      </c>
      <c r="AK166" s="250" t="s">
        <v>3335</v>
      </c>
      <c r="AL166" s="252">
        <v>4</v>
      </c>
      <c r="AN166" s="38">
        <v>91327</v>
      </c>
      <c r="AO166" s="38" t="s">
        <v>714</v>
      </c>
      <c r="AP166" s="38">
        <v>14148.095757295998</v>
      </c>
      <c r="AQ166" s="38">
        <v>11601.438520982718</v>
      </c>
      <c r="AR166" s="38">
        <v>13562.758857295998</v>
      </c>
    </row>
    <row r="167" spans="1:46" ht="39.950000000000003" customHeight="1" thickBot="1">
      <c r="A167" s="25" t="s">
        <v>714</v>
      </c>
      <c r="B167" s="26" t="s">
        <v>525</v>
      </c>
      <c r="C167" s="26" t="s">
        <v>715</v>
      </c>
      <c r="D167" s="27" t="s">
        <v>148</v>
      </c>
      <c r="E167" s="25">
        <v>91327</v>
      </c>
      <c r="F167" s="28">
        <v>1327</v>
      </c>
      <c r="G167" s="29" t="s">
        <v>714</v>
      </c>
      <c r="H167" s="26" t="s">
        <v>527</v>
      </c>
      <c r="I167" s="29">
        <v>57</v>
      </c>
      <c r="J167" s="27" t="s">
        <v>716</v>
      </c>
      <c r="K167" s="30" t="s">
        <v>707</v>
      </c>
      <c r="L167" s="31" t="s">
        <v>717</v>
      </c>
      <c r="M167" s="31" t="s">
        <v>718</v>
      </c>
      <c r="N167" s="31" t="s">
        <v>719</v>
      </c>
      <c r="O167" s="36">
        <v>500213277</v>
      </c>
      <c r="P167" s="37" t="s">
        <v>286</v>
      </c>
      <c r="Q167" s="33" t="s">
        <v>414</v>
      </c>
      <c r="R167" s="32" t="s">
        <v>180</v>
      </c>
      <c r="S167" s="40" t="s">
        <v>720</v>
      </c>
      <c r="T167" s="55" t="s">
        <v>721</v>
      </c>
      <c r="U167" s="36"/>
      <c r="V167" s="56" t="s">
        <v>722</v>
      </c>
      <c r="W167" s="36" t="s">
        <v>184</v>
      </c>
      <c r="X167" s="37" t="s">
        <v>536</v>
      </c>
      <c r="Y167" s="37">
        <v>354</v>
      </c>
      <c r="AC167" s="246" t="s">
        <v>2686</v>
      </c>
      <c r="AD167" s="258" t="s">
        <v>3338</v>
      </c>
      <c r="AE167" s="259" t="s">
        <v>3022</v>
      </c>
      <c r="AF167" s="259" t="s">
        <v>286</v>
      </c>
      <c r="AG167" s="260">
        <v>15.5</v>
      </c>
      <c r="AH167" s="259" t="s">
        <v>3126</v>
      </c>
      <c r="AI167" s="261">
        <v>10</v>
      </c>
      <c r="AJ167" s="262" t="s">
        <v>3111</v>
      </c>
      <c r="AK167" s="247" t="s">
        <v>1172</v>
      </c>
      <c r="AL167" s="248">
        <v>5</v>
      </c>
      <c r="AN167" s="38">
        <v>51063</v>
      </c>
      <c r="AO167" s="124" t="s">
        <v>2140</v>
      </c>
      <c r="AP167" s="38">
        <v>29571.452858391669</v>
      </c>
      <c r="AQ167" s="38">
        <v>24248.591343881166</v>
      </c>
      <c r="AR167" s="38">
        <v>19396.132079960265</v>
      </c>
    </row>
    <row r="168" spans="1:46" ht="39.950000000000003" customHeight="1" thickBot="1">
      <c r="A168" s="25" t="s">
        <v>2140</v>
      </c>
      <c r="B168" s="26" t="s">
        <v>2141</v>
      </c>
      <c r="C168" s="26" t="s">
        <v>851</v>
      </c>
      <c r="D168" s="27" t="s">
        <v>163</v>
      </c>
      <c r="E168" s="25">
        <v>51063</v>
      </c>
      <c r="F168" s="28">
        <v>1063</v>
      </c>
      <c r="G168" s="29" t="s">
        <v>2140</v>
      </c>
      <c r="H168" s="26" t="s">
        <v>1606</v>
      </c>
      <c r="I168" s="29"/>
      <c r="J168" s="27" t="s">
        <v>2142</v>
      </c>
      <c r="K168" s="30" t="s">
        <v>2143</v>
      </c>
      <c r="L168" s="54" t="s">
        <v>2144</v>
      </c>
      <c r="M168" s="54" t="s">
        <v>2145</v>
      </c>
      <c r="N168" s="54" t="s">
        <v>2146</v>
      </c>
      <c r="O168" s="36">
        <v>500210638</v>
      </c>
      <c r="P168" s="37" t="s">
        <v>79</v>
      </c>
      <c r="Q168" s="33" t="s">
        <v>156</v>
      </c>
      <c r="R168" s="32" t="s">
        <v>157</v>
      </c>
      <c r="S168" s="40" t="s">
        <v>2147</v>
      </c>
      <c r="T168" s="74"/>
      <c r="U168" s="36"/>
      <c r="V168" s="56" t="s">
        <v>2148</v>
      </c>
      <c r="W168" s="36" t="s">
        <v>184</v>
      </c>
      <c r="X168" s="37" t="s">
        <v>1693</v>
      </c>
      <c r="Y168" s="37">
        <v>258</v>
      </c>
      <c r="AC168" s="124" t="s">
        <v>2361</v>
      </c>
      <c r="AD168" s="254" t="s">
        <v>3340</v>
      </c>
      <c r="AE168" s="255" t="s">
        <v>3018</v>
      </c>
      <c r="AF168" s="255" t="s">
        <v>79</v>
      </c>
      <c r="AG168" s="256">
        <v>162</v>
      </c>
      <c r="AH168" s="255" t="s">
        <v>3265</v>
      </c>
      <c r="AI168" s="255">
        <v>12</v>
      </c>
      <c r="AJ168" s="257" t="s">
        <v>3341</v>
      </c>
      <c r="AK168" s="250" t="s">
        <v>3339</v>
      </c>
      <c r="AL168" s="252">
        <v>5</v>
      </c>
      <c r="AN168" s="38">
        <v>50099</v>
      </c>
      <c r="AO168" s="38" t="s">
        <v>352</v>
      </c>
      <c r="AP168" s="38">
        <v>2726.9200020221692</v>
      </c>
      <c r="AQ168" s="38">
        <v>2236.0744016581784</v>
      </c>
      <c r="AR168" s="38">
        <v>-1888.5925827674173</v>
      </c>
    </row>
    <row r="169" spans="1:46" ht="39.950000000000003" customHeight="1" thickBot="1">
      <c r="A169" s="25" t="s">
        <v>352</v>
      </c>
      <c r="B169" s="26" t="s">
        <v>353</v>
      </c>
      <c r="C169" s="26" t="s">
        <v>354</v>
      </c>
      <c r="D169" s="27" t="s">
        <v>148</v>
      </c>
      <c r="E169" s="25">
        <v>50099</v>
      </c>
      <c r="F169" s="28">
        <v>99</v>
      </c>
      <c r="G169" s="29" t="s">
        <v>352</v>
      </c>
      <c r="H169" s="26" t="s">
        <v>149</v>
      </c>
      <c r="I169" s="29">
        <v>58</v>
      </c>
      <c r="J169" s="27" t="s">
        <v>355</v>
      </c>
      <c r="K169" s="30" t="s">
        <v>356</v>
      </c>
      <c r="L169" s="31" t="s">
        <v>357</v>
      </c>
      <c r="M169" s="31" t="s">
        <v>358</v>
      </c>
      <c r="N169" s="31" t="s">
        <v>359</v>
      </c>
      <c r="O169" s="32">
        <v>500200993</v>
      </c>
      <c r="P169" s="27" t="s">
        <v>286</v>
      </c>
      <c r="Q169" s="33" t="s">
        <v>156</v>
      </c>
      <c r="R169" s="32" t="s">
        <v>157</v>
      </c>
      <c r="S169" s="47" t="s">
        <v>360</v>
      </c>
      <c r="T169" s="32"/>
      <c r="U169" s="32"/>
      <c r="V169" s="35" t="s">
        <v>361</v>
      </c>
      <c r="W169" s="36" t="s">
        <v>143</v>
      </c>
      <c r="X169" s="37" t="s">
        <v>352</v>
      </c>
      <c r="Y169" s="37">
        <v>613</v>
      </c>
      <c r="AA169" s="124"/>
      <c r="AC169" s="246" t="s">
        <v>1039</v>
      </c>
      <c r="AD169" s="258" t="s">
        <v>3342</v>
      </c>
      <c r="AE169" s="259" t="s">
        <v>3040</v>
      </c>
      <c r="AF169" s="259" t="s">
        <v>286</v>
      </c>
      <c r="AG169" s="260">
        <v>26.7</v>
      </c>
      <c r="AH169" s="259" t="s">
        <v>3104</v>
      </c>
      <c r="AI169" s="261">
        <v>8</v>
      </c>
      <c r="AJ169" s="262" t="s">
        <v>3343</v>
      </c>
      <c r="AK169" s="247" t="s">
        <v>1039</v>
      </c>
      <c r="AL169" s="248">
        <v>6</v>
      </c>
      <c r="AN169" s="38">
        <v>2102</v>
      </c>
      <c r="AO169" s="38" t="s">
        <v>2149</v>
      </c>
      <c r="AP169" s="38">
        <v>24681.311501563105</v>
      </c>
      <c r="AQ169" s="38">
        <v>20238.675431281743</v>
      </c>
      <c r="AR169" s="38">
        <v>18141.489689096186</v>
      </c>
    </row>
    <row r="170" spans="1:46" ht="39.950000000000003" customHeight="1" thickBot="1">
      <c r="A170" s="39" t="s">
        <v>171</v>
      </c>
      <c r="B170" s="40" t="s">
        <v>171</v>
      </c>
      <c r="C170" s="40" t="s">
        <v>171</v>
      </c>
      <c r="D170" s="27" t="s">
        <v>163</v>
      </c>
      <c r="E170" s="25">
        <v>2102</v>
      </c>
      <c r="F170" s="28">
        <v>2102</v>
      </c>
      <c r="G170" s="29" t="s">
        <v>2149</v>
      </c>
      <c r="H170" s="26" t="s">
        <v>1606</v>
      </c>
      <c r="I170" s="29"/>
      <c r="J170" s="27" t="s">
        <v>2150</v>
      </c>
      <c r="K170" s="30" t="s">
        <v>2151</v>
      </c>
      <c r="L170" s="31" t="s">
        <v>2152</v>
      </c>
      <c r="M170" s="54" t="s">
        <v>2153</v>
      </c>
      <c r="N170" s="54" t="s">
        <v>2154</v>
      </c>
      <c r="O170" s="36">
        <v>500221023</v>
      </c>
      <c r="P170" s="37" t="s">
        <v>178</v>
      </c>
      <c r="Q170" s="33" t="s">
        <v>156</v>
      </c>
      <c r="R170" s="32" t="s">
        <v>157</v>
      </c>
      <c r="S170" s="40" t="s">
        <v>2155</v>
      </c>
      <c r="T170" s="36"/>
      <c r="U170" s="36"/>
      <c r="V170" s="56" t="s">
        <v>2156</v>
      </c>
      <c r="W170" s="37" t="s">
        <v>143</v>
      </c>
      <c r="X170" s="37" t="s">
        <v>2149</v>
      </c>
      <c r="Y170" s="37">
        <v>209</v>
      </c>
      <c r="AA170" s="124"/>
      <c r="AC170" s="246" t="s">
        <v>2371</v>
      </c>
      <c r="AD170" s="258" t="s">
        <v>3344</v>
      </c>
      <c r="AE170" s="259" t="s">
        <v>3018</v>
      </c>
      <c r="AF170" s="259" t="s">
        <v>286</v>
      </c>
      <c r="AG170" s="260">
        <v>119.8</v>
      </c>
      <c r="AH170" s="259" t="s">
        <v>3345</v>
      </c>
      <c r="AI170" s="261">
        <v>9</v>
      </c>
      <c r="AJ170" s="262" t="s">
        <v>3259</v>
      </c>
      <c r="AK170" s="247" t="s">
        <v>1674</v>
      </c>
      <c r="AL170" s="248">
        <v>4</v>
      </c>
      <c r="AN170" s="38">
        <v>6242</v>
      </c>
      <c r="AO170" s="38" t="s">
        <v>362</v>
      </c>
      <c r="AP170" s="38">
        <v>10114.386709157363</v>
      </c>
      <c r="AQ170" s="38">
        <v>9004.2293107868827</v>
      </c>
      <c r="AR170" s="38">
        <v>-243.00691936813587</v>
      </c>
    </row>
    <row r="171" spans="1:46" ht="39.950000000000003" customHeight="1" thickBot="1">
      <c r="A171" s="39" t="s">
        <v>171</v>
      </c>
      <c r="B171" s="40" t="s">
        <v>171</v>
      </c>
      <c r="C171" s="40" t="s">
        <v>171</v>
      </c>
      <c r="D171" s="27" t="s">
        <v>171</v>
      </c>
      <c r="E171" s="25">
        <v>6242</v>
      </c>
      <c r="F171" s="28">
        <v>6242</v>
      </c>
      <c r="G171" s="29" t="s">
        <v>362</v>
      </c>
      <c r="H171" s="26" t="s">
        <v>149</v>
      </c>
      <c r="I171" s="29"/>
      <c r="J171" s="27" t="s">
        <v>363</v>
      </c>
      <c r="K171" s="30" t="s">
        <v>364</v>
      </c>
      <c r="L171" s="31" t="s">
        <v>365</v>
      </c>
      <c r="M171" s="31" t="s">
        <v>366</v>
      </c>
      <c r="N171" s="31" t="s">
        <v>367</v>
      </c>
      <c r="O171" s="32">
        <v>500262423</v>
      </c>
      <c r="P171" s="27" t="s">
        <v>178</v>
      </c>
      <c r="Q171" s="33" t="s">
        <v>156</v>
      </c>
      <c r="R171" s="32" t="s">
        <v>157</v>
      </c>
      <c r="S171" s="50" t="s">
        <v>368</v>
      </c>
      <c r="T171" s="32" t="s">
        <v>369</v>
      </c>
      <c r="U171" s="32"/>
      <c r="V171" s="35" t="s">
        <v>370</v>
      </c>
      <c r="W171" s="37" t="s">
        <v>184</v>
      </c>
      <c r="X171" s="27" t="s">
        <v>204</v>
      </c>
      <c r="Y171" s="37">
        <v>653</v>
      </c>
      <c r="AA171" s="124"/>
      <c r="AC171" s="249" t="s">
        <v>73</v>
      </c>
      <c r="AD171" s="254" t="s">
        <v>3346</v>
      </c>
      <c r="AE171" s="255" t="s">
        <v>3022</v>
      </c>
      <c r="AF171" s="255" t="s">
        <v>79</v>
      </c>
      <c r="AG171" s="256">
        <v>10.1</v>
      </c>
      <c r="AH171" s="255" t="s">
        <v>3347</v>
      </c>
      <c r="AI171" s="255">
        <v>15</v>
      </c>
      <c r="AJ171" s="257" t="s">
        <v>3348</v>
      </c>
      <c r="AK171" s="250" t="s">
        <v>73</v>
      </c>
      <c r="AL171" s="252">
        <v>6</v>
      </c>
      <c r="AN171" s="38">
        <v>2456</v>
      </c>
      <c r="AO171" s="38" t="s">
        <v>2157</v>
      </c>
      <c r="AP171" s="38">
        <v>14038.444952028854</v>
      </c>
      <c r="AQ171" s="38">
        <v>13198.397073711623</v>
      </c>
      <c r="AR171" s="38">
        <v>10635.281252028855</v>
      </c>
    </row>
    <row r="172" spans="1:46" ht="39.950000000000003" customHeight="1" thickBot="1">
      <c r="A172" s="39" t="s">
        <v>171</v>
      </c>
      <c r="B172" s="40" t="s">
        <v>171</v>
      </c>
      <c r="C172" s="40" t="s">
        <v>171</v>
      </c>
      <c r="D172" s="37" t="s">
        <v>171</v>
      </c>
      <c r="E172" s="25">
        <v>2456</v>
      </c>
      <c r="F172" s="28">
        <v>2456</v>
      </c>
      <c r="G172" s="29" t="s">
        <v>2157</v>
      </c>
      <c r="H172" s="26" t="s">
        <v>1606</v>
      </c>
      <c r="I172" s="29"/>
      <c r="J172" s="27" t="s">
        <v>2158</v>
      </c>
      <c r="K172" s="30" t="s">
        <v>2159</v>
      </c>
      <c r="L172" s="54" t="s">
        <v>2160</v>
      </c>
      <c r="M172" s="54" t="s">
        <v>2161</v>
      </c>
      <c r="N172" s="54" t="s">
        <v>2162</v>
      </c>
      <c r="O172" s="36">
        <v>500224563</v>
      </c>
      <c r="P172" s="37" t="s">
        <v>178</v>
      </c>
      <c r="Q172" s="33" t="s">
        <v>156</v>
      </c>
      <c r="R172" s="32" t="s">
        <v>157</v>
      </c>
      <c r="S172" s="25" t="s">
        <v>2163</v>
      </c>
      <c r="T172" s="36"/>
      <c r="U172" s="36"/>
      <c r="V172" s="56" t="s">
        <v>2164</v>
      </c>
      <c r="W172" s="37" t="s">
        <v>143</v>
      </c>
      <c r="X172" s="37" t="s">
        <v>2157</v>
      </c>
      <c r="Y172" s="37">
        <v>205</v>
      </c>
      <c r="AA172" s="124"/>
      <c r="AC172" s="263" t="s">
        <v>2381</v>
      </c>
      <c r="AD172" s="258" t="s">
        <v>3349</v>
      </c>
      <c r="AE172" s="259" t="s">
        <v>3018</v>
      </c>
      <c r="AF172" s="259" t="s">
        <v>286</v>
      </c>
      <c r="AG172" s="260">
        <v>135.19999999999999</v>
      </c>
      <c r="AH172" s="259" t="s">
        <v>3078</v>
      </c>
      <c r="AI172" s="261">
        <v>7</v>
      </c>
      <c r="AJ172" s="262" t="s">
        <v>3170</v>
      </c>
      <c r="AK172" s="247" t="s">
        <v>1828</v>
      </c>
      <c r="AL172" s="248">
        <v>7</v>
      </c>
      <c r="AN172" s="38">
        <v>90520</v>
      </c>
      <c r="AO172" s="38" t="s">
        <v>2165</v>
      </c>
      <c r="AP172" s="38">
        <v>14722.497280663621</v>
      </c>
      <c r="AQ172" s="38">
        <v>12072.447770144168</v>
      </c>
      <c r="AR172" s="38">
        <v>9568.2413806636232</v>
      </c>
    </row>
    <row r="173" spans="1:46" ht="39.950000000000003" customHeight="1" thickBot="1">
      <c r="A173" s="25" t="s">
        <v>2165</v>
      </c>
      <c r="B173" s="26" t="s">
        <v>696</v>
      </c>
      <c r="C173" s="26" t="s">
        <v>280</v>
      </c>
      <c r="D173" s="27" t="s">
        <v>148</v>
      </c>
      <c r="E173" s="25">
        <v>90520</v>
      </c>
      <c r="F173" s="28">
        <v>520</v>
      </c>
      <c r="G173" s="29" t="s">
        <v>2165</v>
      </c>
      <c r="H173" s="26" t="s">
        <v>1606</v>
      </c>
      <c r="I173" s="29">
        <v>59</v>
      </c>
      <c r="J173" s="27" t="s">
        <v>2166</v>
      </c>
      <c r="K173" s="30"/>
      <c r="L173" s="54" t="s">
        <v>2167</v>
      </c>
      <c r="M173" s="54" t="s">
        <v>2168</v>
      </c>
      <c r="N173" s="54" t="s">
        <v>2169</v>
      </c>
      <c r="O173" s="36">
        <v>500205208</v>
      </c>
      <c r="P173" s="37" t="s">
        <v>286</v>
      </c>
      <c r="Q173" s="33" t="s">
        <v>156</v>
      </c>
      <c r="R173" s="32" t="s">
        <v>180</v>
      </c>
      <c r="S173" s="40" t="s">
        <v>2170</v>
      </c>
      <c r="T173" s="36"/>
      <c r="U173" s="36"/>
      <c r="V173" s="26" t="s">
        <v>183</v>
      </c>
      <c r="W173" s="36" t="s">
        <v>184</v>
      </c>
      <c r="X173" s="37" t="s">
        <v>1624</v>
      </c>
      <c r="Y173" s="37">
        <v>257</v>
      </c>
      <c r="AC173" s="249" t="s">
        <v>1545</v>
      </c>
      <c r="AD173" s="254" t="s">
        <v>3350</v>
      </c>
      <c r="AE173" s="255" t="s">
        <v>3022</v>
      </c>
      <c r="AF173" s="255" t="s">
        <v>79</v>
      </c>
      <c r="AG173" s="256">
        <v>3.7</v>
      </c>
      <c r="AH173" s="255" t="s">
        <v>3023</v>
      </c>
      <c r="AI173" s="255">
        <v>27</v>
      </c>
      <c r="AJ173" s="257" t="s">
        <v>3351</v>
      </c>
      <c r="AK173" s="250" t="s">
        <v>1545</v>
      </c>
      <c r="AL173" s="252">
        <v>6</v>
      </c>
      <c r="AN173" s="38">
        <v>29100</v>
      </c>
      <c r="AO173" s="38" t="s">
        <v>2171</v>
      </c>
      <c r="AP173" s="38">
        <v>48114.668558804558</v>
      </c>
      <c r="AQ173" s="38">
        <v>39454.028218219733</v>
      </c>
      <c r="AR173" s="38">
        <v>18664.194701496806</v>
      </c>
    </row>
    <row r="174" spans="1:46" ht="39.950000000000003" customHeight="1" thickBot="1">
      <c r="A174" s="39" t="s">
        <v>171</v>
      </c>
      <c r="B174" s="40" t="s">
        <v>171</v>
      </c>
      <c r="C174" s="40" t="s">
        <v>171</v>
      </c>
      <c r="D174" s="27" t="s">
        <v>171</v>
      </c>
      <c r="E174" s="25">
        <v>88001</v>
      </c>
      <c r="F174" s="28">
        <v>8001</v>
      </c>
      <c r="G174" s="29" t="s">
        <v>445</v>
      </c>
      <c r="H174" s="26" t="s">
        <v>149</v>
      </c>
      <c r="I174" s="29"/>
      <c r="J174" s="27" t="s">
        <v>446</v>
      </c>
      <c r="K174" s="30" t="s">
        <v>447</v>
      </c>
      <c r="L174" s="31" t="s">
        <v>448</v>
      </c>
      <c r="M174" s="31" t="s">
        <v>449</v>
      </c>
      <c r="N174" s="31" t="s">
        <v>450</v>
      </c>
      <c r="O174" s="32">
        <v>500217708</v>
      </c>
      <c r="P174" s="27" t="s">
        <v>451</v>
      </c>
      <c r="Q174" s="33" t="s">
        <v>414</v>
      </c>
      <c r="R174" s="32" t="s">
        <v>157</v>
      </c>
      <c r="S174" s="26" t="s">
        <v>452</v>
      </c>
      <c r="T174" s="32"/>
      <c r="U174" s="32"/>
      <c r="V174" s="26" t="s">
        <v>183</v>
      </c>
      <c r="W174" s="36" t="s">
        <v>143</v>
      </c>
      <c r="X174" s="37" t="s">
        <v>453</v>
      </c>
      <c r="Y174" s="37">
        <v>621</v>
      </c>
      <c r="AC174" s="249" t="s">
        <v>436</v>
      </c>
      <c r="AD174" s="254" t="s">
        <v>3352</v>
      </c>
      <c r="AE174" s="255" t="s">
        <v>3029</v>
      </c>
      <c r="AF174" s="255" t="s">
        <v>79</v>
      </c>
      <c r="AG174" s="256">
        <v>74.8</v>
      </c>
      <c r="AH174" s="255" t="s">
        <v>3347</v>
      </c>
      <c r="AI174" s="255">
        <v>14</v>
      </c>
      <c r="AJ174" s="257" t="s">
        <v>3353</v>
      </c>
      <c r="AK174" s="250" t="s">
        <v>436</v>
      </c>
      <c r="AL174" s="252">
        <v>2</v>
      </c>
      <c r="AT174" s="124" t="s">
        <v>371</v>
      </c>
    </row>
    <row r="175" spans="1:46" ht="39.950000000000003" customHeight="1" thickBot="1">
      <c r="A175" s="25" t="s">
        <v>2171</v>
      </c>
      <c r="B175" s="26" t="s">
        <v>2172</v>
      </c>
      <c r="C175" s="26" t="s">
        <v>2173</v>
      </c>
      <c r="D175" s="27" t="s">
        <v>163</v>
      </c>
      <c r="E175" s="25">
        <v>29100</v>
      </c>
      <c r="F175" s="28">
        <v>9100</v>
      </c>
      <c r="G175" s="29" t="s">
        <v>2171</v>
      </c>
      <c r="H175" s="26" t="s">
        <v>1606</v>
      </c>
      <c r="I175" s="29"/>
      <c r="J175" s="27" t="s">
        <v>2174</v>
      </c>
      <c r="K175" s="30" t="s">
        <v>2175</v>
      </c>
      <c r="L175" s="54" t="s">
        <v>2176</v>
      </c>
      <c r="M175" s="54" t="s">
        <v>2177</v>
      </c>
      <c r="N175" s="54" t="s">
        <v>2178</v>
      </c>
      <c r="O175" s="36">
        <v>500291000</v>
      </c>
      <c r="P175" s="37" t="s">
        <v>79</v>
      </c>
      <c r="Q175" s="33" t="s">
        <v>156</v>
      </c>
      <c r="R175" s="32" t="s">
        <v>157</v>
      </c>
      <c r="S175" s="40" t="s">
        <v>2179</v>
      </c>
      <c r="T175" s="36"/>
      <c r="U175" s="36"/>
      <c r="V175" s="56" t="s">
        <v>2180</v>
      </c>
      <c r="W175" s="36" t="s">
        <v>143</v>
      </c>
      <c r="X175" s="37" t="s">
        <v>2171</v>
      </c>
      <c r="Y175" s="37">
        <v>210</v>
      </c>
      <c r="AC175" s="249" t="s">
        <v>1555</v>
      </c>
      <c r="AD175" s="254" t="s">
        <v>3354</v>
      </c>
      <c r="AE175" s="255" t="s">
        <v>3022</v>
      </c>
      <c r="AF175" s="255" t="s">
        <v>79</v>
      </c>
      <c r="AG175" s="256">
        <v>11.2</v>
      </c>
      <c r="AH175" s="255" t="s">
        <v>3023</v>
      </c>
      <c r="AI175" s="255">
        <v>21</v>
      </c>
      <c r="AJ175" s="257" t="s">
        <v>3355</v>
      </c>
      <c r="AK175" s="250" t="s">
        <v>1555</v>
      </c>
      <c r="AL175" s="252">
        <v>6</v>
      </c>
      <c r="AN175" s="38">
        <v>4431</v>
      </c>
      <c r="AO175" s="38" t="s">
        <v>1432</v>
      </c>
      <c r="AP175" s="38">
        <v>8313.9914141158351</v>
      </c>
      <c r="AQ175" s="38">
        <v>6817.4729595749841</v>
      </c>
      <c r="AR175" s="38">
        <v>7247.6114141158359</v>
      </c>
      <c r="AT175" s="124" t="s">
        <v>2582</v>
      </c>
    </row>
    <row r="176" spans="1:46" ht="39.950000000000003" customHeight="1" thickBot="1">
      <c r="A176" s="39" t="s">
        <v>171</v>
      </c>
      <c r="B176" s="40" t="s">
        <v>171</v>
      </c>
      <c r="C176" s="40" t="s">
        <v>171</v>
      </c>
      <c r="D176" s="27" t="s">
        <v>171</v>
      </c>
      <c r="E176" s="25">
        <v>6268</v>
      </c>
      <c r="F176" s="28">
        <v>6268</v>
      </c>
      <c r="G176" s="29" t="s">
        <v>371</v>
      </c>
      <c r="H176" s="26" t="s">
        <v>149</v>
      </c>
      <c r="I176" s="29"/>
      <c r="J176" s="33" t="s">
        <v>372</v>
      </c>
      <c r="K176" s="30" t="s">
        <v>373</v>
      </c>
      <c r="L176" s="31" t="s">
        <v>175</v>
      </c>
      <c r="M176" s="31" t="s">
        <v>374</v>
      </c>
      <c r="N176" s="31" t="s">
        <v>375</v>
      </c>
      <c r="O176" s="32"/>
      <c r="P176" s="27" t="s">
        <v>178</v>
      </c>
      <c r="Q176" s="33" t="s">
        <v>179</v>
      </c>
      <c r="R176" s="32" t="s">
        <v>180</v>
      </c>
      <c r="S176" s="48" t="s">
        <v>376</v>
      </c>
      <c r="T176" s="32" t="s">
        <v>377</v>
      </c>
      <c r="U176" s="51" t="s">
        <v>373</v>
      </c>
      <c r="V176" s="26" t="s">
        <v>183</v>
      </c>
      <c r="W176" s="37" t="s">
        <v>184</v>
      </c>
      <c r="X176" s="37" t="s">
        <v>185</v>
      </c>
      <c r="Y176" s="37">
        <v>624</v>
      </c>
      <c r="AC176" s="246" t="s">
        <v>2390</v>
      </c>
      <c r="AD176" s="258" t="s">
        <v>3356</v>
      </c>
      <c r="AE176" s="259" t="s">
        <v>3018</v>
      </c>
      <c r="AF176" s="259" t="s">
        <v>286</v>
      </c>
      <c r="AG176" s="260">
        <v>89.6</v>
      </c>
      <c r="AH176" s="259" t="s">
        <v>3072</v>
      </c>
      <c r="AI176" s="261">
        <v>11</v>
      </c>
      <c r="AJ176" s="262" t="s">
        <v>3049</v>
      </c>
      <c r="AK176" s="247" t="s">
        <v>1624</v>
      </c>
      <c r="AL176" s="248">
        <v>3</v>
      </c>
      <c r="AN176" s="38">
        <v>90522</v>
      </c>
      <c r="AO176" s="38" t="s">
        <v>2181</v>
      </c>
      <c r="AP176" s="38">
        <v>14413.927650295112</v>
      </c>
      <c r="AQ176" s="38">
        <v>11819.420673241992</v>
      </c>
      <c r="AR176" s="38">
        <v>11928.221250295112</v>
      </c>
    </row>
    <row r="177" spans="1:46" ht="39.950000000000003" customHeight="1" thickBot="1">
      <c r="A177" s="39" t="s">
        <v>171</v>
      </c>
      <c r="B177" s="40" t="s">
        <v>171</v>
      </c>
      <c r="C177" s="40" t="s">
        <v>171</v>
      </c>
      <c r="D177" s="27" t="s">
        <v>163</v>
      </c>
      <c r="E177" s="25">
        <v>4431</v>
      </c>
      <c r="F177" s="28">
        <v>4431</v>
      </c>
      <c r="G177" s="29" t="s">
        <v>1432</v>
      </c>
      <c r="H177" s="26" t="s">
        <v>1115</v>
      </c>
      <c r="I177" s="29"/>
      <c r="J177" s="27" t="s">
        <v>1433</v>
      </c>
      <c r="K177" s="30" t="s">
        <v>1434</v>
      </c>
      <c r="L177" s="54" t="s">
        <v>1435</v>
      </c>
      <c r="M177" s="54" t="s">
        <v>1436</v>
      </c>
      <c r="N177" s="54" t="s">
        <v>1437</v>
      </c>
      <c r="O177" s="36">
        <v>500244314</v>
      </c>
      <c r="P177" s="37" t="s">
        <v>178</v>
      </c>
      <c r="Q177" s="33" t="s">
        <v>156</v>
      </c>
      <c r="R177" s="32" t="s">
        <v>157</v>
      </c>
      <c r="S177" s="40" t="s">
        <v>1438</v>
      </c>
      <c r="T177" s="32" t="s">
        <v>1439</v>
      </c>
      <c r="U177" s="32"/>
      <c r="V177" s="56" t="s">
        <v>1440</v>
      </c>
      <c r="W177" s="37" t="s">
        <v>184</v>
      </c>
      <c r="X177" s="37" t="s">
        <v>1181</v>
      </c>
      <c r="Y177" s="37">
        <v>456</v>
      </c>
      <c r="AC177" s="246" t="s">
        <v>829</v>
      </c>
      <c r="AD177" s="258" t="s">
        <v>3357</v>
      </c>
      <c r="AE177" s="259" t="s">
        <v>527</v>
      </c>
      <c r="AF177" s="259" t="s">
        <v>286</v>
      </c>
      <c r="AG177" s="260">
        <v>78.900000000000006</v>
      </c>
      <c r="AH177" s="259" t="s">
        <v>3046</v>
      </c>
      <c r="AI177" s="261">
        <v>8</v>
      </c>
      <c r="AJ177" s="262" t="s">
        <v>3181</v>
      </c>
      <c r="AK177" s="247" t="s">
        <v>693</v>
      </c>
      <c r="AL177" s="248">
        <v>2</v>
      </c>
      <c r="AN177" s="38">
        <v>47200</v>
      </c>
      <c r="AO177" s="38" t="s">
        <v>1441</v>
      </c>
      <c r="AP177" s="38">
        <v>-39111.62686172979</v>
      </c>
      <c r="AQ177" s="38">
        <v>0</v>
      </c>
      <c r="AR177" s="38">
        <v>-47976.541436949046</v>
      </c>
    </row>
    <row r="178" spans="1:46" ht="39.950000000000003" customHeight="1" thickBot="1">
      <c r="A178" s="25" t="s">
        <v>2181</v>
      </c>
      <c r="B178" s="26" t="s">
        <v>2182</v>
      </c>
      <c r="C178" s="26" t="s">
        <v>387</v>
      </c>
      <c r="D178" s="27" t="s">
        <v>148</v>
      </c>
      <c r="E178" s="25">
        <v>90522</v>
      </c>
      <c r="F178" s="28">
        <v>522</v>
      </c>
      <c r="G178" s="29" t="s">
        <v>2181</v>
      </c>
      <c r="H178" s="26" t="s">
        <v>1606</v>
      </c>
      <c r="I178" s="29">
        <v>60</v>
      </c>
      <c r="J178" s="27" t="s">
        <v>2183</v>
      </c>
      <c r="K178" s="30" t="s">
        <v>2184</v>
      </c>
      <c r="L178" s="31" t="s">
        <v>2185</v>
      </c>
      <c r="M178" s="54" t="s">
        <v>2186</v>
      </c>
      <c r="N178" s="54" t="s">
        <v>2187</v>
      </c>
      <c r="O178" s="36">
        <v>500205224</v>
      </c>
      <c r="P178" s="37" t="s">
        <v>286</v>
      </c>
      <c r="Q178" s="33" t="s">
        <v>414</v>
      </c>
      <c r="R178" s="32" t="s">
        <v>180</v>
      </c>
      <c r="S178" s="40" t="s">
        <v>2188</v>
      </c>
      <c r="T178" s="36"/>
      <c r="U178" s="36"/>
      <c r="V178" s="56" t="s">
        <v>2189</v>
      </c>
      <c r="W178" s="36" t="s">
        <v>184</v>
      </c>
      <c r="X178" s="37" t="s">
        <v>1674</v>
      </c>
      <c r="Y178" s="37">
        <v>260</v>
      </c>
      <c r="AC178" s="249" t="s">
        <v>1564</v>
      </c>
      <c r="AD178" s="254" t="s">
        <v>3358</v>
      </c>
      <c r="AE178" s="255" t="s">
        <v>3022</v>
      </c>
      <c r="AF178" s="255" t="s">
        <v>79</v>
      </c>
      <c r="AG178" s="256">
        <v>10.3</v>
      </c>
      <c r="AH178" s="255" t="s">
        <v>3081</v>
      </c>
      <c r="AI178" s="255">
        <v>17</v>
      </c>
      <c r="AJ178" s="257" t="s">
        <v>3359</v>
      </c>
      <c r="AK178" s="250" t="s">
        <v>1564</v>
      </c>
      <c r="AL178" s="252">
        <v>4</v>
      </c>
      <c r="AN178" s="38">
        <v>37300</v>
      </c>
      <c r="AO178" s="38" t="s">
        <v>2190</v>
      </c>
      <c r="AP178" s="38">
        <v>39725.356095180716</v>
      </c>
      <c r="AQ178" s="38">
        <v>32574.791998048186</v>
      </c>
      <c r="AR178" s="38">
        <v>18629.904588374739</v>
      </c>
    </row>
    <row r="179" spans="1:46" ht="39.950000000000003" customHeight="1" thickBot="1">
      <c r="A179" s="25" t="s">
        <v>1441</v>
      </c>
      <c r="B179" s="26" t="s">
        <v>1442</v>
      </c>
      <c r="C179" s="26" t="s">
        <v>921</v>
      </c>
      <c r="D179" s="27" t="s">
        <v>163</v>
      </c>
      <c r="E179" s="25">
        <v>47200</v>
      </c>
      <c r="F179" s="28">
        <v>7200</v>
      </c>
      <c r="G179" s="29" t="s">
        <v>1441</v>
      </c>
      <c r="H179" s="26" t="s">
        <v>1115</v>
      </c>
      <c r="I179" s="29"/>
      <c r="J179" s="27" t="s">
        <v>1443</v>
      </c>
      <c r="K179" s="30" t="s">
        <v>1444</v>
      </c>
      <c r="L179" s="54" t="s">
        <v>1445</v>
      </c>
      <c r="M179" s="54" t="s">
        <v>1446</v>
      </c>
      <c r="N179" s="54" t="s">
        <v>1447</v>
      </c>
      <c r="O179" s="36">
        <v>500272000</v>
      </c>
      <c r="P179" s="37" t="s">
        <v>79</v>
      </c>
      <c r="Q179" s="33" t="s">
        <v>156</v>
      </c>
      <c r="R179" s="32" t="s">
        <v>157</v>
      </c>
      <c r="S179" s="40" t="s">
        <v>1448</v>
      </c>
      <c r="T179" s="36"/>
      <c r="U179" s="36"/>
      <c r="V179" s="56" t="s">
        <v>1449</v>
      </c>
      <c r="W179" s="36" t="s">
        <v>143</v>
      </c>
      <c r="X179" s="37" t="s">
        <v>1441</v>
      </c>
      <c r="Y179" s="37">
        <v>407</v>
      </c>
      <c r="AC179" s="249" t="s">
        <v>2527</v>
      </c>
      <c r="AD179" s="254" t="s">
        <v>3360</v>
      </c>
      <c r="AE179" s="255" t="s">
        <v>2443</v>
      </c>
      <c r="AF179" s="255" t="s">
        <v>79</v>
      </c>
      <c r="AG179" s="256">
        <v>0</v>
      </c>
      <c r="AH179" s="255" t="s">
        <v>3023</v>
      </c>
      <c r="AI179" s="255">
        <v>24</v>
      </c>
      <c r="AJ179" s="257" t="s">
        <v>3361</v>
      </c>
      <c r="AK179" s="250" t="s">
        <v>2527</v>
      </c>
      <c r="AL179" s="252">
        <v>7</v>
      </c>
      <c r="AN179" s="38">
        <v>31061</v>
      </c>
      <c r="AO179" s="124" t="s">
        <v>2200</v>
      </c>
      <c r="AP179" s="38">
        <v>15374.80579088955</v>
      </c>
      <c r="AQ179" s="38">
        <v>12607.34074852943</v>
      </c>
      <c r="AR179" s="38">
        <v>-5707.9632477356399</v>
      </c>
    </row>
    <row r="180" spans="1:46" ht="39.950000000000003" customHeight="1" thickBot="1">
      <c r="A180" s="25" t="s">
        <v>2190</v>
      </c>
      <c r="B180" s="40" t="s">
        <v>2191</v>
      </c>
      <c r="C180" s="40" t="s">
        <v>2192</v>
      </c>
      <c r="D180" s="27" t="s">
        <v>148</v>
      </c>
      <c r="E180" s="25">
        <v>37300</v>
      </c>
      <c r="F180" s="28">
        <v>7300</v>
      </c>
      <c r="G180" s="29" t="s">
        <v>2190</v>
      </c>
      <c r="H180" s="26" t="s">
        <v>1606</v>
      </c>
      <c r="I180" s="29">
        <v>61</v>
      </c>
      <c r="J180" s="27" t="s">
        <v>2193</v>
      </c>
      <c r="K180" s="30" t="s">
        <v>2194</v>
      </c>
      <c r="L180" s="54" t="s">
        <v>2195</v>
      </c>
      <c r="M180" s="54" t="s">
        <v>2196</v>
      </c>
      <c r="N180" s="54" t="s">
        <v>2197</v>
      </c>
      <c r="O180" s="36">
        <v>500273008</v>
      </c>
      <c r="P180" s="37" t="s">
        <v>79</v>
      </c>
      <c r="Q180" s="33" t="s">
        <v>156</v>
      </c>
      <c r="R180" s="32" t="s">
        <v>180</v>
      </c>
      <c r="S180" s="40" t="s">
        <v>2198</v>
      </c>
      <c r="T180" s="36"/>
      <c r="U180" s="36"/>
      <c r="V180" s="56" t="s">
        <v>2199</v>
      </c>
      <c r="W180" s="36" t="s">
        <v>143</v>
      </c>
      <c r="X180" s="37" t="s">
        <v>2190</v>
      </c>
      <c r="Y180" s="37">
        <v>211</v>
      </c>
      <c r="AC180" s="249" t="s">
        <v>2537</v>
      </c>
      <c r="AD180" s="254" t="s">
        <v>3362</v>
      </c>
      <c r="AE180" s="255" t="s">
        <v>2443</v>
      </c>
      <c r="AF180" s="255" t="s">
        <v>79</v>
      </c>
      <c r="AG180" s="256">
        <v>0</v>
      </c>
      <c r="AH180" s="255" t="s">
        <v>3078</v>
      </c>
      <c r="AI180" s="255">
        <v>15</v>
      </c>
      <c r="AJ180" s="257" t="s">
        <v>3363</v>
      </c>
      <c r="AK180" s="250" t="s">
        <v>2537</v>
      </c>
      <c r="AL180" s="252">
        <v>9</v>
      </c>
      <c r="AN180" s="38">
        <v>42500</v>
      </c>
      <c r="AO180" s="38" t="s">
        <v>723</v>
      </c>
      <c r="AP180" s="38">
        <v>-25679.775972848154</v>
      </c>
      <c r="AQ180" s="38">
        <v>0</v>
      </c>
      <c r="AR180" s="38">
        <v>-30451.815670305808</v>
      </c>
    </row>
    <row r="181" spans="1:46" ht="39.950000000000003" customHeight="1" thickBot="1">
      <c r="A181" s="25" t="s">
        <v>2200</v>
      </c>
      <c r="B181" s="26" t="s">
        <v>2201</v>
      </c>
      <c r="C181" s="26" t="s">
        <v>1086</v>
      </c>
      <c r="D181" s="27" t="s">
        <v>163</v>
      </c>
      <c r="E181" s="25">
        <v>31061</v>
      </c>
      <c r="F181" s="28">
        <v>1061</v>
      </c>
      <c r="G181" s="29" t="s">
        <v>2200</v>
      </c>
      <c r="H181" s="26" t="s">
        <v>1606</v>
      </c>
      <c r="I181" s="29"/>
      <c r="J181" s="27" t="s">
        <v>2202</v>
      </c>
      <c r="K181" s="30" t="s">
        <v>2203</v>
      </c>
      <c r="L181" s="31" t="s">
        <v>2204</v>
      </c>
      <c r="M181" s="54" t="s">
        <v>2205</v>
      </c>
      <c r="N181" s="54" t="s">
        <v>2206</v>
      </c>
      <c r="O181" s="36">
        <v>500210612</v>
      </c>
      <c r="P181" s="37" t="s">
        <v>79</v>
      </c>
      <c r="Q181" s="33" t="s">
        <v>156</v>
      </c>
      <c r="R181" s="32" t="s">
        <v>157</v>
      </c>
      <c r="S181" s="40" t="s">
        <v>2207</v>
      </c>
      <c r="T181" s="36"/>
      <c r="U181" s="36"/>
      <c r="V181" s="56" t="s">
        <v>2208</v>
      </c>
      <c r="W181" s="36" t="s">
        <v>143</v>
      </c>
      <c r="X181" s="37" t="s">
        <v>2200</v>
      </c>
      <c r="Y181" s="37">
        <v>212</v>
      </c>
      <c r="AC181" s="246" t="s">
        <v>2398</v>
      </c>
      <c r="AD181" s="258" t="s">
        <v>3364</v>
      </c>
      <c r="AE181" s="259" t="s">
        <v>3018</v>
      </c>
      <c r="AF181" s="259" t="s">
        <v>286</v>
      </c>
      <c r="AG181" s="260">
        <v>76.900000000000006</v>
      </c>
      <c r="AH181" s="259" t="s">
        <v>3117</v>
      </c>
      <c r="AI181" s="261">
        <v>8</v>
      </c>
      <c r="AJ181" s="262" t="s">
        <v>3049</v>
      </c>
      <c r="AK181" s="247" t="s">
        <v>1624</v>
      </c>
      <c r="AL181" s="248">
        <v>8</v>
      </c>
      <c r="AN181" s="38">
        <v>50246</v>
      </c>
      <c r="AO181" s="38" t="s">
        <v>378</v>
      </c>
      <c r="AP181" s="38">
        <v>36088.355954450191</v>
      </c>
      <c r="AQ181" s="38">
        <v>29592.451882649155</v>
      </c>
      <c r="AR181" s="38">
        <v>22956.510789455744</v>
      </c>
    </row>
    <row r="182" spans="1:46" ht="39.950000000000003" customHeight="1" thickBot="1">
      <c r="A182" s="25" t="s">
        <v>723</v>
      </c>
      <c r="B182" s="26" t="s">
        <v>724</v>
      </c>
      <c r="C182" s="26" t="s">
        <v>725</v>
      </c>
      <c r="D182" s="27" t="s">
        <v>148</v>
      </c>
      <c r="E182" s="25">
        <v>42500</v>
      </c>
      <c r="F182" s="28">
        <v>2500</v>
      </c>
      <c r="G182" s="29" t="s">
        <v>723</v>
      </c>
      <c r="H182" s="26" t="s">
        <v>527</v>
      </c>
      <c r="I182" s="29">
        <v>62</v>
      </c>
      <c r="J182" s="27" t="s">
        <v>726</v>
      </c>
      <c r="K182" s="30" t="s">
        <v>727</v>
      </c>
      <c r="L182" s="54" t="s">
        <v>728</v>
      </c>
      <c r="M182" s="54" t="s">
        <v>729</v>
      </c>
      <c r="N182" s="54" t="s">
        <v>730</v>
      </c>
      <c r="O182" s="36">
        <v>500225008</v>
      </c>
      <c r="P182" s="37" t="s">
        <v>79</v>
      </c>
      <c r="Q182" s="33" t="s">
        <v>156</v>
      </c>
      <c r="R182" s="32" t="s">
        <v>157</v>
      </c>
      <c r="S182" s="57" t="s">
        <v>731</v>
      </c>
      <c r="T182" s="63" t="s">
        <v>732</v>
      </c>
      <c r="U182" s="36"/>
      <c r="V182" s="56" t="s">
        <v>733</v>
      </c>
      <c r="W182" s="36" t="s">
        <v>184</v>
      </c>
      <c r="X182" s="37" t="s">
        <v>693</v>
      </c>
      <c r="Y182" s="37">
        <v>355</v>
      </c>
      <c r="AC182" s="249" t="s">
        <v>1573</v>
      </c>
      <c r="AD182" s="254" t="s">
        <v>3365</v>
      </c>
      <c r="AE182" s="255" t="s">
        <v>3022</v>
      </c>
      <c r="AF182" s="255" t="s">
        <v>79</v>
      </c>
      <c r="AG182" s="256">
        <v>2.4</v>
      </c>
      <c r="AH182" s="255" t="s">
        <v>3087</v>
      </c>
      <c r="AI182" s="255">
        <v>19</v>
      </c>
      <c r="AJ182" s="257" t="s">
        <v>3366</v>
      </c>
      <c r="AK182" s="250" t="s">
        <v>1573</v>
      </c>
      <c r="AL182" s="252">
        <v>8</v>
      </c>
      <c r="AN182" s="38">
        <v>27400</v>
      </c>
      <c r="AO182" s="38" t="s">
        <v>1450</v>
      </c>
      <c r="AP182" s="38">
        <v>-40984.353624155039</v>
      </c>
      <c r="AQ182" s="38">
        <v>0</v>
      </c>
      <c r="AR182" s="38">
        <v>-164791.55572145662</v>
      </c>
    </row>
    <row r="183" spans="1:46" ht="39.950000000000003" customHeight="1" thickBot="1">
      <c r="A183" s="25" t="s">
        <v>378</v>
      </c>
      <c r="B183" s="26" t="s">
        <v>379</v>
      </c>
      <c r="C183" s="26" t="s">
        <v>188</v>
      </c>
      <c r="D183" s="27" t="s">
        <v>163</v>
      </c>
      <c r="E183" s="25">
        <v>50246</v>
      </c>
      <c r="F183" s="28">
        <v>246</v>
      </c>
      <c r="G183" s="29" t="s">
        <v>378</v>
      </c>
      <c r="H183" s="26" t="s">
        <v>149</v>
      </c>
      <c r="I183" s="29"/>
      <c r="J183" s="27" t="s">
        <v>380</v>
      </c>
      <c r="K183" s="30" t="s">
        <v>381</v>
      </c>
      <c r="L183" s="31" t="s">
        <v>382</v>
      </c>
      <c r="M183" s="31" t="s">
        <v>383</v>
      </c>
      <c r="N183" s="31" t="s">
        <v>384</v>
      </c>
      <c r="O183" s="32">
        <v>500202460</v>
      </c>
      <c r="P183" s="27" t="s">
        <v>79</v>
      </c>
      <c r="Q183" s="33" t="s">
        <v>156</v>
      </c>
      <c r="R183" s="32" t="s">
        <v>157</v>
      </c>
      <c r="S183" s="50" t="s">
        <v>385</v>
      </c>
      <c r="T183" s="32"/>
      <c r="U183" s="32"/>
      <c r="V183" s="35" t="s">
        <v>386</v>
      </c>
      <c r="W183" s="36" t="s">
        <v>143</v>
      </c>
      <c r="X183" s="37" t="s">
        <v>378</v>
      </c>
      <c r="Y183" s="37">
        <v>609</v>
      </c>
      <c r="AC183" s="246" t="s">
        <v>2408</v>
      </c>
      <c r="AD183" s="258" t="s">
        <v>3367</v>
      </c>
      <c r="AE183" s="259" t="s">
        <v>3018</v>
      </c>
      <c r="AF183" s="259" t="s">
        <v>286</v>
      </c>
      <c r="AG183" s="260">
        <v>90.3</v>
      </c>
      <c r="AH183" s="259" t="s">
        <v>3026</v>
      </c>
      <c r="AI183" s="261">
        <v>9</v>
      </c>
      <c r="AJ183" s="262" t="s">
        <v>3085</v>
      </c>
      <c r="AK183" s="247" t="s">
        <v>1631</v>
      </c>
      <c r="AL183" s="248">
        <v>2</v>
      </c>
      <c r="AN183" s="38">
        <v>90525</v>
      </c>
      <c r="AO183" s="38" t="s">
        <v>2209</v>
      </c>
      <c r="AP183" s="38">
        <v>9509.0887096027491</v>
      </c>
      <c r="AQ183" s="38">
        <v>7800.1772989044566</v>
      </c>
      <c r="AR183" s="38">
        <v>7233.2649096027499</v>
      </c>
    </row>
    <row r="184" spans="1:46" ht="39.950000000000003" customHeight="1" thickBot="1">
      <c r="A184" s="25" t="s">
        <v>1450</v>
      </c>
      <c r="B184" s="26" t="s">
        <v>1451</v>
      </c>
      <c r="C184" s="26" t="s">
        <v>1452</v>
      </c>
      <c r="D184" s="27" t="s">
        <v>163</v>
      </c>
      <c r="E184" s="25">
        <v>27400</v>
      </c>
      <c r="F184" s="28">
        <v>7400</v>
      </c>
      <c r="G184" s="29" t="s">
        <v>1450</v>
      </c>
      <c r="H184" s="26" t="s">
        <v>1115</v>
      </c>
      <c r="I184" s="29"/>
      <c r="J184" s="27" t="s">
        <v>1453</v>
      </c>
      <c r="K184" s="30" t="s">
        <v>1454</v>
      </c>
      <c r="L184" s="54" t="s">
        <v>1455</v>
      </c>
      <c r="M184" s="54" t="s">
        <v>1456</v>
      </c>
      <c r="N184" s="31" t="s">
        <v>1457</v>
      </c>
      <c r="O184" s="36">
        <v>500274006</v>
      </c>
      <c r="P184" s="37" t="s">
        <v>79</v>
      </c>
      <c r="Q184" s="33" t="s">
        <v>156</v>
      </c>
      <c r="R184" s="32" t="s">
        <v>157</v>
      </c>
      <c r="S184" s="40" t="s">
        <v>1458</v>
      </c>
      <c r="T184" s="36"/>
      <c r="U184" s="36"/>
      <c r="V184" s="56" t="s">
        <v>1459</v>
      </c>
      <c r="W184" s="36" t="s">
        <v>143</v>
      </c>
      <c r="X184" s="37" t="s">
        <v>1450</v>
      </c>
      <c r="Y184" s="37">
        <v>408</v>
      </c>
      <c r="AC184" s="124" t="s">
        <v>465</v>
      </c>
      <c r="AD184" s="258" t="s">
        <v>3368</v>
      </c>
      <c r="AE184" s="259" t="s">
        <v>3029</v>
      </c>
      <c r="AF184" s="259" t="s">
        <v>286</v>
      </c>
      <c r="AG184" s="260">
        <v>100.2</v>
      </c>
      <c r="AH184" s="259" t="s">
        <v>3113</v>
      </c>
      <c r="AI184" s="261">
        <v>8</v>
      </c>
      <c r="AJ184" s="262" t="s">
        <v>3163</v>
      </c>
      <c r="AK184" s="247" t="s">
        <v>3164</v>
      </c>
      <c r="AL184" s="248">
        <v>2</v>
      </c>
      <c r="AN184" s="38">
        <v>70587</v>
      </c>
      <c r="AO184" s="38" t="s">
        <v>1460</v>
      </c>
      <c r="AP184" s="38">
        <v>-21652.768199076141</v>
      </c>
      <c r="AQ184" s="38">
        <v>0</v>
      </c>
      <c r="AR184" s="38">
        <v>-22753.113757320443</v>
      </c>
    </row>
    <row r="185" spans="1:46" ht="39.950000000000003" customHeight="1" thickBot="1">
      <c r="A185" s="25" t="s">
        <v>2209</v>
      </c>
      <c r="B185" s="26" t="s">
        <v>2210</v>
      </c>
      <c r="C185" s="26" t="s">
        <v>2211</v>
      </c>
      <c r="D185" s="27" t="s">
        <v>163</v>
      </c>
      <c r="E185" s="25">
        <v>90525</v>
      </c>
      <c r="F185" s="28">
        <v>525</v>
      </c>
      <c r="G185" s="29" t="s">
        <v>2209</v>
      </c>
      <c r="H185" s="26" t="s">
        <v>1606</v>
      </c>
      <c r="I185" s="29"/>
      <c r="J185" s="27" t="s">
        <v>2212</v>
      </c>
      <c r="K185" s="30" t="s">
        <v>2213</v>
      </c>
      <c r="L185" s="31" t="s">
        <v>2214</v>
      </c>
      <c r="M185" s="54" t="s">
        <v>2215</v>
      </c>
      <c r="N185" s="54" t="s">
        <v>2216</v>
      </c>
      <c r="O185" s="36">
        <v>500205257</v>
      </c>
      <c r="P185" s="37" t="s">
        <v>286</v>
      </c>
      <c r="Q185" s="33" t="s">
        <v>156</v>
      </c>
      <c r="R185" s="32" t="s">
        <v>617</v>
      </c>
      <c r="S185" s="40" t="s">
        <v>2217</v>
      </c>
      <c r="T185" s="36"/>
      <c r="U185" s="36"/>
      <c r="V185" s="26" t="s">
        <v>183</v>
      </c>
      <c r="W185" s="36" t="s">
        <v>184</v>
      </c>
      <c r="X185" s="37" t="s">
        <v>1674</v>
      </c>
      <c r="Y185" s="37">
        <v>260</v>
      </c>
      <c r="AC185" s="249" t="s">
        <v>480</v>
      </c>
      <c r="AD185" s="254" t="s">
        <v>3369</v>
      </c>
      <c r="AE185" s="255" t="s">
        <v>3029</v>
      </c>
      <c r="AF185" s="255" t="s">
        <v>79</v>
      </c>
      <c r="AG185" s="256">
        <v>60.1</v>
      </c>
      <c r="AH185" s="255" t="s">
        <v>3113</v>
      </c>
      <c r="AI185" s="255">
        <v>12</v>
      </c>
      <c r="AJ185" s="257" t="s">
        <v>3370</v>
      </c>
      <c r="AK185" s="250" t="s">
        <v>480</v>
      </c>
      <c r="AL185" s="252">
        <v>4</v>
      </c>
      <c r="AN185" s="38">
        <v>97500</v>
      </c>
      <c r="AO185" s="38" t="s">
        <v>3471</v>
      </c>
      <c r="AP185" s="38">
        <v>27021.456379745909</v>
      </c>
      <c r="AQ185" s="38">
        <v>22157.594231391642</v>
      </c>
      <c r="AR185" s="38">
        <v>17298.34458525688</v>
      </c>
    </row>
    <row r="186" spans="1:46" ht="39.950000000000003" customHeight="1" thickBot="1">
      <c r="A186" s="25" t="s">
        <v>1460</v>
      </c>
      <c r="B186" s="26" t="s">
        <v>1461</v>
      </c>
      <c r="C186" s="26" t="s">
        <v>1462</v>
      </c>
      <c r="D186" s="27" t="s">
        <v>148</v>
      </c>
      <c r="E186" s="25">
        <v>70587</v>
      </c>
      <c r="F186" s="28">
        <v>587</v>
      </c>
      <c r="G186" s="29" t="s">
        <v>1460</v>
      </c>
      <c r="H186" s="26" t="s">
        <v>1115</v>
      </c>
      <c r="I186" s="29">
        <v>63</v>
      </c>
      <c r="J186" s="27" t="s">
        <v>1463</v>
      </c>
      <c r="K186" s="30" t="s">
        <v>1464</v>
      </c>
      <c r="L186" s="31" t="s">
        <v>1465</v>
      </c>
      <c r="M186" s="31" t="s">
        <v>1466</v>
      </c>
      <c r="N186" s="31" t="s">
        <v>1467</v>
      </c>
      <c r="O186" s="36">
        <v>500205877</v>
      </c>
      <c r="P186" s="37" t="s">
        <v>286</v>
      </c>
      <c r="Q186" s="33" t="s">
        <v>156</v>
      </c>
      <c r="R186" s="32" t="s">
        <v>157</v>
      </c>
      <c r="S186" s="48" t="s">
        <v>1468</v>
      </c>
      <c r="T186" s="36"/>
      <c r="U186" s="36"/>
      <c r="V186" s="56" t="s">
        <v>1469</v>
      </c>
      <c r="W186" s="36" t="s">
        <v>184</v>
      </c>
      <c r="X186" s="37" t="s">
        <v>1152</v>
      </c>
      <c r="Y186" s="37">
        <v>455</v>
      </c>
      <c r="AC186" s="246" t="s">
        <v>1583</v>
      </c>
      <c r="AD186" s="258" t="s">
        <v>3371</v>
      </c>
      <c r="AE186" s="259" t="s">
        <v>3022</v>
      </c>
      <c r="AF186" s="259" t="s">
        <v>286</v>
      </c>
      <c r="AG186" s="260">
        <v>12.4</v>
      </c>
      <c r="AH186" s="259" t="s">
        <v>3208</v>
      </c>
      <c r="AI186" s="261">
        <v>12</v>
      </c>
      <c r="AJ186" s="262" t="s">
        <v>3372</v>
      </c>
      <c r="AK186" s="247" t="s">
        <v>1583</v>
      </c>
      <c r="AL186" s="248">
        <v>8</v>
      </c>
      <c r="AN186" s="38">
        <v>90531</v>
      </c>
      <c r="AO186" s="38" t="s">
        <v>3472</v>
      </c>
      <c r="AP186" s="38">
        <v>21686.881828169695</v>
      </c>
      <c r="AQ186" s="38">
        <v>17783.243099099149</v>
      </c>
      <c r="AR186" s="38">
        <v>17704.128628169696</v>
      </c>
    </row>
    <row r="187" spans="1:46" ht="39.950000000000003" customHeight="1" thickBot="1">
      <c r="A187" s="25" t="s">
        <v>2218</v>
      </c>
      <c r="B187" s="26" t="s">
        <v>2219</v>
      </c>
      <c r="C187" s="26" t="s">
        <v>2220</v>
      </c>
      <c r="D187" s="27" t="s">
        <v>163</v>
      </c>
      <c r="E187" s="25">
        <v>97500</v>
      </c>
      <c r="F187" s="28">
        <v>7500</v>
      </c>
      <c r="G187" s="29" t="s">
        <v>2218</v>
      </c>
      <c r="H187" s="26" t="s">
        <v>1606</v>
      </c>
      <c r="I187" s="29"/>
      <c r="J187" s="27" t="s">
        <v>2221</v>
      </c>
      <c r="K187" s="30" t="s">
        <v>2222</v>
      </c>
      <c r="L187" s="31" t="s">
        <v>2223</v>
      </c>
      <c r="M187" s="31" t="s">
        <v>2224</v>
      </c>
      <c r="N187" s="31" t="s">
        <v>2225</v>
      </c>
      <c r="O187" s="36">
        <v>500275003</v>
      </c>
      <c r="P187" s="37" t="s">
        <v>79</v>
      </c>
      <c r="Q187" s="33" t="s">
        <v>156</v>
      </c>
      <c r="R187" s="32" t="s">
        <v>180</v>
      </c>
      <c r="S187" s="40" t="s">
        <v>2226</v>
      </c>
      <c r="T187" s="36"/>
      <c r="U187" s="36"/>
      <c r="V187" s="56" t="s">
        <v>2227</v>
      </c>
      <c r="W187" s="36" t="s">
        <v>184</v>
      </c>
      <c r="X187" s="37" t="s">
        <v>1775</v>
      </c>
      <c r="Y187" s="37">
        <v>262</v>
      </c>
      <c r="AC187" s="246" t="s">
        <v>840</v>
      </c>
      <c r="AD187" s="258" t="s">
        <v>3373</v>
      </c>
      <c r="AE187" s="259" t="s">
        <v>3018</v>
      </c>
      <c r="AF187" s="259" t="s">
        <v>286</v>
      </c>
      <c r="AG187" s="260">
        <v>120.9</v>
      </c>
      <c r="AH187" s="259" t="s">
        <v>3062</v>
      </c>
      <c r="AI187" s="261">
        <v>9</v>
      </c>
      <c r="AJ187" s="262" t="s">
        <v>3185</v>
      </c>
      <c r="AK187" s="247" t="s">
        <v>1875</v>
      </c>
      <c r="AL187" s="248">
        <v>5</v>
      </c>
      <c r="AN187" s="38">
        <v>70666</v>
      </c>
      <c r="AO187" s="38" t="s">
        <v>387</v>
      </c>
      <c r="AP187" s="38">
        <v>-15804.774170740066</v>
      </c>
      <c r="AQ187" s="38">
        <v>0</v>
      </c>
      <c r="AR187" s="38">
        <v>-17689.859822088452</v>
      </c>
    </row>
    <row r="188" spans="1:46" ht="39.950000000000003" customHeight="1" thickBot="1">
      <c r="A188" s="25" t="s">
        <v>2228</v>
      </c>
      <c r="B188" s="26" t="s">
        <v>2229</v>
      </c>
      <c r="C188" s="26" t="s">
        <v>1759</v>
      </c>
      <c r="D188" s="27" t="s">
        <v>163</v>
      </c>
      <c r="E188" s="25">
        <v>94501</v>
      </c>
      <c r="F188" s="28">
        <v>4501</v>
      </c>
      <c r="G188" s="29" t="s">
        <v>2228</v>
      </c>
      <c r="H188" s="26" t="s">
        <v>1606</v>
      </c>
      <c r="I188" s="29"/>
      <c r="J188" s="27" t="s">
        <v>2230</v>
      </c>
      <c r="K188" s="30"/>
      <c r="L188" s="54" t="s">
        <v>2231</v>
      </c>
      <c r="M188" s="54" t="s">
        <v>2232</v>
      </c>
      <c r="N188" s="54" t="s">
        <v>2233</v>
      </c>
      <c r="O188" s="36">
        <v>500245014</v>
      </c>
      <c r="P188" s="37" t="s">
        <v>286</v>
      </c>
      <c r="Q188" s="33" t="s">
        <v>156</v>
      </c>
      <c r="R188" s="32" t="s">
        <v>180</v>
      </c>
      <c r="S188" s="40" t="s">
        <v>2234</v>
      </c>
      <c r="T188" s="36"/>
      <c r="U188" s="36"/>
      <c r="V188" s="56" t="s">
        <v>2235</v>
      </c>
      <c r="W188" s="36" t="s">
        <v>184</v>
      </c>
      <c r="X188" s="37" t="s">
        <v>1664</v>
      </c>
      <c r="Y188" s="37">
        <v>256</v>
      </c>
      <c r="AC188" s="246" t="s">
        <v>2425</v>
      </c>
      <c r="AD188" s="258" t="s">
        <v>3374</v>
      </c>
      <c r="AE188" s="259" t="s">
        <v>3018</v>
      </c>
      <c r="AF188" s="259" t="s">
        <v>286</v>
      </c>
      <c r="AG188" s="260">
        <v>104.6</v>
      </c>
      <c r="AH188" s="259" t="s">
        <v>3140</v>
      </c>
      <c r="AI188" s="261">
        <v>9</v>
      </c>
      <c r="AJ188" s="262" t="s">
        <v>3183</v>
      </c>
      <c r="AK188" s="247" t="s">
        <v>1864</v>
      </c>
      <c r="AL188" s="248">
        <v>2</v>
      </c>
      <c r="AN188" s="38">
        <v>90534</v>
      </c>
      <c r="AO188" s="124" t="s">
        <v>734</v>
      </c>
      <c r="AP188" s="38">
        <v>12515.845438955586</v>
      </c>
      <c r="AQ188" s="38">
        <v>10262.99325994358</v>
      </c>
      <c r="AR188" s="38">
        <v>8646.9807749027514</v>
      </c>
      <c r="AT188" s="124"/>
    </row>
    <row r="189" spans="1:46" ht="39.950000000000003" customHeight="1" thickBot="1">
      <c r="A189" s="25" t="s">
        <v>387</v>
      </c>
      <c r="B189" s="26" t="s">
        <v>388</v>
      </c>
      <c r="C189" s="26" t="s">
        <v>389</v>
      </c>
      <c r="D189" s="27" t="s">
        <v>163</v>
      </c>
      <c r="E189" s="25">
        <v>70666</v>
      </c>
      <c r="F189" s="28">
        <v>666</v>
      </c>
      <c r="G189" s="29" t="s">
        <v>387</v>
      </c>
      <c r="H189" s="26" t="s">
        <v>149</v>
      </c>
      <c r="I189" s="29"/>
      <c r="J189" s="27" t="s">
        <v>390</v>
      </c>
      <c r="K189" s="30" t="s">
        <v>391</v>
      </c>
      <c r="L189" s="31" t="s">
        <v>392</v>
      </c>
      <c r="M189" s="31" t="s">
        <v>393</v>
      </c>
      <c r="N189" s="31" t="s">
        <v>394</v>
      </c>
      <c r="O189" s="32">
        <v>500206669</v>
      </c>
      <c r="P189" s="27" t="s">
        <v>286</v>
      </c>
      <c r="Q189" s="33" t="s">
        <v>156</v>
      </c>
      <c r="R189" s="32" t="s">
        <v>157</v>
      </c>
      <c r="S189" s="26" t="s">
        <v>395</v>
      </c>
      <c r="T189" s="32"/>
      <c r="U189" s="32"/>
      <c r="V189" s="35" t="s">
        <v>396</v>
      </c>
      <c r="W189" s="36" t="s">
        <v>143</v>
      </c>
      <c r="X189" s="37" t="s">
        <v>387</v>
      </c>
      <c r="Y189" s="37">
        <v>614</v>
      </c>
      <c r="AC189" s="249" t="s">
        <v>2433</v>
      </c>
      <c r="AD189" s="254" t="s">
        <v>3375</v>
      </c>
      <c r="AE189" s="255" t="s">
        <v>3018</v>
      </c>
      <c r="AF189" s="255" t="s">
        <v>79</v>
      </c>
      <c r="AG189" s="256">
        <v>90.5</v>
      </c>
      <c r="AH189" s="255" t="s">
        <v>3376</v>
      </c>
      <c r="AI189" s="255">
        <v>15</v>
      </c>
      <c r="AJ189" s="257" t="s">
        <v>3063</v>
      </c>
      <c r="AK189" s="250" t="s">
        <v>3064</v>
      </c>
      <c r="AL189" s="252">
        <v>3</v>
      </c>
      <c r="AN189" s="38">
        <v>90530</v>
      </c>
      <c r="AO189" s="38" t="s">
        <v>2239</v>
      </c>
      <c r="AP189" s="38">
        <v>8264.5595586600539</v>
      </c>
      <c r="AQ189" s="38">
        <v>6830.4394844047065</v>
      </c>
      <c r="AR189" s="38">
        <v>6535.2856822306221</v>
      </c>
      <c r="AT189" s="124"/>
    </row>
    <row r="190" spans="1:46" ht="39.950000000000003" customHeight="1" thickBot="1">
      <c r="A190" s="25" t="s">
        <v>2236</v>
      </c>
      <c r="B190" s="26" t="s">
        <v>2237</v>
      </c>
      <c r="C190" s="26" t="s">
        <v>2238</v>
      </c>
      <c r="D190" s="27" t="s">
        <v>163</v>
      </c>
      <c r="E190" s="25">
        <v>90530</v>
      </c>
      <c r="F190" s="28">
        <v>530</v>
      </c>
      <c r="G190" s="29" t="s">
        <v>2239</v>
      </c>
      <c r="H190" s="26" t="s">
        <v>1606</v>
      </c>
      <c r="I190" s="29"/>
      <c r="J190" s="27" t="s">
        <v>2240</v>
      </c>
      <c r="K190" s="30"/>
      <c r="L190" s="31" t="s">
        <v>2241</v>
      </c>
      <c r="M190" s="54" t="s">
        <v>2242</v>
      </c>
      <c r="N190" s="54" t="s">
        <v>2243</v>
      </c>
      <c r="O190" s="36">
        <v>500205307</v>
      </c>
      <c r="P190" s="37" t="s">
        <v>286</v>
      </c>
      <c r="Q190" s="33" t="s">
        <v>156</v>
      </c>
      <c r="R190" s="32" t="s">
        <v>180</v>
      </c>
      <c r="S190" s="40" t="s">
        <v>2244</v>
      </c>
      <c r="T190" s="36"/>
      <c r="U190" s="36"/>
      <c r="V190" s="26" t="s">
        <v>183</v>
      </c>
      <c r="W190" s="36" t="s">
        <v>184</v>
      </c>
      <c r="X190" s="37" t="s">
        <v>1631</v>
      </c>
      <c r="Y190" s="37">
        <v>251</v>
      </c>
      <c r="AC190" s="124" t="s">
        <v>2549</v>
      </c>
      <c r="AD190" s="254" t="s">
        <v>3377</v>
      </c>
      <c r="AE190" s="255" t="s">
        <v>2443</v>
      </c>
      <c r="AF190" s="255" t="s">
        <v>79</v>
      </c>
      <c r="AG190" s="256">
        <v>0</v>
      </c>
      <c r="AH190" s="255" t="s">
        <v>3378</v>
      </c>
      <c r="AI190" s="255">
        <v>31</v>
      </c>
      <c r="AJ190" s="257" t="s">
        <v>3379</v>
      </c>
      <c r="AK190" s="250" t="s">
        <v>2557</v>
      </c>
      <c r="AL190" s="252">
        <v>8</v>
      </c>
      <c r="AN190" s="38">
        <v>90511</v>
      </c>
      <c r="AO190" s="38" t="s">
        <v>2245</v>
      </c>
      <c r="AP190" s="38">
        <v>11260.975273142332</v>
      </c>
      <c r="AQ190" s="38">
        <v>9233.9997239767126</v>
      </c>
      <c r="AR190" s="38">
        <v>9222.7398731423327</v>
      </c>
      <c r="AT190" s="124"/>
    </row>
    <row r="191" spans="1:46" ht="39.950000000000003" customHeight="1" thickBot="1">
      <c r="A191" s="25" t="s">
        <v>2245</v>
      </c>
      <c r="B191" s="26" t="s">
        <v>2246</v>
      </c>
      <c r="C191" s="26" t="s">
        <v>2247</v>
      </c>
      <c r="D191" s="27" t="s">
        <v>148</v>
      </c>
      <c r="E191" s="25">
        <v>90511</v>
      </c>
      <c r="F191" s="28">
        <v>511</v>
      </c>
      <c r="G191" s="29" t="s">
        <v>2245</v>
      </c>
      <c r="H191" s="26" t="s">
        <v>1606</v>
      </c>
      <c r="I191" s="29">
        <v>64</v>
      </c>
      <c r="J191" s="27" t="s">
        <v>2248</v>
      </c>
      <c r="K191" s="30" t="s">
        <v>2249</v>
      </c>
      <c r="L191" s="54" t="s">
        <v>2250</v>
      </c>
      <c r="M191" s="54" t="s">
        <v>2251</v>
      </c>
      <c r="N191" s="54" t="s">
        <v>2252</v>
      </c>
      <c r="O191" s="36">
        <v>500205117</v>
      </c>
      <c r="P191" s="37" t="s">
        <v>286</v>
      </c>
      <c r="Q191" s="33" t="s">
        <v>156</v>
      </c>
      <c r="R191" s="32" t="s">
        <v>180</v>
      </c>
      <c r="S191" s="40" t="s">
        <v>2253</v>
      </c>
      <c r="T191" s="36"/>
      <c r="U191" s="36"/>
      <c r="V191" s="56" t="s">
        <v>2254</v>
      </c>
      <c r="W191" s="36" t="s">
        <v>184</v>
      </c>
      <c r="X191" s="37" t="s">
        <v>1624</v>
      </c>
      <c r="Y191" s="37">
        <v>257</v>
      </c>
      <c r="AA191" s="124"/>
      <c r="AC191" s="246" t="s">
        <v>1594</v>
      </c>
      <c r="AD191" s="258" t="s">
        <v>3380</v>
      </c>
      <c r="AE191" s="259" t="s">
        <v>3022</v>
      </c>
      <c r="AF191" s="259" t="s">
        <v>286</v>
      </c>
      <c r="AG191" s="260">
        <v>14.8</v>
      </c>
      <c r="AH191" s="259" t="s">
        <v>3345</v>
      </c>
      <c r="AI191" s="261">
        <v>11</v>
      </c>
      <c r="AJ191" s="262" t="s">
        <v>3024</v>
      </c>
      <c r="AK191" s="247" t="s">
        <v>1123</v>
      </c>
      <c r="AL191" s="248">
        <v>9</v>
      </c>
      <c r="AN191" s="38">
        <v>90532</v>
      </c>
      <c r="AO191" s="38" t="s">
        <v>2255</v>
      </c>
      <c r="AP191" s="38">
        <v>15625.589845534996</v>
      </c>
      <c r="AQ191" s="38">
        <v>12812.983673338696</v>
      </c>
      <c r="AR191" s="38">
        <v>12100.396589855864</v>
      </c>
    </row>
    <row r="192" spans="1:46" ht="39.950000000000003" customHeight="1" thickBot="1">
      <c r="A192" s="25" t="s">
        <v>2255</v>
      </c>
      <c r="B192" s="26" t="s">
        <v>2256</v>
      </c>
      <c r="C192" s="26" t="s">
        <v>2257</v>
      </c>
      <c r="D192" s="27" t="s">
        <v>148</v>
      </c>
      <c r="E192" s="25">
        <v>90532</v>
      </c>
      <c r="F192" s="28">
        <v>532</v>
      </c>
      <c r="G192" s="29" t="s">
        <v>2258</v>
      </c>
      <c r="H192" s="26" t="s">
        <v>1606</v>
      </c>
      <c r="I192" s="29">
        <v>65</v>
      </c>
      <c r="J192" s="27" t="s">
        <v>2259</v>
      </c>
      <c r="K192" s="30" t="s">
        <v>2260</v>
      </c>
      <c r="L192" s="54" t="s">
        <v>2261</v>
      </c>
      <c r="M192" s="54" t="s">
        <v>2262</v>
      </c>
      <c r="N192" s="54" t="s">
        <v>2263</v>
      </c>
      <c r="O192" s="36">
        <v>500205323</v>
      </c>
      <c r="P192" s="37" t="s">
        <v>286</v>
      </c>
      <c r="Q192" s="33" t="s">
        <v>156</v>
      </c>
      <c r="R192" s="32" t="s">
        <v>180</v>
      </c>
      <c r="S192" s="40" t="s">
        <v>2264</v>
      </c>
      <c r="T192" s="36"/>
      <c r="U192" s="36"/>
      <c r="V192" s="26" t="s">
        <v>183</v>
      </c>
      <c r="W192" s="36" t="s">
        <v>184</v>
      </c>
      <c r="X192" s="37" t="s">
        <v>1624</v>
      </c>
      <c r="Y192" s="37">
        <v>257</v>
      </c>
      <c r="AA192" s="124"/>
      <c r="AC192" s="246" t="s">
        <v>506</v>
      </c>
      <c r="AD192" s="258" t="s">
        <v>3381</v>
      </c>
      <c r="AE192" s="259" t="s">
        <v>3029</v>
      </c>
      <c r="AF192" s="259" t="s">
        <v>286</v>
      </c>
      <c r="AG192" s="260">
        <v>95.2</v>
      </c>
      <c r="AH192" s="259" t="s">
        <v>3026</v>
      </c>
      <c r="AI192" s="261">
        <v>11</v>
      </c>
      <c r="AJ192" s="262" t="s">
        <v>3163</v>
      </c>
      <c r="AK192" s="247" t="s">
        <v>3164</v>
      </c>
      <c r="AL192" s="248">
        <v>1</v>
      </c>
      <c r="AN192" s="38">
        <v>94502</v>
      </c>
      <c r="AO192" s="124" t="s">
        <v>2265</v>
      </c>
      <c r="AP192" s="38">
        <v>5251.32568460127</v>
      </c>
      <c r="AQ192" s="38">
        <v>4373.1129684159405</v>
      </c>
      <c r="AR192" s="38">
        <v>4633.8875942917721</v>
      </c>
    </row>
    <row r="193" spans="1:46" ht="39.950000000000003" customHeight="1" thickBot="1">
      <c r="A193" s="39" t="s">
        <v>171</v>
      </c>
      <c r="B193" s="40" t="s">
        <v>171</v>
      </c>
      <c r="C193" s="40" t="s">
        <v>171</v>
      </c>
      <c r="D193" s="37" t="s">
        <v>171</v>
      </c>
      <c r="E193" s="25">
        <v>94502</v>
      </c>
      <c r="F193" s="28">
        <v>4502</v>
      </c>
      <c r="G193" s="29" t="s">
        <v>2265</v>
      </c>
      <c r="H193" s="26" t="s">
        <v>1606</v>
      </c>
      <c r="I193" s="29"/>
      <c r="J193" s="27" t="s">
        <v>2266</v>
      </c>
      <c r="K193" s="30" t="s">
        <v>2267</v>
      </c>
      <c r="L193" s="31" t="s">
        <v>2268</v>
      </c>
      <c r="M193" s="54" t="s">
        <v>2269</v>
      </c>
      <c r="N193" s="54" t="s">
        <v>2270</v>
      </c>
      <c r="O193" s="36">
        <v>500245022</v>
      </c>
      <c r="P193" s="37" t="s">
        <v>286</v>
      </c>
      <c r="Q193" s="33" t="s">
        <v>414</v>
      </c>
      <c r="R193" s="32" t="s">
        <v>617</v>
      </c>
      <c r="S193" s="40"/>
      <c r="T193" s="36"/>
      <c r="U193" s="36"/>
      <c r="V193" s="26" t="s">
        <v>183</v>
      </c>
      <c r="W193" s="36" t="s">
        <v>184</v>
      </c>
      <c r="X193" s="37" t="s">
        <v>1664</v>
      </c>
      <c r="Y193" s="37">
        <v>256</v>
      </c>
      <c r="AC193" s="265" t="s">
        <v>608</v>
      </c>
      <c r="AD193" s="247" t="s">
        <v>3382</v>
      </c>
      <c r="AE193" s="247" t="s">
        <v>527</v>
      </c>
      <c r="AF193" s="247" t="s">
        <v>286</v>
      </c>
      <c r="AG193" s="266" t="s">
        <v>3174</v>
      </c>
      <c r="AH193" s="247" t="s">
        <v>3044</v>
      </c>
      <c r="AI193" s="174">
        <v>13</v>
      </c>
      <c r="AJ193" s="247" t="s">
        <v>3383</v>
      </c>
      <c r="AK193" s="247" t="s">
        <v>2688</v>
      </c>
      <c r="AL193" s="248">
        <v>3</v>
      </c>
      <c r="AN193" s="38">
        <v>37600</v>
      </c>
      <c r="AO193" s="38" t="s">
        <v>2271</v>
      </c>
      <c r="AP193" s="38">
        <v>47531.331977154521</v>
      </c>
      <c r="AQ193" s="38">
        <v>38975.692221266705</v>
      </c>
      <c r="AR193" s="38">
        <v>16391.885566896144</v>
      </c>
    </row>
    <row r="194" spans="1:46" ht="39.950000000000003" customHeight="1" thickBot="1">
      <c r="A194" s="25" t="s">
        <v>2271</v>
      </c>
      <c r="B194" s="26" t="s">
        <v>2272</v>
      </c>
      <c r="C194" s="26" t="s">
        <v>1086</v>
      </c>
      <c r="D194" s="27" t="s">
        <v>163</v>
      </c>
      <c r="E194" s="25">
        <v>37600</v>
      </c>
      <c r="F194" s="28">
        <v>7600</v>
      </c>
      <c r="G194" s="29" t="s">
        <v>2271</v>
      </c>
      <c r="H194" s="26" t="s">
        <v>1606</v>
      </c>
      <c r="I194" s="29"/>
      <c r="J194" s="27" t="s">
        <v>2273</v>
      </c>
      <c r="K194" s="30" t="s">
        <v>2274</v>
      </c>
      <c r="L194" s="54" t="s">
        <v>2275</v>
      </c>
      <c r="M194" s="54" t="s">
        <v>2276</v>
      </c>
      <c r="N194" s="54" t="s">
        <v>2277</v>
      </c>
      <c r="O194" s="36">
        <v>500276001</v>
      </c>
      <c r="P194" s="37" t="s">
        <v>79</v>
      </c>
      <c r="Q194" s="33" t="s">
        <v>156</v>
      </c>
      <c r="R194" s="32" t="s">
        <v>157</v>
      </c>
      <c r="S194" s="40" t="s">
        <v>2278</v>
      </c>
      <c r="T194" s="36"/>
      <c r="U194" s="36"/>
      <c r="V194" s="56" t="s">
        <v>2279</v>
      </c>
      <c r="W194" s="36" t="s">
        <v>143</v>
      </c>
      <c r="X194" s="37" t="s">
        <v>2271</v>
      </c>
      <c r="Y194" s="37">
        <v>213</v>
      </c>
      <c r="AA194" s="124"/>
      <c r="AC194" s="265" t="s">
        <v>734</v>
      </c>
      <c r="AD194" s="258" t="s">
        <v>3384</v>
      </c>
      <c r="AE194" s="259" t="s">
        <v>527</v>
      </c>
      <c r="AF194" s="259" t="s">
        <v>286</v>
      </c>
      <c r="AG194" s="260" t="s">
        <v>3174</v>
      </c>
      <c r="AH194" s="259" t="s">
        <v>3174</v>
      </c>
      <c r="AI194" s="261">
        <v>0</v>
      </c>
      <c r="AJ194" s="262" t="s">
        <v>3383</v>
      </c>
      <c r="AK194" s="247" t="s">
        <v>2688</v>
      </c>
      <c r="AL194" s="248">
        <v>4</v>
      </c>
      <c r="AN194" s="38">
        <v>53660</v>
      </c>
      <c r="AO194" s="38" t="s">
        <v>1000</v>
      </c>
      <c r="AP194" s="38">
        <v>9492.6879511572643</v>
      </c>
      <c r="AQ194" s="38">
        <v>7814.7421277811845</v>
      </c>
      <c r="AR194" s="38">
        <v>7888.4924764614661</v>
      </c>
    </row>
    <row r="195" spans="1:46" ht="39.950000000000003" customHeight="1">
      <c r="A195" s="25" t="s">
        <v>1000</v>
      </c>
      <c r="B195" s="26" t="s">
        <v>1001</v>
      </c>
      <c r="C195" s="26" t="s">
        <v>1002</v>
      </c>
      <c r="D195" s="27" t="s">
        <v>163</v>
      </c>
      <c r="E195" s="25">
        <v>53660</v>
      </c>
      <c r="F195" s="28">
        <v>3660</v>
      </c>
      <c r="G195" s="29" t="s">
        <v>1000</v>
      </c>
      <c r="H195" s="26" t="s">
        <v>841</v>
      </c>
      <c r="I195" s="29"/>
      <c r="J195" s="27" t="s">
        <v>1003</v>
      </c>
      <c r="K195" s="30" t="s">
        <v>1004</v>
      </c>
      <c r="L195" s="54" t="s">
        <v>1005</v>
      </c>
      <c r="M195" s="31" t="s">
        <v>1006</v>
      </c>
      <c r="N195" s="54" t="s">
        <v>1007</v>
      </c>
      <c r="O195" s="36">
        <v>500236609</v>
      </c>
      <c r="P195" s="37" t="s">
        <v>286</v>
      </c>
      <c r="Q195" s="33" t="s">
        <v>156</v>
      </c>
      <c r="R195" s="32" t="s">
        <v>157</v>
      </c>
      <c r="S195" s="48" t="s">
        <v>1008</v>
      </c>
      <c r="T195" s="36"/>
      <c r="U195" s="36"/>
      <c r="V195" s="26" t="s">
        <v>183</v>
      </c>
      <c r="W195" s="36" t="s">
        <v>143</v>
      </c>
      <c r="X195" s="37" t="s">
        <v>1000</v>
      </c>
      <c r="Y195" s="37">
        <v>708</v>
      </c>
      <c r="AC195" s="124" t="s">
        <v>571</v>
      </c>
      <c r="AD195" s="247" t="s">
        <v>3385</v>
      </c>
      <c r="AE195" s="247" t="s">
        <v>527</v>
      </c>
      <c r="AF195" s="247" t="s">
        <v>286</v>
      </c>
      <c r="AG195" s="248">
        <v>44.1</v>
      </c>
      <c r="AH195" s="247" t="s">
        <v>3023</v>
      </c>
      <c r="AI195" s="174">
        <v>8</v>
      </c>
      <c r="AJ195" s="247" t="s">
        <v>3038</v>
      </c>
      <c r="AK195" s="247" t="s">
        <v>548</v>
      </c>
      <c r="AL195" s="248">
        <v>8</v>
      </c>
      <c r="AN195" s="38">
        <v>2206</v>
      </c>
      <c r="AO195" s="38" t="s">
        <v>2280</v>
      </c>
      <c r="AP195" s="38">
        <v>6189.5686230755828</v>
      </c>
      <c r="AQ195" s="38">
        <v>5075.4462709219779</v>
      </c>
      <c r="AR195" s="38">
        <v>-2165.522666242563</v>
      </c>
    </row>
    <row r="196" spans="1:46" ht="39.950000000000003" customHeight="1" thickBot="1">
      <c r="A196" s="39" t="s">
        <v>171</v>
      </c>
      <c r="B196" s="40" t="s">
        <v>171</v>
      </c>
      <c r="C196" s="40" t="s">
        <v>171</v>
      </c>
      <c r="D196" s="37" t="s">
        <v>171</v>
      </c>
      <c r="E196" s="25">
        <v>2206</v>
      </c>
      <c r="F196" s="28">
        <v>2206</v>
      </c>
      <c r="G196" s="29" t="s">
        <v>2280</v>
      </c>
      <c r="H196" s="26" t="s">
        <v>1606</v>
      </c>
      <c r="I196" s="29"/>
      <c r="J196" s="27" t="s">
        <v>2281</v>
      </c>
      <c r="K196" s="30" t="s">
        <v>2282</v>
      </c>
      <c r="L196" s="54" t="s">
        <v>2283</v>
      </c>
      <c r="M196" s="54" t="s">
        <v>2284</v>
      </c>
      <c r="N196" s="54" t="s">
        <v>2285</v>
      </c>
      <c r="O196" s="36">
        <v>501606639</v>
      </c>
      <c r="P196" s="37" t="s">
        <v>178</v>
      </c>
      <c r="Q196" s="33" t="s">
        <v>156</v>
      </c>
      <c r="R196" s="32" t="s">
        <v>157</v>
      </c>
      <c r="S196" s="40" t="s">
        <v>2286</v>
      </c>
      <c r="T196" s="36"/>
      <c r="U196" s="36"/>
      <c r="V196" s="56" t="s">
        <v>2287</v>
      </c>
      <c r="W196" s="37" t="s">
        <v>143</v>
      </c>
      <c r="X196" s="37" t="s">
        <v>2280</v>
      </c>
      <c r="Y196" s="37">
        <v>214</v>
      </c>
      <c r="AC196" s="124" t="s">
        <v>559</v>
      </c>
      <c r="AD196" s="268" t="s">
        <v>3386</v>
      </c>
      <c r="AE196" s="268" t="s">
        <v>527</v>
      </c>
      <c r="AF196" s="268" t="s">
        <v>79</v>
      </c>
      <c r="AG196" s="268" t="s">
        <v>3174</v>
      </c>
      <c r="AH196" s="268" t="s">
        <v>3174</v>
      </c>
      <c r="AI196" s="268">
        <v>15</v>
      </c>
      <c r="AJ196" s="268" t="s">
        <v>3027</v>
      </c>
      <c r="AK196" s="268" t="s">
        <v>536</v>
      </c>
      <c r="AL196" s="269">
        <v>3</v>
      </c>
      <c r="AN196" s="38">
        <v>2307</v>
      </c>
      <c r="AO196" s="38" t="s">
        <v>2288</v>
      </c>
      <c r="AP196" s="38">
        <v>13399.462738023494</v>
      </c>
      <c r="AQ196" s="38">
        <v>10987.559445179264</v>
      </c>
      <c r="AR196" s="38">
        <v>4015.8512267341057</v>
      </c>
    </row>
    <row r="197" spans="1:46" ht="39.950000000000003" customHeight="1" thickBot="1">
      <c r="A197" s="39" t="s">
        <v>171</v>
      </c>
      <c r="B197" s="40" t="s">
        <v>171</v>
      </c>
      <c r="C197" s="40" t="s">
        <v>171</v>
      </c>
      <c r="D197" s="27" t="s">
        <v>163</v>
      </c>
      <c r="E197" s="25">
        <v>2307</v>
      </c>
      <c r="F197" s="28">
        <v>2307</v>
      </c>
      <c r="G197" s="29" t="s">
        <v>2288</v>
      </c>
      <c r="H197" s="26" t="s">
        <v>1606</v>
      </c>
      <c r="I197" s="29"/>
      <c r="J197" s="27" t="s">
        <v>2289</v>
      </c>
      <c r="K197" s="30" t="s">
        <v>2290</v>
      </c>
      <c r="L197" s="31" t="s">
        <v>2291</v>
      </c>
      <c r="M197" s="31" t="s">
        <v>2292</v>
      </c>
      <c r="N197" s="54" t="s">
        <v>2293</v>
      </c>
      <c r="O197" s="36">
        <v>500223078</v>
      </c>
      <c r="P197" s="37" t="s">
        <v>178</v>
      </c>
      <c r="Q197" s="33" t="s">
        <v>156</v>
      </c>
      <c r="R197" s="32" t="s">
        <v>157</v>
      </c>
      <c r="S197" s="40" t="s">
        <v>2294</v>
      </c>
      <c r="T197" s="36"/>
      <c r="U197" s="36"/>
      <c r="V197" s="56" t="s">
        <v>2295</v>
      </c>
      <c r="W197" s="37" t="s">
        <v>143</v>
      </c>
      <c r="X197" s="37" t="s">
        <v>2288</v>
      </c>
      <c r="Y197" s="37">
        <v>202</v>
      </c>
      <c r="AC197" s="267" t="s">
        <v>601</v>
      </c>
      <c r="AD197" s="247" t="s">
        <v>3387</v>
      </c>
      <c r="AE197" s="247" t="s">
        <v>527</v>
      </c>
      <c r="AF197" s="247" t="s">
        <v>286</v>
      </c>
      <c r="AG197" s="266" t="s">
        <v>3174</v>
      </c>
      <c r="AH197" s="247" t="s">
        <v>3174</v>
      </c>
      <c r="AI197" s="174">
        <v>10</v>
      </c>
      <c r="AJ197" s="247" t="s">
        <v>3027</v>
      </c>
      <c r="AK197" s="247" t="s">
        <v>536</v>
      </c>
      <c r="AL197" s="248">
        <v>3</v>
      </c>
      <c r="AN197" s="38">
        <v>4116</v>
      </c>
      <c r="AO197" s="38" t="s">
        <v>1470</v>
      </c>
      <c r="AP197" s="38">
        <v>-18226.670412693711</v>
      </c>
      <c r="AQ197" s="38">
        <v>2159.9969109644235</v>
      </c>
      <c r="AR197" s="38">
        <v>-32669.256012693713</v>
      </c>
    </row>
    <row r="198" spans="1:46" ht="39.950000000000003" customHeight="1" thickBot="1">
      <c r="A198" s="39" t="s">
        <v>171</v>
      </c>
      <c r="B198" s="40" t="s">
        <v>171</v>
      </c>
      <c r="C198" s="40" t="s">
        <v>171</v>
      </c>
      <c r="D198" s="27" t="s">
        <v>163</v>
      </c>
      <c r="E198" s="25">
        <v>4116</v>
      </c>
      <c r="F198" s="28">
        <v>4116</v>
      </c>
      <c r="G198" s="29" t="s">
        <v>1470</v>
      </c>
      <c r="H198" s="26" t="s">
        <v>1115</v>
      </c>
      <c r="I198" s="29"/>
      <c r="J198" s="27" t="s">
        <v>1471</v>
      </c>
      <c r="K198" s="30" t="s">
        <v>1472</v>
      </c>
      <c r="L198" s="54" t="s">
        <v>1473</v>
      </c>
      <c r="M198" s="54" t="s">
        <v>1474</v>
      </c>
      <c r="N198" s="54" t="s">
        <v>1475</v>
      </c>
      <c r="O198" s="36">
        <v>500241161</v>
      </c>
      <c r="P198" s="37" t="s">
        <v>178</v>
      </c>
      <c r="Q198" s="33" t="s">
        <v>156</v>
      </c>
      <c r="R198" s="32" t="s">
        <v>157</v>
      </c>
      <c r="S198" s="40" t="s">
        <v>1476</v>
      </c>
      <c r="T198" s="36"/>
      <c r="U198" s="36"/>
      <c r="V198" s="56" t="s">
        <v>1477</v>
      </c>
      <c r="W198" s="37" t="s">
        <v>143</v>
      </c>
      <c r="X198" s="37" t="s">
        <v>1470</v>
      </c>
      <c r="Y198" s="37">
        <v>409</v>
      </c>
      <c r="AA198" s="124"/>
      <c r="AC198" s="270" t="s">
        <v>2667</v>
      </c>
      <c r="AD198" s="247" t="s">
        <v>3388</v>
      </c>
      <c r="AE198" s="247" t="s">
        <v>3018</v>
      </c>
      <c r="AF198" s="247" t="s">
        <v>286</v>
      </c>
      <c r="AG198" s="266" t="s">
        <v>3174</v>
      </c>
      <c r="AH198" s="247" t="s">
        <v>3174</v>
      </c>
      <c r="AI198" s="174">
        <v>8</v>
      </c>
      <c r="AJ198" s="247" t="s">
        <v>3259</v>
      </c>
      <c r="AK198" s="247" t="s">
        <v>1674</v>
      </c>
      <c r="AL198" s="248">
        <v>2</v>
      </c>
      <c r="AN198" s="38">
        <v>2309</v>
      </c>
      <c r="AO198" s="38" t="s">
        <v>2296</v>
      </c>
      <c r="AP198" s="38">
        <v>-25262.357555358958</v>
      </c>
      <c r="AQ198" s="38">
        <v>0</v>
      </c>
      <c r="AR198" s="38">
        <v>-35046.999155358957</v>
      </c>
    </row>
    <row r="199" spans="1:46" ht="39.950000000000003" customHeight="1" thickBot="1">
      <c r="A199" s="39" t="s">
        <v>171</v>
      </c>
      <c r="B199" s="40" t="s">
        <v>171</v>
      </c>
      <c r="C199" s="40" t="s">
        <v>171</v>
      </c>
      <c r="D199" s="27" t="s">
        <v>163</v>
      </c>
      <c r="E199" s="25">
        <v>2309</v>
      </c>
      <c r="F199" s="28">
        <v>2309</v>
      </c>
      <c r="G199" s="29" t="s">
        <v>2296</v>
      </c>
      <c r="H199" s="26" t="s">
        <v>1606</v>
      </c>
      <c r="I199" s="29"/>
      <c r="J199" s="27" t="s">
        <v>2297</v>
      </c>
      <c r="K199" s="30" t="s">
        <v>2298</v>
      </c>
      <c r="L199" s="31" t="s">
        <v>2299</v>
      </c>
      <c r="M199" s="54" t="s">
        <v>2300</v>
      </c>
      <c r="N199" s="54" t="s">
        <v>2301</v>
      </c>
      <c r="O199" s="36">
        <v>500223094</v>
      </c>
      <c r="P199" s="37" t="s">
        <v>178</v>
      </c>
      <c r="Q199" s="33" t="s">
        <v>156</v>
      </c>
      <c r="R199" s="32" t="s">
        <v>157</v>
      </c>
      <c r="S199" s="40" t="s">
        <v>2302</v>
      </c>
      <c r="T199" s="36"/>
      <c r="U199" s="36"/>
      <c r="V199" s="56" t="s">
        <v>2303</v>
      </c>
      <c r="W199" s="37" t="s">
        <v>184</v>
      </c>
      <c r="X199" s="37" t="s">
        <v>1810</v>
      </c>
      <c r="Y199" s="37">
        <v>254</v>
      </c>
      <c r="AC199" s="270" t="s">
        <v>1757</v>
      </c>
      <c r="AD199" s="247" t="s">
        <v>3389</v>
      </c>
      <c r="AE199" s="247" t="s">
        <v>3018</v>
      </c>
      <c r="AF199" s="247" t="s">
        <v>286</v>
      </c>
      <c r="AG199" s="266" t="s">
        <v>3174</v>
      </c>
      <c r="AH199" s="247" t="s">
        <v>3174</v>
      </c>
      <c r="AI199" s="174">
        <v>0</v>
      </c>
      <c r="AJ199" s="247" t="s">
        <v>3259</v>
      </c>
      <c r="AK199" s="247" t="s">
        <v>1674</v>
      </c>
      <c r="AL199" s="248">
        <v>2</v>
      </c>
      <c r="AN199" s="38">
        <v>4340</v>
      </c>
      <c r="AO199" s="38" t="s">
        <v>1478</v>
      </c>
      <c r="AP199" s="38">
        <v>-18228.094437466098</v>
      </c>
      <c r="AQ199" s="38">
        <v>1167.9121841190249</v>
      </c>
      <c r="AR199" s="38">
        <v>-22331.523037466097</v>
      </c>
    </row>
    <row r="200" spans="1:46" ht="39.950000000000003" customHeight="1" thickBot="1">
      <c r="A200" s="39" t="s">
        <v>171</v>
      </c>
      <c r="B200" s="40" t="s">
        <v>171</v>
      </c>
      <c r="C200" s="40" t="s">
        <v>171</v>
      </c>
      <c r="D200" s="27" t="s">
        <v>148</v>
      </c>
      <c r="E200" s="25">
        <v>4340</v>
      </c>
      <c r="F200" s="28">
        <v>4340</v>
      </c>
      <c r="G200" s="29" t="s">
        <v>1478</v>
      </c>
      <c r="H200" s="26" t="s">
        <v>1115</v>
      </c>
      <c r="I200" s="29"/>
      <c r="J200" s="27" t="s">
        <v>1479</v>
      </c>
      <c r="K200" s="30" t="s">
        <v>1480</v>
      </c>
      <c r="L200" s="31" t="s">
        <v>1481</v>
      </c>
      <c r="M200" s="54" t="s">
        <v>1482</v>
      </c>
      <c r="N200" s="54" t="s">
        <v>1483</v>
      </c>
      <c r="O200" s="36">
        <v>500243407</v>
      </c>
      <c r="P200" s="37" t="s">
        <v>178</v>
      </c>
      <c r="Q200" s="33" t="s">
        <v>156</v>
      </c>
      <c r="R200" s="32" t="s">
        <v>157</v>
      </c>
      <c r="S200" s="40" t="s">
        <v>1484</v>
      </c>
      <c r="T200" s="36"/>
      <c r="U200" s="36"/>
      <c r="V200" s="56" t="s">
        <v>1485</v>
      </c>
      <c r="W200" s="37" t="s">
        <v>143</v>
      </c>
      <c r="X200" s="37" t="s">
        <v>1478</v>
      </c>
      <c r="Y200" s="37">
        <v>425</v>
      </c>
      <c r="AC200" s="270" t="s">
        <v>2039</v>
      </c>
      <c r="AD200" s="258" t="s">
        <v>3390</v>
      </c>
      <c r="AE200" s="259" t="s">
        <v>3018</v>
      </c>
      <c r="AF200" s="259" t="s">
        <v>286</v>
      </c>
      <c r="AG200" s="260" t="s">
        <v>3174</v>
      </c>
      <c r="AH200" s="259" t="s">
        <v>3174</v>
      </c>
      <c r="AI200" s="261">
        <v>9</v>
      </c>
      <c r="AJ200" s="262" t="s">
        <v>3259</v>
      </c>
      <c r="AK200" s="247" t="s">
        <v>1674</v>
      </c>
      <c r="AL200" s="248">
        <v>2</v>
      </c>
      <c r="AN200" s="38">
        <v>37700</v>
      </c>
      <c r="AO200" s="38" t="s">
        <v>2304</v>
      </c>
      <c r="AP200" s="38">
        <v>-6833.044599697253</v>
      </c>
      <c r="AQ200" s="38">
        <v>2353.2534819115399</v>
      </c>
      <c r="AR200" s="38">
        <v>-25725.775403290729</v>
      </c>
    </row>
    <row r="201" spans="1:46" ht="39.950000000000003" customHeight="1" thickBot="1">
      <c r="A201" s="25" t="s">
        <v>734</v>
      </c>
      <c r="B201" s="26" t="s">
        <v>735</v>
      </c>
      <c r="C201" s="26" t="s">
        <v>736</v>
      </c>
      <c r="D201" s="27" t="s">
        <v>163</v>
      </c>
      <c r="E201" s="25">
        <v>90534</v>
      </c>
      <c r="F201" s="28">
        <v>534</v>
      </c>
      <c r="G201" s="29" t="s">
        <v>734</v>
      </c>
      <c r="H201" s="26" t="s">
        <v>527</v>
      </c>
      <c r="I201" s="29"/>
      <c r="J201" s="27" t="s">
        <v>737</v>
      </c>
      <c r="K201" s="30" t="s">
        <v>738</v>
      </c>
      <c r="L201" s="31" t="s">
        <v>739</v>
      </c>
      <c r="M201" s="54" t="s">
        <v>740</v>
      </c>
      <c r="N201" s="54" t="s">
        <v>741</v>
      </c>
      <c r="O201" s="36">
        <v>500205349</v>
      </c>
      <c r="P201" s="37" t="s">
        <v>286</v>
      </c>
      <c r="Q201" s="33" t="s">
        <v>156</v>
      </c>
      <c r="R201" s="32" t="s">
        <v>617</v>
      </c>
      <c r="S201" s="56" t="s">
        <v>742</v>
      </c>
      <c r="T201" s="117" t="s">
        <v>743</v>
      </c>
      <c r="U201" s="36"/>
      <c r="V201" s="61" t="s">
        <v>744</v>
      </c>
      <c r="W201" s="36" t="s">
        <v>184</v>
      </c>
      <c r="X201" s="37" t="s">
        <v>620</v>
      </c>
      <c r="Y201" s="37">
        <v>356</v>
      </c>
      <c r="AC201" s="270" t="s">
        <v>672</v>
      </c>
      <c r="AD201" s="247" t="s">
        <v>3391</v>
      </c>
      <c r="AE201" s="247" t="s">
        <v>527</v>
      </c>
      <c r="AF201" s="247" t="s">
        <v>286</v>
      </c>
      <c r="AG201" s="248" t="s">
        <v>3174</v>
      </c>
      <c r="AH201" s="247" t="s">
        <v>3392</v>
      </c>
      <c r="AI201" s="174">
        <v>7</v>
      </c>
      <c r="AJ201" s="247" t="s">
        <v>3393</v>
      </c>
      <c r="AK201" s="247" t="s">
        <v>672</v>
      </c>
      <c r="AL201" s="248">
        <v>7</v>
      </c>
      <c r="AN201" s="38">
        <v>6254</v>
      </c>
      <c r="AO201" s="124" t="s">
        <v>252</v>
      </c>
      <c r="AP201" s="38">
        <v>-184.88392352546072</v>
      </c>
      <c r="AQ201" s="38">
        <v>1378.3168427047149</v>
      </c>
      <c r="AR201" s="38">
        <v>-817.62773599346065</v>
      </c>
      <c r="AT201" s="124"/>
    </row>
    <row r="202" spans="1:46" ht="39.950000000000003" customHeight="1">
      <c r="A202" s="25" t="s">
        <v>2304</v>
      </c>
      <c r="B202" s="26" t="s">
        <v>2305</v>
      </c>
      <c r="C202" s="26" t="s">
        <v>674</v>
      </c>
      <c r="D202" s="27" t="s">
        <v>148</v>
      </c>
      <c r="E202" s="25">
        <v>37700</v>
      </c>
      <c r="F202" s="28">
        <v>7700</v>
      </c>
      <c r="G202" s="29" t="s">
        <v>2304</v>
      </c>
      <c r="H202" s="26" t="s">
        <v>1606</v>
      </c>
      <c r="I202" s="29">
        <v>66</v>
      </c>
      <c r="J202" s="27" t="s">
        <v>2306</v>
      </c>
      <c r="K202" s="30" t="s">
        <v>2307</v>
      </c>
      <c r="L202" s="54" t="s">
        <v>2308</v>
      </c>
      <c r="M202" s="54" t="s">
        <v>2309</v>
      </c>
      <c r="N202" s="54" t="s">
        <v>2310</v>
      </c>
      <c r="O202" s="36">
        <v>500277009</v>
      </c>
      <c r="P202" s="37" t="s">
        <v>79</v>
      </c>
      <c r="Q202" s="33" t="s">
        <v>156</v>
      </c>
      <c r="R202" s="32" t="s">
        <v>157</v>
      </c>
      <c r="S202" s="40" t="s">
        <v>2311</v>
      </c>
      <c r="T202" s="36"/>
      <c r="U202" s="36"/>
      <c r="V202" s="56" t="s">
        <v>2312</v>
      </c>
      <c r="W202" s="36" t="s">
        <v>143</v>
      </c>
      <c r="X202" s="37" t="s">
        <v>2304</v>
      </c>
      <c r="Y202" s="37">
        <v>215</v>
      </c>
      <c r="AC202" s="124" t="s">
        <v>1337</v>
      </c>
      <c r="AD202" s="254" t="s">
        <v>3394</v>
      </c>
      <c r="AE202" s="255" t="s">
        <v>3022</v>
      </c>
      <c r="AF202" s="255" t="s">
        <v>79</v>
      </c>
      <c r="AG202" s="256">
        <v>1.4</v>
      </c>
      <c r="AH202" s="255" t="s">
        <v>3030</v>
      </c>
      <c r="AI202" s="255">
        <v>14</v>
      </c>
      <c r="AJ202" s="257" t="s">
        <v>3395</v>
      </c>
      <c r="AK202" s="250" t="s">
        <v>3396</v>
      </c>
      <c r="AL202" s="252">
        <v>7</v>
      </c>
      <c r="AN202" s="38">
        <v>52560</v>
      </c>
      <c r="AO202" s="38" t="s">
        <v>397</v>
      </c>
      <c r="AP202" s="38">
        <v>29759.418850656391</v>
      </c>
      <c r="AQ202" s="38">
        <v>24402.723457538239</v>
      </c>
      <c r="AR202" s="38">
        <v>16141.283928977478</v>
      </c>
    </row>
    <row r="203" spans="1:46" ht="39.950000000000003" customHeight="1">
      <c r="A203" s="25" t="s">
        <v>2313</v>
      </c>
      <c r="B203" s="26" t="s">
        <v>2314</v>
      </c>
      <c r="C203" s="26" t="s">
        <v>2191</v>
      </c>
      <c r="D203" s="27" t="s">
        <v>148</v>
      </c>
      <c r="E203" s="25">
        <v>90531</v>
      </c>
      <c r="F203" s="28">
        <v>531</v>
      </c>
      <c r="G203" s="29" t="s">
        <v>2313</v>
      </c>
      <c r="H203" s="26" t="s">
        <v>1606</v>
      </c>
      <c r="I203" s="29">
        <v>67</v>
      </c>
      <c r="J203" s="27" t="s">
        <v>2315</v>
      </c>
      <c r="K203" s="30" t="s">
        <v>2316</v>
      </c>
      <c r="L203" s="31" t="s">
        <v>2317</v>
      </c>
      <c r="M203" s="54" t="s">
        <v>2318</v>
      </c>
      <c r="N203" s="54" t="s">
        <v>2319</v>
      </c>
      <c r="O203" s="36">
        <v>500205315</v>
      </c>
      <c r="P203" s="37" t="s">
        <v>286</v>
      </c>
      <c r="Q203" s="33" t="s">
        <v>156</v>
      </c>
      <c r="R203" s="32" t="s">
        <v>180</v>
      </c>
      <c r="S203" s="40" t="s">
        <v>2320</v>
      </c>
      <c r="T203" s="36"/>
      <c r="U203" s="36"/>
      <c r="V203" s="26" t="s">
        <v>183</v>
      </c>
      <c r="W203" s="36" t="s">
        <v>184</v>
      </c>
      <c r="X203" s="37" t="s">
        <v>1775</v>
      </c>
      <c r="Y203" s="37">
        <v>262</v>
      </c>
      <c r="AC203" s="124" t="s">
        <v>4</v>
      </c>
      <c r="AD203" s="254" t="s">
        <v>3397</v>
      </c>
      <c r="AE203" s="255" t="s">
        <v>3022</v>
      </c>
      <c r="AF203" s="255" t="s">
        <v>79</v>
      </c>
      <c r="AG203" s="256">
        <v>24.6</v>
      </c>
      <c r="AH203" s="255" t="s">
        <v>3037</v>
      </c>
      <c r="AI203" s="255">
        <v>16</v>
      </c>
      <c r="AJ203" s="257" t="s">
        <v>3398</v>
      </c>
      <c r="AK203" s="250" t="s">
        <v>4</v>
      </c>
      <c r="AL203" s="252">
        <v>8</v>
      </c>
      <c r="AN203" s="38">
        <v>90637</v>
      </c>
      <c r="AO203" s="38" t="s">
        <v>745</v>
      </c>
      <c r="AP203" s="38">
        <v>18893.794723488831</v>
      </c>
      <c r="AQ203" s="38">
        <v>15492.91167326084</v>
      </c>
      <c r="AR203" s="38">
        <v>15577.580923488831</v>
      </c>
    </row>
    <row r="204" spans="1:46" ht="39.950000000000003" customHeight="1">
      <c r="A204" s="40" t="s">
        <v>171</v>
      </c>
      <c r="B204" s="40" t="s">
        <v>171</v>
      </c>
      <c r="C204" s="40" t="s">
        <v>171</v>
      </c>
      <c r="D204" s="27" t="s">
        <v>163</v>
      </c>
      <c r="E204" s="25">
        <v>7575</v>
      </c>
      <c r="F204" s="28">
        <v>7575</v>
      </c>
      <c r="G204" s="29" t="s">
        <v>1009</v>
      </c>
      <c r="H204" s="26" t="s">
        <v>841</v>
      </c>
      <c r="I204" s="29"/>
      <c r="J204" s="27" t="s">
        <v>1010</v>
      </c>
      <c r="K204" s="30" t="s">
        <v>1011</v>
      </c>
      <c r="L204" s="31" t="s">
        <v>1012</v>
      </c>
      <c r="M204" s="54" t="s">
        <v>1013</v>
      </c>
      <c r="N204" s="54" t="s">
        <v>1014</v>
      </c>
      <c r="O204" s="36">
        <v>500275755</v>
      </c>
      <c r="P204" s="37" t="s">
        <v>178</v>
      </c>
      <c r="Q204" s="33" t="s">
        <v>156</v>
      </c>
      <c r="R204" s="32" t="s">
        <v>157</v>
      </c>
      <c r="S204" s="40" t="s">
        <v>1015</v>
      </c>
      <c r="T204" s="36"/>
      <c r="U204" s="36"/>
      <c r="V204" s="56" t="s">
        <v>1016</v>
      </c>
      <c r="W204" s="37" t="s">
        <v>143</v>
      </c>
      <c r="X204" s="37" t="s">
        <v>1009</v>
      </c>
      <c r="Y204" s="37">
        <v>712</v>
      </c>
      <c r="AC204" s="124" t="s">
        <v>1509</v>
      </c>
      <c r="AD204" s="258" t="s">
        <v>3399</v>
      </c>
      <c r="AE204" s="259" t="s">
        <v>3022</v>
      </c>
      <c r="AF204" s="259" t="s">
        <v>286</v>
      </c>
      <c r="AG204" s="260">
        <v>16.5</v>
      </c>
      <c r="AH204" s="259" t="s">
        <v>3023</v>
      </c>
      <c r="AI204" s="261">
        <v>11</v>
      </c>
      <c r="AJ204" s="262" t="s">
        <v>3024</v>
      </c>
      <c r="AK204" s="247" t="s">
        <v>1123</v>
      </c>
      <c r="AL204" s="248">
        <v>7</v>
      </c>
      <c r="AN204" s="38">
        <v>91192</v>
      </c>
      <c r="AO204" s="124" t="s">
        <v>408</v>
      </c>
      <c r="AP204" s="38">
        <v>16142.67398099642</v>
      </c>
      <c r="AQ204" s="38">
        <v>13236.992664417065</v>
      </c>
      <c r="AR204" s="38">
        <v>15510.031880996421</v>
      </c>
    </row>
    <row r="205" spans="1:46" ht="39.950000000000003" customHeight="1">
      <c r="A205" s="40" t="s">
        <v>171</v>
      </c>
      <c r="B205" s="40" t="s">
        <v>171</v>
      </c>
      <c r="C205" s="40" t="s">
        <v>171</v>
      </c>
      <c r="D205" s="27" t="s">
        <v>171</v>
      </c>
      <c r="E205" s="25">
        <v>52560</v>
      </c>
      <c r="F205" s="28">
        <v>2560</v>
      </c>
      <c r="G205" s="29" t="s">
        <v>397</v>
      </c>
      <c r="H205" s="26" t="s">
        <v>149</v>
      </c>
      <c r="I205" s="29"/>
      <c r="J205" s="27" t="s">
        <v>398</v>
      </c>
      <c r="K205" s="30" t="s">
        <v>399</v>
      </c>
      <c r="L205" s="31" t="s">
        <v>400</v>
      </c>
      <c r="M205" s="31" t="s">
        <v>401</v>
      </c>
      <c r="N205" s="31" t="s">
        <v>402</v>
      </c>
      <c r="O205" s="32">
        <v>500225602</v>
      </c>
      <c r="P205" s="27" t="s">
        <v>79</v>
      </c>
      <c r="Q205" s="33" t="s">
        <v>156</v>
      </c>
      <c r="R205" s="32" t="s">
        <v>157</v>
      </c>
      <c r="S205" s="26" t="s">
        <v>403</v>
      </c>
      <c r="T205" s="32"/>
      <c r="U205" s="32"/>
      <c r="V205" s="35" t="s">
        <v>404</v>
      </c>
      <c r="W205" s="36" t="s">
        <v>143</v>
      </c>
      <c r="X205" s="37" t="s">
        <v>397</v>
      </c>
      <c r="Y205" s="37">
        <v>610</v>
      </c>
      <c r="AC205" s="176" t="s">
        <v>172</v>
      </c>
      <c r="AD205" s="271" t="s">
        <v>3400</v>
      </c>
      <c r="AE205" s="247" t="s">
        <v>3029</v>
      </c>
      <c r="AF205" s="259" t="s">
        <v>178</v>
      </c>
      <c r="AG205" s="248" t="s">
        <v>184</v>
      </c>
      <c r="AH205" s="247" t="s">
        <v>3392</v>
      </c>
      <c r="AI205" s="248" t="s">
        <v>171</v>
      </c>
      <c r="AL205" s="248"/>
      <c r="AN205" s="38">
        <v>90537</v>
      </c>
      <c r="AO205" s="38" t="s">
        <v>3473</v>
      </c>
      <c r="AP205" s="38">
        <v>13351.276033607644</v>
      </c>
      <c r="AQ205" s="38">
        <v>10948.046347558267</v>
      </c>
      <c r="AR205" s="38">
        <v>11902.081333607644</v>
      </c>
    </row>
    <row r="206" spans="1:46" s="81" customFormat="1" ht="39.950000000000003" customHeight="1">
      <c r="A206" s="25" t="s">
        <v>745</v>
      </c>
      <c r="B206" s="26" t="s">
        <v>746</v>
      </c>
      <c r="C206" s="26" t="s">
        <v>747</v>
      </c>
      <c r="D206" s="27" t="s">
        <v>148</v>
      </c>
      <c r="E206" s="25">
        <v>90637</v>
      </c>
      <c r="F206" s="28">
        <v>637</v>
      </c>
      <c r="G206" s="29" t="s">
        <v>745</v>
      </c>
      <c r="H206" s="26" t="s">
        <v>527</v>
      </c>
      <c r="I206" s="29">
        <v>68</v>
      </c>
      <c r="J206" s="27" t="s">
        <v>748</v>
      </c>
      <c r="K206" s="30" t="s">
        <v>749</v>
      </c>
      <c r="L206" s="54" t="s">
        <v>750</v>
      </c>
      <c r="M206" s="54" t="s">
        <v>751</v>
      </c>
      <c r="N206" s="54" t="s">
        <v>752</v>
      </c>
      <c r="O206" s="36">
        <v>500206370</v>
      </c>
      <c r="P206" s="37" t="s">
        <v>286</v>
      </c>
      <c r="Q206" s="33" t="s">
        <v>156</v>
      </c>
      <c r="R206" s="32" t="s">
        <v>180</v>
      </c>
      <c r="S206" s="57" t="s">
        <v>753</v>
      </c>
      <c r="T206" s="63" t="s">
        <v>754</v>
      </c>
      <c r="U206" s="36"/>
      <c r="V206" s="56" t="s">
        <v>755</v>
      </c>
      <c r="W206" s="36" t="s">
        <v>184</v>
      </c>
      <c r="X206" s="37" t="s">
        <v>536</v>
      </c>
      <c r="Y206" s="37">
        <v>354</v>
      </c>
      <c r="AC206" s="176" t="s">
        <v>2665</v>
      </c>
      <c r="AD206" s="271" t="s">
        <v>3401</v>
      </c>
      <c r="AE206" s="247" t="s">
        <v>3018</v>
      </c>
      <c r="AF206" s="259" t="s">
        <v>178</v>
      </c>
      <c r="AG206" s="248">
        <v>96.2</v>
      </c>
      <c r="AH206" s="247" t="s">
        <v>3269</v>
      </c>
      <c r="AI206" s="248">
        <v>8</v>
      </c>
      <c r="AJ206" s="38"/>
      <c r="AK206" s="38"/>
      <c r="AL206" s="248">
        <v>1</v>
      </c>
      <c r="AN206" s="81">
        <v>90535</v>
      </c>
      <c r="AO206" s="81" t="s">
        <v>2321</v>
      </c>
      <c r="AP206" s="81">
        <v>8623.7566359951597</v>
      </c>
      <c r="AQ206" s="81">
        <v>7187.0850805011214</v>
      </c>
      <c r="AR206" s="81">
        <v>6850.4149766847058</v>
      </c>
    </row>
    <row r="207" spans="1:46" ht="39.950000000000003" customHeight="1">
      <c r="A207" s="25" t="s">
        <v>405</v>
      </c>
      <c r="B207" s="26" t="s">
        <v>406</v>
      </c>
      <c r="C207" s="26" t="s">
        <v>407</v>
      </c>
      <c r="D207" s="27" t="s">
        <v>148</v>
      </c>
      <c r="E207" s="25">
        <v>91192</v>
      </c>
      <c r="F207" s="28">
        <v>1192</v>
      </c>
      <c r="G207" s="29" t="s">
        <v>408</v>
      </c>
      <c r="H207" s="26" t="s">
        <v>149</v>
      </c>
      <c r="I207" s="29">
        <v>69</v>
      </c>
      <c r="J207" s="27" t="s">
        <v>409</v>
      </c>
      <c r="K207" s="30" t="s">
        <v>410</v>
      </c>
      <c r="L207" s="31" t="s">
        <v>411</v>
      </c>
      <c r="M207" s="52" t="s">
        <v>412</v>
      </c>
      <c r="N207" s="31" t="s">
        <v>413</v>
      </c>
      <c r="O207" s="32">
        <v>500211925</v>
      </c>
      <c r="P207" s="27" t="s">
        <v>286</v>
      </c>
      <c r="Q207" s="33" t="s">
        <v>414</v>
      </c>
      <c r="R207" s="32" t="s">
        <v>180</v>
      </c>
      <c r="S207" s="26" t="s">
        <v>415</v>
      </c>
      <c r="T207" s="32"/>
      <c r="U207" s="32"/>
      <c r="V207" s="26" t="s">
        <v>183</v>
      </c>
      <c r="W207" s="36" t="s">
        <v>184</v>
      </c>
      <c r="X207" s="27" t="s">
        <v>288</v>
      </c>
      <c r="Y207" s="37">
        <v>653</v>
      </c>
      <c r="AC207" s="176" t="s">
        <v>549</v>
      </c>
      <c r="AD207" s="271" t="s">
        <v>3402</v>
      </c>
      <c r="AE207" s="247" t="s">
        <v>527</v>
      </c>
      <c r="AF207" s="259" t="s">
        <v>178</v>
      </c>
      <c r="AG207" s="248">
        <v>53.1</v>
      </c>
      <c r="AH207" s="247" t="s">
        <v>3099</v>
      </c>
      <c r="AI207" s="248">
        <v>11</v>
      </c>
      <c r="AL207" s="248">
        <v>7</v>
      </c>
      <c r="AN207" s="38">
        <v>90536</v>
      </c>
      <c r="AO207" s="124" t="s">
        <v>2334</v>
      </c>
      <c r="AP207" s="38">
        <v>10250.018387574486</v>
      </c>
      <c r="AQ207" s="38">
        <v>8566.5459289162445</v>
      </c>
      <c r="AR207" s="38">
        <v>7638.308624688967</v>
      </c>
      <c r="AT207" s="124"/>
    </row>
    <row r="208" spans="1:46" ht="39.950000000000003" customHeight="1">
      <c r="A208" s="25" t="s">
        <v>756</v>
      </c>
      <c r="B208" s="26" t="s">
        <v>757</v>
      </c>
      <c r="C208" s="26" t="s">
        <v>746</v>
      </c>
      <c r="D208" s="27" t="s">
        <v>163</v>
      </c>
      <c r="E208" s="25">
        <v>90537</v>
      </c>
      <c r="F208" s="28">
        <v>537</v>
      </c>
      <c r="G208" s="29" t="s">
        <v>756</v>
      </c>
      <c r="H208" s="26" t="s">
        <v>527</v>
      </c>
      <c r="I208" s="29"/>
      <c r="J208" s="27" t="s">
        <v>758</v>
      </c>
      <c r="K208" s="30" t="s">
        <v>759</v>
      </c>
      <c r="L208" s="31" t="s">
        <v>760</v>
      </c>
      <c r="M208" s="54" t="s">
        <v>761</v>
      </c>
      <c r="N208" s="54" t="s">
        <v>762</v>
      </c>
      <c r="O208" s="36">
        <v>500205372</v>
      </c>
      <c r="P208" s="37" t="s">
        <v>286</v>
      </c>
      <c r="Q208" s="33" t="s">
        <v>156</v>
      </c>
      <c r="R208" s="32" t="s">
        <v>180</v>
      </c>
      <c r="S208" s="62" t="s">
        <v>763</v>
      </c>
      <c r="T208" s="118" t="s">
        <v>764</v>
      </c>
      <c r="U208" s="36"/>
      <c r="V208" s="26" t="s">
        <v>183</v>
      </c>
      <c r="W208" s="36" t="s">
        <v>184</v>
      </c>
      <c r="X208" s="37" t="s">
        <v>548</v>
      </c>
      <c r="Y208" s="37">
        <v>353</v>
      </c>
      <c r="AC208" s="176" t="s">
        <v>196</v>
      </c>
      <c r="AD208" s="272" t="s">
        <v>3403</v>
      </c>
      <c r="AE208" s="247" t="s">
        <v>3029</v>
      </c>
      <c r="AF208" s="259" t="s">
        <v>178</v>
      </c>
      <c r="AG208" s="248">
        <v>91.5</v>
      </c>
      <c r="AH208" s="247" t="s">
        <v>3044</v>
      </c>
      <c r="AI208" s="248">
        <v>37</v>
      </c>
      <c r="AL208" s="248">
        <v>6</v>
      </c>
      <c r="AN208" s="38">
        <v>67800</v>
      </c>
      <c r="AO208" s="38" t="s">
        <v>765</v>
      </c>
      <c r="AP208" s="38">
        <v>10831.159233330627</v>
      </c>
      <c r="AQ208" s="38">
        <v>9380.394601470347</v>
      </c>
      <c r="AR208" s="38">
        <v>1210.8394665659059</v>
      </c>
      <c r="AT208" s="124"/>
    </row>
    <row r="209" spans="1:46" ht="39.950000000000003" customHeight="1">
      <c r="A209" s="25" t="s">
        <v>2321</v>
      </c>
      <c r="B209" s="26" t="s">
        <v>2322</v>
      </c>
      <c r="C209" s="26" t="s">
        <v>2323</v>
      </c>
      <c r="D209" s="27" t="s">
        <v>148</v>
      </c>
      <c r="E209" s="25">
        <v>90535</v>
      </c>
      <c r="F209" s="28">
        <v>535</v>
      </c>
      <c r="G209" s="29" t="s">
        <v>2321</v>
      </c>
      <c r="H209" s="26" t="s">
        <v>1606</v>
      </c>
      <c r="I209" s="29">
        <v>70</v>
      </c>
      <c r="J209" s="27" t="s">
        <v>2324</v>
      </c>
      <c r="K209" s="30" t="s">
        <v>2325</v>
      </c>
      <c r="L209" s="31" t="s">
        <v>2326</v>
      </c>
      <c r="M209" s="54" t="s">
        <v>2327</v>
      </c>
      <c r="N209" s="54" t="s">
        <v>2328</v>
      </c>
      <c r="O209" s="36">
        <v>500205356</v>
      </c>
      <c r="P209" s="37" t="s">
        <v>286</v>
      </c>
      <c r="Q209" s="33" t="s">
        <v>156</v>
      </c>
      <c r="R209" s="32" t="s">
        <v>180</v>
      </c>
      <c r="S209" s="40" t="s">
        <v>2329</v>
      </c>
      <c r="T209" s="44" t="s">
        <v>2330</v>
      </c>
      <c r="U209" s="36"/>
      <c r="V209" s="26" t="s">
        <v>183</v>
      </c>
      <c r="W209" s="36" t="s">
        <v>184</v>
      </c>
      <c r="X209" s="37" t="s">
        <v>1693</v>
      </c>
      <c r="Y209" s="37">
        <v>258</v>
      </c>
      <c r="AC209" s="176" t="s">
        <v>215</v>
      </c>
      <c r="AD209" s="272" t="s">
        <v>3404</v>
      </c>
      <c r="AE209" s="247" t="s">
        <v>3029</v>
      </c>
      <c r="AF209" s="259" t="s">
        <v>178</v>
      </c>
      <c r="AG209" s="248">
        <v>34</v>
      </c>
      <c r="AH209" s="247" t="s">
        <v>3023</v>
      </c>
      <c r="AI209" s="248">
        <v>22</v>
      </c>
      <c r="AL209" s="248">
        <v>6</v>
      </c>
      <c r="AN209" s="38">
        <v>80171</v>
      </c>
      <c r="AO209" s="38" t="s">
        <v>1486</v>
      </c>
      <c r="AP209" s="38">
        <v>8242.5956555117791</v>
      </c>
      <c r="AQ209" s="38">
        <v>6758.9284375196585</v>
      </c>
      <c r="AR209" s="38">
        <v>6419.41234554525</v>
      </c>
    </row>
    <row r="210" spans="1:46" ht="39.950000000000003" customHeight="1">
      <c r="A210" s="25" t="s">
        <v>2331</v>
      </c>
      <c r="B210" s="26" t="s">
        <v>2332</v>
      </c>
      <c r="C210" s="26" t="s">
        <v>2333</v>
      </c>
      <c r="D210" s="27" t="s">
        <v>148</v>
      </c>
      <c r="E210" s="25">
        <v>90536</v>
      </c>
      <c r="F210" s="28">
        <v>536</v>
      </c>
      <c r="G210" s="29" t="s">
        <v>2334</v>
      </c>
      <c r="H210" s="26" t="s">
        <v>1606</v>
      </c>
      <c r="I210" s="29">
        <v>71</v>
      </c>
      <c r="J210" s="27" t="s">
        <v>2335</v>
      </c>
      <c r="K210" s="30" t="s">
        <v>2336</v>
      </c>
      <c r="L210" s="31" t="s">
        <v>2337</v>
      </c>
      <c r="M210" s="54" t="s">
        <v>2338</v>
      </c>
      <c r="N210" s="54" t="s">
        <v>2339</v>
      </c>
      <c r="O210" s="36">
        <v>500205364</v>
      </c>
      <c r="P210" s="37" t="s">
        <v>286</v>
      </c>
      <c r="Q210" s="33" t="s">
        <v>156</v>
      </c>
      <c r="R210" s="32" t="s">
        <v>617</v>
      </c>
      <c r="S210" s="40" t="s">
        <v>2340</v>
      </c>
      <c r="T210" s="36"/>
      <c r="U210" s="36"/>
      <c r="V210" s="56" t="s">
        <v>2341</v>
      </c>
      <c r="W210" s="36" t="s">
        <v>184</v>
      </c>
      <c r="X210" s="37" t="s">
        <v>1693</v>
      </c>
      <c r="Y210" s="37">
        <v>258</v>
      </c>
      <c r="AC210" s="124" t="s">
        <v>1640</v>
      </c>
      <c r="AD210" s="272" t="s">
        <v>3405</v>
      </c>
      <c r="AE210" s="247" t="s">
        <v>3018</v>
      </c>
      <c r="AF210" s="259" t="s">
        <v>178</v>
      </c>
      <c r="AG210" s="248">
        <v>81.3</v>
      </c>
      <c r="AH210" s="247" t="s">
        <v>3269</v>
      </c>
      <c r="AI210" s="248">
        <v>7</v>
      </c>
      <c r="AL210" s="248">
        <v>2</v>
      </c>
      <c r="AN210" s="38">
        <v>27900</v>
      </c>
      <c r="AO210" s="124" t="s">
        <v>1495</v>
      </c>
      <c r="AP210" s="38">
        <v>-387061.24147289479</v>
      </c>
      <c r="AQ210" s="38">
        <v>0</v>
      </c>
      <c r="AR210" s="38">
        <v>-484350.67507112515</v>
      </c>
    </row>
    <row r="211" spans="1:46" ht="66" customHeight="1">
      <c r="A211" s="25" t="s">
        <v>765</v>
      </c>
      <c r="B211" s="26" t="s">
        <v>766</v>
      </c>
      <c r="C211" s="26" t="s">
        <v>767</v>
      </c>
      <c r="D211" s="27" t="s">
        <v>163</v>
      </c>
      <c r="E211" s="25">
        <v>67800</v>
      </c>
      <c r="F211" s="28">
        <v>7800</v>
      </c>
      <c r="G211" s="29" t="s">
        <v>765</v>
      </c>
      <c r="H211" s="26" t="s">
        <v>527</v>
      </c>
      <c r="I211" s="29"/>
      <c r="J211" s="27" t="s">
        <v>768</v>
      </c>
      <c r="K211" s="30" t="s">
        <v>769</v>
      </c>
      <c r="L211" s="31" t="s">
        <v>770</v>
      </c>
      <c r="M211" s="54" t="s">
        <v>771</v>
      </c>
      <c r="N211" s="54" t="s">
        <v>772</v>
      </c>
      <c r="O211" s="36">
        <v>500278007</v>
      </c>
      <c r="P211" s="37" t="s">
        <v>286</v>
      </c>
      <c r="Q211" s="33" t="s">
        <v>156</v>
      </c>
      <c r="R211" s="32" t="s">
        <v>157</v>
      </c>
      <c r="S211" s="56" t="s">
        <v>773</v>
      </c>
      <c r="T211" s="63" t="s">
        <v>774</v>
      </c>
      <c r="U211" s="36"/>
      <c r="V211" s="56" t="s">
        <v>775</v>
      </c>
      <c r="W211" s="32" t="s">
        <v>143</v>
      </c>
      <c r="X211" s="37" t="s">
        <v>548</v>
      </c>
      <c r="Y211" s="37">
        <v>353</v>
      </c>
      <c r="AA211" s="124"/>
      <c r="AC211" s="176" t="s">
        <v>234</v>
      </c>
      <c r="AD211" s="272" t="s">
        <v>3406</v>
      </c>
      <c r="AE211" s="247" t="s">
        <v>3029</v>
      </c>
      <c r="AF211" s="259" t="s">
        <v>178</v>
      </c>
      <c r="AG211" s="248">
        <v>68.599999999999994</v>
      </c>
      <c r="AH211" s="247" t="s">
        <v>3044</v>
      </c>
      <c r="AI211" s="248">
        <v>13</v>
      </c>
      <c r="AL211" s="248">
        <v>7</v>
      </c>
      <c r="AN211" s="38">
        <v>38000</v>
      </c>
      <c r="AO211" s="38" t="s">
        <v>2342</v>
      </c>
      <c r="AP211" s="38">
        <v>44801.156959643908</v>
      </c>
      <c r="AQ211" s="38">
        <v>36853.174862841777</v>
      </c>
      <c r="AR211" s="38">
        <v>23936.614403414635</v>
      </c>
    </row>
    <row r="212" spans="1:46" ht="39.950000000000003" customHeight="1">
      <c r="A212" s="25" t="s">
        <v>1486</v>
      </c>
      <c r="B212" s="26" t="s">
        <v>1487</v>
      </c>
      <c r="C212" s="26" t="s">
        <v>683</v>
      </c>
      <c r="D212" s="27" t="s">
        <v>148</v>
      </c>
      <c r="E212" s="25">
        <v>80171</v>
      </c>
      <c r="F212" s="28">
        <v>171</v>
      </c>
      <c r="G212" s="29" t="s">
        <v>1486</v>
      </c>
      <c r="H212" s="26" t="s">
        <v>1115</v>
      </c>
      <c r="I212" s="29">
        <v>72</v>
      </c>
      <c r="J212" s="27" t="s">
        <v>1488</v>
      </c>
      <c r="K212" s="30" t="s">
        <v>1489</v>
      </c>
      <c r="L212" s="31" t="s">
        <v>1490</v>
      </c>
      <c r="M212" s="54" t="s">
        <v>1491</v>
      </c>
      <c r="N212" s="54" t="s">
        <v>1492</v>
      </c>
      <c r="O212" s="36">
        <v>500201710</v>
      </c>
      <c r="P212" s="37" t="s">
        <v>286</v>
      </c>
      <c r="Q212" s="33" t="s">
        <v>156</v>
      </c>
      <c r="R212" s="32" t="s">
        <v>157</v>
      </c>
      <c r="S212" s="40" t="s">
        <v>1493</v>
      </c>
      <c r="T212" s="36"/>
      <c r="U212" s="36"/>
      <c r="V212" s="56" t="s">
        <v>1494</v>
      </c>
      <c r="W212" s="36" t="s">
        <v>184</v>
      </c>
      <c r="X212" s="37" t="s">
        <v>1123</v>
      </c>
      <c r="Y212" s="37">
        <v>457</v>
      </c>
      <c r="AA212" s="124"/>
      <c r="AC212" s="176" t="s">
        <v>1173</v>
      </c>
      <c r="AD212" s="272" t="s">
        <v>3407</v>
      </c>
      <c r="AE212" s="247" t="s">
        <v>3022</v>
      </c>
      <c r="AF212" s="259" t="s">
        <v>178</v>
      </c>
      <c r="AG212" s="248">
        <v>15.5</v>
      </c>
      <c r="AH212" s="247" t="s">
        <v>3023</v>
      </c>
      <c r="AI212" s="248">
        <v>15</v>
      </c>
      <c r="AL212" s="248">
        <v>8</v>
      </c>
      <c r="AN212" s="38">
        <v>83557</v>
      </c>
      <c r="AO212" s="38" t="s">
        <v>1017</v>
      </c>
      <c r="AP212" s="38">
        <v>9966.8174126920167</v>
      </c>
      <c r="AQ212" s="38">
        <v>8307.3819831514938</v>
      </c>
      <c r="AR212" s="38">
        <v>8323.4966153935293</v>
      </c>
    </row>
    <row r="213" spans="1:46" ht="39.950000000000003" customHeight="1">
      <c r="A213" s="25" t="s">
        <v>1495</v>
      </c>
      <c r="B213" s="26" t="s">
        <v>1496</v>
      </c>
      <c r="C213" s="26" t="s">
        <v>1497</v>
      </c>
      <c r="D213" s="27" t="s">
        <v>148</v>
      </c>
      <c r="E213" s="25">
        <v>27900</v>
      </c>
      <c r="F213" s="28">
        <v>7900</v>
      </c>
      <c r="G213" s="29" t="s">
        <v>1495</v>
      </c>
      <c r="H213" s="26" t="s">
        <v>1115</v>
      </c>
      <c r="I213" s="29">
        <v>73</v>
      </c>
      <c r="J213" s="27" t="s">
        <v>1498</v>
      </c>
      <c r="K213" s="30" t="s">
        <v>1499</v>
      </c>
      <c r="L213" s="54" t="s">
        <v>1500</v>
      </c>
      <c r="M213" s="54" t="s">
        <v>1501</v>
      </c>
      <c r="N213" s="54" t="s">
        <v>1502</v>
      </c>
      <c r="O213" s="36">
        <v>500279005</v>
      </c>
      <c r="P213" s="37" t="s">
        <v>79</v>
      </c>
      <c r="Q213" s="33" t="s">
        <v>156</v>
      </c>
      <c r="R213" s="32" t="s">
        <v>157</v>
      </c>
      <c r="S213" s="77" t="s">
        <v>1503</v>
      </c>
      <c r="T213" s="36"/>
      <c r="U213" s="36"/>
      <c r="V213" s="56" t="s">
        <v>1504</v>
      </c>
      <c r="W213" s="36" t="s">
        <v>143</v>
      </c>
      <c r="X213" s="37" t="s">
        <v>1505</v>
      </c>
      <c r="Y213" s="37">
        <v>410</v>
      </c>
      <c r="AA213" s="124" t="s">
        <v>2582</v>
      </c>
      <c r="AC213" s="176" t="s">
        <v>1212</v>
      </c>
      <c r="AD213" s="272" t="s">
        <v>3408</v>
      </c>
      <c r="AE213" s="247" t="s">
        <v>3022</v>
      </c>
      <c r="AF213" s="259" t="s">
        <v>178</v>
      </c>
      <c r="AG213" s="248">
        <v>21.6</v>
      </c>
      <c r="AH213" s="247" t="s">
        <v>3099</v>
      </c>
      <c r="AI213" s="248">
        <v>17</v>
      </c>
      <c r="AL213" s="248">
        <v>8</v>
      </c>
      <c r="AN213" s="38">
        <v>1350</v>
      </c>
      <c r="AO213" s="124" t="s">
        <v>1509</v>
      </c>
      <c r="AP213" s="38">
        <v>884.47408785334164</v>
      </c>
      <c r="AQ213" s="38">
        <v>2146.5473121249465</v>
      </c>
      <c r="AR213" s="38">
        <v>-3519.8502139046604</v>
      </c>
      <c r="AT213" s="124"/>
    </row>
    <row r="214" spans="1:46" ht="39.950000000000003" customHeight="1">
      <c r="A214" s="25" t="s">
        <v>1506</v>
      </c>
      <c r="B214" s="26" t="s">
        <v>1507</v>
      </c>
      <c r="C214" s="26" t="s">
        <v>1508</v>
      </c>
      <c r="D214" s="27" t="s">
        <v>148</v>
      </c>
      <c r="E214" s="25">
        <v>60195</v>
      </c>
      <c r="F214" s="28">
        <v>195</v>
      </c>
      <c r="G214" s="29" t="s">
        <v>1509</v>
      </c>
      <c r="H214" s="26" t="s">
        <v>1115</v>
      </c>
      <c r="I214" s="29">
        <v>74</v>
      </c>
      <c r="J214" s="27" t="s">
        <v>1510</v>
      </c>
      <c r="K214" s="30" t="s">
        <v>1511</v>
      </c>
      <c r="L214" s="54" t="s">
        <v>1512</v>
      </c>
      <c r="M214" s="54" t="s">
        <v>1513</v>
      </c>
      <c r="N214" s="54" t="s">
        <v>1514</v>
      </c>
      <c r="O214" s="36">
        <v>500201959</v>
      </c>
      <c r="P214" s="37" t="s">
        <v>286</v>
      </c>
      <c r="Q214" s="33" t="s">
        <v>156</v>
      </c>
      <c r="R214" s="32" t="s">
        <v>157</v>
      </c>
      <c r="S214" s="40" t="s">
        <v>1515</v>
      </c>
      <c r="T214" s="36"/>
      <c r="U214" s="36"/>
      <c r="V214" s="56" t="s">
        <v>1516</v>
      </c>
      <c r="W214" s="36" t="s">
        <v>184</v>
      </c>
      <c r="X214" s="37" t="s">
        <v>1123</v>
      </c>
      <c r="Y214" s="37">
        <v>457</v>
      </c>
      <c r="AC214" s="176" t="s">
        <v>1595</v>
      </c>
      <c r="AD214" s="272" t="s">
        <v>3409</v>
      </c>
      <c r="AE214" s="247" t="s">
        <v>3018</v>
      </c>
      <c r="AF214" s="259" t="s">
        <v>178</v>
      </c>
      <c r="AG214" s="248">
        <v>154</v>
      </c>
      <c r="AH214" s="247" t="s">
        <v>3314</v>
      </c>
      <c r="AI214" s="248">
        <v>32</v>
      </c>
      <c r="AL214" s="248">
        <v>6</v>
      </c>
      <c r="AN214" s="38">
        <v>90638</v>
      </c>
      <c r="AO214" s="38" t="s">
        <v>3474</v>
      </c>
      <c r="AP214" s="38">
        <v>18141.962528490916</v>
      </c>
      <c r="AQ214" s="38">
        <v>14876.409273362551</v>
      </c>
      <c r="AR214" s="38">
        <v>16451.527928490916</v>
      </c>
    </row>
    <row r="215" spans="1:46" s="83" customFormat="1" ht="39.950000000000003" customHeight="1">
      <c r="A215" s="25" t="s">
        <v>2342</v>
      </c>
      <c r="B215" s="26" t="s">
        <v>2343</v>
      </c>
      <c r="C215" s="26" t="s">
        <v>1886</v>
      </c>
      <c r="D215" s="27" t="s">
        <v>163</v>
      </c>
      <c r="E215" s="25">
        <v>38000</v>
      </c>
      <c r="F215" s="28">
        <v>8000</v>
      </c>
      <c r="G215" s="29" t="s">
        <v>2342</v>
      </c>
      <c r="H215" s="26" t="s">
        <v>1606</v>
      </c>
      <c r="I215" s="29"/>
      <c r="J215" s="27" t="s">
        <v>2344</v>
      </c>
      <c r="K215" s="30" t="s">
        <v>2345</v>
      </c>
      <c r="L215" s="54" t="s">
        <v>2346</v>
      </c>
      <c r="M215" s="54" t="s">
        <v>2347</v>
      </c>
      <c r="N215" s="54" t="s">
        <v>2348</v>
      </c>
      <c r="O215" s="36">
        <v>500280003</v>
      </c>
      <c r="P215" s="37" t="s">
        <v>79</v>
      </c>
      <c r="Q215" s="33" t="s">
        <v>156</v>
      </c>
      <c r="R215" s="32" t="s">
        <v>157</v>
      </c>
      <c r="S215" s="40" t="s">
        <v>2349</v>
      </c>
      <c r="T215" s="36"/>
      <c r="U215" s="36"/>
      <c r="V215" s="56" t="s">
        <v>2350</v>
      </c>
      <c r="W215" s="36" t="s">
        <v>143</v>
      </c>
      <c r="X215" s="37" t="s">
        <v>2342</v>
      </c>
      <c r="Y215" s="37">
        <v>216</v>
      </c>
      <c r="AC215" s="176" t="s">
        <v>929</v>
      </c>
      <c r="AD215" s="272" t="s">
        <v>3410</v>
      </c>
      <c r="AE215" s="247" t="s">
        <v>3040</v>
      </c>
      <c r="AF215" s="259" t="s">
        <v>178</v>
      </c>
      <c r="AG215" s="248">
        <v>64.099999999999994</v>
      </c>
      <c r="AH215" s="247" t="s">
        <v>3084</v>
      </c>
      <c r="AI215" s="248">
        <v>15</v>
      </c>
      <c r="AJ215" s="38"/>
      <c r="AK215" s="38"/>
      <c r="AL215" s="248">
        <v>5</v>
      </c>
      <c r="AN215" s="83">
        <v>84100</v>
      </c>
      <c r="AO215" s="83" t="s">
        <v>2351</v>
      </c>
      <c r="AP215" s="83">
        <v>11148.89984652953</v>
      </c>
      <c r="AQ215" s="83">
        <v>9142.0978741542149</v>
      </c>
      <c r="AR215" s="83">
        <v>8572.222246529529</v>
      </c>
    </row>
    <row r="216" spans="1:46" ht="39.950000000000003" customHeight="1">
      <c r="A216" s="25" t="s">
        <v>1017</v>
      </c>
      <c r="B216" s="26" t="s">
        <v>1018</v>
      </c>
      <c r="C216" s="26" t="s">
        <v>1019</v>
      </c>
      <c r="D216" s="27" t="s">
        <v>163</v>
      </c>
      <c r="E216" s="25">
        <v>83557</v>
      </c>
      <c r="F216" s="28">
        <v>3557</v>
      </c>
      <c r="G216" s="29" t="s">
        <v>1017</v>
      </c>
      <c r="H216" s="26" t="s">
        <v>841</v>
      </c>
      <c r="I216" s="29"/>
      <c r="J216" s="27" t="s">
        <v>1020</v>
      </c>
      <c r="K216" s="30" t="s">
        <v>1021</v>
      </c>
      <c r="L216" s="54" t="s">
        <v>1022</v>
      </c>
      <c r="M216" s="54" t="s">
        <v>1023</v>
      </c>
      <c r="N216" s="54" t="s">
        <v>1024</v>
      </c>
      <c r="O216" s="36">
        <v>500235577</v>
      </c>
      <c r="P216" s="37" t="s">
        <v>286</v>
      </c>
      <c r="Q216" s="33" t="s">
        <v>156</v>
      </c>
      <c r="R216" s="32" t="s">
        <v>157</v>
      </c>
      <c r="S216" s="40" t="s">
        <v>1025</v>
      </c>
      <c r="T216" s="36"/>
      <c r="U216" s="36"/>
      <c r="V216" s="56" t="s">
        <v>1026</v>
      </c>
      <c r="W216" s="36" t="s">
        <v>184</v>
      </c>
      <c r="X216" s="37" t="s">
        <v>1027</v>
      </c>
      <c r="Y216" s="37">
        <v>710</v>
      </c>
      <c r="AC216" s="176" t="s">
        <v>1220</v>
      </c>
      <c r="AD216" s="272" t="s">
        <v>3411</v>
      </c>
      <c r="AE216" s="247" t="s">
        <v>3022</v>
      </c>
      <c r="AF216" s="259" t="s">
        <v>178</v>
      </c>
      <c r="AG216" s="248">
        <v>17.899999999999999</v>
      </c>
      <c r="AH216" s="247" t="s">
        <v>3078</v>
      </c>
      <c r="AI216" s="248">
        <v>29</v>
      </c>
      <c r="AL216" s="248">
        <v>7</v>
      </c>
      <c r="AN216" s="38">
        <v>42620</v>
      </c>
      <c r="AO216" s="38" t="s">
        <v>2518</v>
      </c>
      <c r="AP216" s="38">
        <v>-14174.700605646762</v>
      </c>
      <c r="AQ216" s="38">
        <v>0</v>
      </c>
      <c r="AR216" s="38">
        <v>-30571.872151454751</v>
      </c>
    </row>
    <row r="217" spans="1:46" ht="39.950000000000003" customHeight="1">
      <c r="A217" s="25" t="s">
        <v>1517</v>
      </c>
      <c r="B217" s="26" t="s">
        <v>1518</v>
      </c>
      <c r="C217" s="26" t="s">
        <v>1519</v>
      </c>
      <c r="D217" s="27" t="s">
        <v>148</v>
      </c>
      <c r="E217" s="25">
        <v>90638</v>
      </c>
      <c r="F217" s="28">
        <v>638</v>
      </c>
      <c r="G217" s="29" t="s">
        <v>1517</v>
      </c>
      <c r="H217" s="26" t="s">
        <v>1115</v>
      </c>
      <c r="I217" s="29">
        <v>75</v>
      </c>
      <c r="J217" s="27" t="s">
        <v>1520</v>
      </c>
      <c r="K217" s="30" t="s">
        <v>1521</v>
      </c>
      <c r="L217" s="54" t="s">
        <v>1522</v>
      </c>
      <c r="M217" s="54" t="s">
        <v>1523</v>
      </c>
      <c r="N217" s="54" t="s">
        <v>1524</v>
      </c>
      <c r="O217" s="36">
        <v>500206388</v>
      </c>
      <c r="P217" s="37" t="s">
        <v>79</v>
      </c>
      <c r="Q217" s="33" t="s">
        <v>156</v>
      </c>
      <c r="R217" s="32" t="s">
        <v>180</v>
      </c>
      <c r="S217" s="40" t="s">
        <v>1525</v>
      </c>
      <c r="T217" s="36"/>
      <c r="U217" s="36"/>
      <c r="V217" s="26" t="s">
        <v>183</v>
      </c>
      <c r="W217" s="36" t="s">
        <v>184</v>
      </c>
      <c r="X217" s="37" t="s">
        <v>1284</v>
      </c>
      <c r="Y217" s="37">
        <v>458</v>
      </c>
      <c r="AC217" s="124" t="s">
        <v>1238</v>
      </c>
      <c r="AD217" s="272" t="s">
        <v>3412</v>
      </c>
      <c r="AE217" s="247" t="s">
        <v>3022</v>
      </c>
      <c r="AF217" s="259" t="s">
        <v>178</v>
      </c>
      <c r="AG217" s="248">
        <v>8.3000000000000007</v>
      </c>
      <c r="AH217" s="247" t="s">
        <v>3158</v>
      </c>
      <c r="AI217" s="248">
        <v>15</v>
      </c>
      <c r="AL217" s="248">
        <v>8</v>
      </c>
      <c r="AN217" s="38">
        <v>83611</v>
      </c>
      <c r="AO217" s="38" t="s">
        <v>1028</v>
      </c>
      <c r="AP217" s="38">
        <v>13475.193273573004</v>
      </c>
      <c r="AQ217" s="38">
        <v>11189.038502730877</v>
      </c>
      <c r="AR217" s="38">
        <v>10718.834567684637</v>
      </c>
    </row>
    <row r="218" spans="1:46" ht="39.950000000000003" customHeight="1">
      <c r="A218" s="84" t="s">
        <v>2351</v>
      </c>
      <c r="B218" s="26" t="s">
        <v>2352</v>
      </c>
      <c r="C218" s="26" t="s">
        <v>2353</v>
      </c>
      <c r="D218" s="27" t="s">
        <v>148</v>
      </c>
      <c r="E218" s="25">
        <v>84100</v>
      </c>
      <c r="F218" s="28">
        <v>4100</v>
      </c>
      <c r="G218" s="29" t="s">
        <v>2351</v>
      </c>
      <c r="H218" s="26" t="s">
        <v>1606</v>
      </c>
      <c r="I218" s="29">
        <v>76</v>
      </c>
      <c r="J218" s="27" t="s">
        <v>2354</v>
      </c>
      <c r="K218" s="30" t="s">
        <v>2355</v>
      </c>
      <c r="L218" s="54" t="s">
        <v>2356</v>
      </c>
      <c r="M218" s="54" t="s">
        <v>2357</v>
      </c>
      <c r="N218" s="54" t="s">
        <v>2358</v>
      </c>
      <c r="O218" s="36">
        <v>500241005</v>
      </c>
      <c r="P218" s="37" t="s">
        <v>286</v>
      </c>
      <c r="Q218" s="33" t="s">
        <v>156</v>
      </c>
      <c r="R218" s="32" t="s">
        <v>157</v>
      </c>
      <c r="S218" s="48" t="s">
        <v>2359</v>
      </c>
      <c r="T218" s="36"/>
      <c r="U218" s="36"/>
      <c r="V218" s="56" t="s">
        <v>2360</v>
      </c>
      <c r="W218" s="36" t="s">
        <v>143</v>
      </c>
      <c r="X218" s="37" t="s">
        <v>2351</v>
      </c>
      <c r="Y218" s="37">
        <v>220</v>
      </c>
      <c r="AC218" s="177" t="s">
        <v>1265</v>
      </c>
      <c r="AD218" s="272" t="s">
        <v>3413</v>
      </c>
      <c r="AE218" s="247" t="s">
        <v>3022</v>
      </c>
      <c r="AF218" s="259" t="s">
        <v>178</v>
      </c>
      <c r="AG218" s="248">
        <v>6.9</v>
      </c>
      <c r="AH218" s="247" t="s">
        <v>3084</v>
      </c>
      <c r="AI218" s="248">
        <v>38</v>
      </c>
      <c r="AL218" s="248">
        <v>8</v>
      </c>
      <c r="AN218" s="38">
        <v>36800</v>
      </c>
      <c r="AO218" s="38" t="s">
        <v>776</v>
      </c>
      <c r="AP218" s="38">
        <v>28257.126228469759</v>
      </c>
      <c r="AQ218" s="38">
        <v>23170.843507345202</v>
      </c>
      <c r="AR218" s="38">
        <v>2572.5446405056582</v>
      </c>
    </row>
    <row r="219" spans="1:46" ht="39.950000000000003" customHeight="1">
      <c r="A219" s="25" t="s">
        <v>2518</v>
      </c>
      <c r="B219" s="26" t="s">
        <v>2519</v>
      </c>
      <c r="C219" s="26" t="s">
        <v>1135</v>
      </c>
      <c r="D219" s="27" t="s">
        <v>148</v>
      </c>
      <c r="E219" s="25">
        <v>42620</v>
      </c>
      <c r="F219" s="28">
        <v>3611</v>
      </c>
      <c r="G219" s="29" t="s">
        <v>2518</v>
      </c>
      <c r="H219" s="26" t="s">
        <v>2443</v>
      </c>
      <c r="I219" s="29">
        <v>77</v>
      </c>
      <c r="J219" s="27" t="s">
        <v>2520</v>
      </c>
      <c r="K219" s="30" t="s">
        <v>2521</v>
      </c>
      <c r="L219" s="31" t="s">
        <v>2522</v>
      </c>
      <c r="M219" s="54" t="s">
        <v>2523</v>
      </c>
      <c r="N219" s="54" t="s">
        <v>2524</v>
      </c>
      <c r="O219" s="36">
        <v>500226204</v>
      </c>
      <c r="P219" s="37" t="s">
        <v>79</v>
      </c>
      <c r="Q219" s="33" t="s">
        <v>156</v>
      </c>
      <c r="R219" s="32" t="s">
        <v>157</v>
      </c>
      <c r="S219" s="56" t="s">
        <v>2525</v>
      </c>
      <c r="T219" s="36"/>
      <c r="U219" s="36"/>
      <c r="V219" s="56" t="s">
        <v>2526</v>
      </c>
      <c r="W219" s="36" t="s">
        <v>143</v>
      </c>
      <c r="X219" s="37" t="s">
        <v>2518</v>
      </c>
      <c r="Y219" s="37">
        <v>508</v>
      </c>
      <c r="AC219" s="177" t="s">
        <v>1776</v>
      </c>
      <c r="AD219" s="272" t="s">
        <v>3414</v>
      </c>
      <c r="AE219" s="247" t="s">
        <v>3018</v>
      </c>
      <c r="AF219" s="259" t="s">
        <v>178</v>
      </c>
      <c r="AG219" s="248">
        <v>86.3</v>
      </c>
      <c r="AH219" s="247" t="s">
        <v>3078</v>
      </c>
      <c r="AI219" s="248">
        <v>45</v>
      </c>
      <c r="AL219" s="248">
        <v>5</v>
      </c>
      <c r="AN219" s="38">
        <v>39500</v>
      </c>
      <c r="AO219" s="38" t="s">
        <v>786</v>
      </c>
      <c r="AP219" s="38">
        <v>13163.747782127162</v>
      </c>
      <c r="AQ219" s="38">
        <v>10794.273181344273</v>
      </c>
      <c r="AR219" s="38">
        <v>-7453.3333039891677</v>
      </c>
    </row>
    <row r="220" spans="1:46" ht="39.950000000000003" customHeight="1">
      <c r="A220" s="25" t="s">
        <v>1028</v>
      </c>
      <c r="B220" s="26" t="s">
        <v>1029</v>
      </c>
      <c r="C220" s="26" t="s">
        <v>1030</v>
      </c>
      <c r="D220" s="27" t="s">
        <v>163</v>
      </c>
      <c r="E220" s="25">
        <v>83611</v>
      </c>
      <c r="F220" s="28">
        <v>2620</v>
      </c>
      <c r="G220" s="29" t="s">
        <v>1028</v>
      </c>
      <c r="H220" s="26" t="s">
        <v>841</v>
      </c>
      <c r="I220" s="29"/>
      <c r="J220" s="27" t="s">
        <v>1031</v>
      </c>
      <c r="K220" s="30" t="s">
        <v>1032</v>
      </c>
      <c r="L220" s="31" t="s">
        <v>1033</v>
      </c>
      <c r="M220" s="54" t="s">
        <v>1034</v>
      </c>
      <c r="N220" s="54" t="s">
        <v>1035</v>
      </c>
      <c r="O220" s="36">
        <v>500236112</v>
      </c>
      <c r="P220" s="37" t="s">
        <v>286</v>
      </c>
      <c r="Q220" s="33" t="s">
        <v>156</v>
      </c>
      <c r="R220" s="32" t="s">
        <v>157</v>
      </c>
      <c r="S220" s="40" t="s">
        <v>1036</v>
      </c>
      <c r="T220" s="36"/>
      <c r="U220" s="36"/>
      <c r="V220" s="56" t="s">
        <v>1037</v>
      </c>
      <c r="W220" s="36" t="s">
        <v>143</v>
      </c>
      <c r="X220" s="37" t="s">
        <v>1038</v>
      </c>
      <c r="Y220" s="37">
        <v>709</v>
      </c>
      <c r="AC220" s="176" t="s">
        <v>1784</v>
      </c>
      <c r="AD220" s="272" t="s">
        <v>3415</v>
      </c>
      <c r="AE220" s="247" t="s">
        <v>3018</v>
      </c>
      <c r="AF220" s="259" t="s">
        <v>178</v>
      </c>
      <c r="AG220" s="248">
        <v>160</v>
      </c>
      <c r="AH220" s="247" t="s">
        <v>3023</v>
      </c>
      <c r="AI220" s="248">
        <v>29</v>
      </c>
      <c r="AL220" s="248">
        <v>6</v>
      </c>
      <c r="AN220" s="38">
        <v>32630</v>
      </c>
      <c r="AO220" s="38" t="s">
        <v>416</v>
      </c>
      <c r="AP220" s="38">
        <v>26478.517491381535</v>
      </c>
      <c r="AQ220" s="38">
        <v>21712.384342932859</v>
      </c>
      <c r="AR220" s="38">
        <v>-9352.7397206052847</v>
      </c>
    </row>
    <row r="221" spans="1:46" ht="39.950000000000003" customHeight="1">
      <c r="A221" s="25" t="s">
        <v>776</v>
      </c>
      <c r="B221" s="26" t="s">
        <v>777</v>
      </c>
      <c r="C221" s="26" t="s">
        <v>539</v>
      </c>
      <c r="D221" s="27" t="s">
        <v>163</v>
      </c>
      <c r="E221" s="25">
        <v>36800</v>
      </c>
      <c r="F221" s="28">
        <v>6800</v>
      </c>
      <c r="G221" s="29" t="s">
        <v>776</v>
      </c>
      <c r="H221" s="26" t="s">
        <v>527</v>
      </c>
      <c r="I221" s="29"/>
      <c r="J221" s="27" t="s">
        <v>778</v>
      </c>
      <c r="K221" s="30" t="s">
        <v>779</v>
      </c>
      <c r="L221" s="31" t="s">
        <v>780</v>
      </c>
      <c r="M221" s="54" t="s">
        <v>781</v>
      </c>
      <c r="N221" s="54" t="s">
        <v>782</v>
      </c>
      <c r="O221" s="36">
        <v>500268008</v>
      </c>
      <c r="P221" s="37" t="s">
        <v>79</v>
      </c>
      <c r="Q221" s="33" t="s">
        <v>156</v>
      </c>
      <c r="R221" s="32" t="s">
        <v>157</v>
      </c>
      <c r="S221" s="40" t="s">
        <v>783</v>
      </c>
      <c r="T221" s="60" t="s">
        <v>784</v>
      </c>
      <c r="U221" s="36"/>
      <c r="V221" s="56" t="s">
        <v>785</v>
      </c>
      <c r="W221" s="36" t="s">
        <v>143</v>
      </c>
      <c r="X221" s="37" t="s">
        <v>776</v>
      </c>
      <c r="Y221" s="37">
        <v>305</v>
      </c>
      <c r="AC221" s="176" t="s">
        <v>1792</v>
      </c>
      <c r="AD221" s="272" t="s">
        <v>3416</v>
      </c>
      <c r="AE221" s="247" t="s">
        <v>3018</v>
      </c>
      <c r="AF221" s="259" t="s">
        <v>178</v>
      </c>
      <c r="AG221" s="248">
        <v>94.3</v>
      </c>
      <c r="AH221" s="247" t="s">
        <v>3023</v>
      </c>
      <c r="AI221" s="248">
        <v>18</v>
      </c>
      <c r="AL221" s="248">
        <v>7</v>
      </c>
      <c r="AN221" s="38">
        <v>42300</v>
      </c>
      <c r="AO221" s="38" t="s">
        <v>797</v>
      </c>
      <c r="AP221" s="38">
        <v>-11169.245513649847</v>
      </c>
      <c r="AQ221" s="38">
        <v>0</v>
      </c>
      <c r="AR221" s="38">
        <v>-17527.996992209515</v>
      </c>
    </row>
    <row r="222" spans="1:46" ht="39.950000000000003" customHeight="1">
      <c r="A222" s="25" t="s">
        <v>786</v>
      </c>
      <c r="B222" s="26" t="s">
        <v>787</v>
      </c>
      <c r="C222" s="26" t="s">
        <v>632</v>
      </c>
      <c r="D222" s="27" t="s">
        <v>163</v>
      </c>
      <c r="E222" s="25">
        <v>39500</v>
      </c>
      <c r="F222" s="28">
        <v>9500</v>
      </c>
      <c r="G222" s="29" t="s">
        <v>786</v>
      </c>
      <c r="H222" s="26" t="s">
        <v>527</v>
      </c>
      <c r="I222" s="29"/>
      <c r="J222" s="27" t="s">
        <v>788</v>
      </c>
      <c r="K222" s="30" t="s">
        <v>789</v>
      </c>
      <c r="L222" s="31" t="s">
        <v>790</v>
      </c>
      <c r="M222" s="54" t="s">
        <v>791</v>
      </c>
      <c r="N222" s="54" t="s">
        <v>792</v>
      </c>
      <c r="O222" s="36">
        <v>500295001</v>
      </c>
      <c r="P222" s="37" t="s">
        <v>79</v>
      </c>
      <c r="Q222" s="33" t="s">
        <v>156</v>
      </c>
      <c r="R222" s="32" t="s">
        <v>157</v>
      </c>
      <c r="S222" s="40" t="s">
        <v>793</v>
      </c>
      <c r="T222" s="63" t="s">
        <v>794</v>
      </c>
      <c r="U222" s="54"/>
      <c r="V222" s="56" t="s">
        <v>795</v>
      </c>
      <c r="W222" s="36" t="s">
        <v>184</v>
      </c>
      <c r="X222" s="37" t="s">
        <v>796</v>
      </c>
      <c r="Y222" s="37">
        <v>352</v>
      </c>
      <c r="AC222" s="176" t="s">
        <v>252</v>
      </c>
      <c r="AD222" s="272" t="s">
        <v>3417</v>
      </c>
      <c r="AE222" s="247" t="s">
        <v>3029</v>
      </c>
      <c r="AF222" s="259" t="s">
        <v>178</v>
      </c>
      <c r="AG222" s="248">
        <v>198.6</v>
      </c>
      <c r="AH222" s="247" t="s">
        <v>3200</v>
      </c>
      <c r="AI222" s="248">
        <v>7</v>
      </c>
      <c r="AL222" s="248">
        <v>7</v>
      </c>
      <c r="AN222" s="38">
        <v>39600</v>
      </c>
      <c r="AO222" s="38" t="s">
        <v>808</v>
      </c>
      <c r="AP222" s="38">
        <v>37492.129891568169</v>
      </c>
      <c r="AQ222" s="38">
        <v>30743.546511085897</v>
      </c>
      <c r="AR222" s="38">
        <v>19215.042937849117</v>
      </c>
    </row>
    <row r="223" spans="1:46" ht="39.950000000000003" customHeight="1">
      <c r="A223" s="25" t="s">
        <v>416</v>
      </c>
      <c r="B223" s="26" t="s">
        <v>417</v>
      </c>
      <c r="C223" s="26" t="s">
        <v>418</v>
      </c>
      <c r="D223" s="27" t="s">
        <v>163</v>
      </c>
      <c r="E223" s="25">
        <v>32630</v>
      </c>
      <c r="F223" s="28">
        <v>2630</v>
      </c>
      <c r="G223" s="29" t="s">
        <v>416</v>
      </c>
      <c r="H223" s="26" t="s">
        <v>149</v>
      </c>
      <c r="I223" s="29"/>
      <c r="J223" s="27" t="s">
        <v>419</v>
      </c>
      <c r="K223" s="30" t="s">
        <v>420</v>
      </c>
      <c r="L223" s="31" t="s">
        <v>421</v>
      </c>
      <c r="M223" s="31" t="s">
        <v>422</v>
      </c>
      <c r="N223" s="31" t="s">
        <v>423</v>
      </c>
      <c r="O223" s="32">
        <v>500226303</v>
      </c>
      <c r="P223" s="27" t="s">
        <v>79</v>
      </c>
      <c r="Q223" s="33" t="s">
        <v>156</v>
      </c>
      <c r="R223" s="32" t="s">
        <v>157</v>
      </c>
      <c r="S223" s="26" t="s">
        <v>424</v>
      </c>
      <c r="T223" s="32"/>
      <c r="U223" s="32"/>
      <c r="V223" s="35" t="s">
        <v>425</v>
      </c>
      <c r="W223" s="36" t="s">
        <v>143</v>
      </c>
      <c r="X223" s="37" t="s">
        <v>416</v>
      </c>
      <c r="Y223" s="37">
        <v>606</v>
      </c>
      <c r="AC223" s="176" t="s">
        <v>947</v>
      </c>
      <c r="AD223" s="272" t="s">
        <v>3418</v>
      </c>
      <c r="AE223" s="247" t="s">
        <v>3040</v>
      </c>
      <c r="AF223" s="259" t="s">
        <v>178</v>
      </c>
      <c r="AG223" s="248">
        <v>100.2</v>
      </c>
      <c r="AH223" s="247" t="s">
        <v>3087</v>
      </c>
      <c r="AI223" s="248">
        <v>14</v>
      </c>
      <c r="AL223" s="248">
        <v>5</v>
      </c>
      <c r="AN223" s="38">
        <v>81137</v>
      </c>
      <c r="AO223" s="38" t="s">
        <v>1103</v>
      </c>
      <c r="AP223" s="38">
        <v>9237.7186633933725</v>
      </c>
      <c r="AQ223" s="38">
        <v>7632.4017590454832</v>
      </c>
      <c r="AR223" s="38">
        <v>8788.9304633933716</v>
      </c>
    </row>
    <row r="224" spans="1:46" ht="39.950000000000003" customHeight="1">
      <c r="A224" s="25" t="s">
        <v>797</v>
      </c>
      <c r="B224" s="26" t="s">
        <v>798</v>
      </c>
      <c r="C224" s="26" t="s">
        <v>799</v>
      </c>
      <c r="D224" s="27" t="s">
        <v>163</v>
      </c>
      <c r="E224" s="25">
        <v>42300</v>
      </c>
      <c r="F224" s="28">
        <v>2300</v>
      </c>
      <c r="G224" s="29" t="s">
        <v>797</v>
      </c>
      <c r="H224" s="26" t="s">
        <v>527</v>
      </c>
      <c r="I224" s="29"/>
      <c r="J224" s="27" t="s">
        <v>800</v>
      </c>
      <c r="K224" s="30" t="s">
        <v>801</v>
      </c>
      <c r="L224" s="31" t="s">
        <v>802</v>
      </c>
      <c r="M224" s="31" t="s">
        <v>803</v>
      </c>
      <c r="N224" s="54" t="s">
        <v>804</v>
      </c>
      <c r="O224" s="36">
        <v>500223003</v>
      </c>
      <c r="P224" s="37" t="s">
        <v>286</v>
      </c>
      <c r="Q224" s="33" t="s">
        <v>156</v>
      </c>
      <c r="R224" s="32" t="s">
        <v>157</v>
      </c>
      <c r="S224" s="40" t="s">
        <v>805</v>
      </c>
      <c r="T224" s="60" t="s">
        <v>806</v>
      </c>
      <c r="U224" s="36"/>
      <c r="V224" s="56" t="s">
        <v>807</v>
      </c>
      <c r="W224" s="36" t="s">
        <v>143</v>
      </c>
      <c r="X224" s="37" t="s">
        <v>797</v>
      </c>
      <c r="Y224" s="37">
        <v>306</v>
      </c>
      <c r="AC224" s="176" t="s">
        <v>621</v>
      </c>
      <c r="AD224" s="272" t="s">
        <v>3419</v>
      </c>
      <c r="AE224" s="247" t="s">
        <v>527</v>
      </c>
      <c r="AF224" s="259" t="s">
        <v>178</v>
      </c>
      <c r="AG224" s="248">
        <v>86</v>
      </c>
      <c r="AH224" s="247" t="s">
        <v>3023</v>
      </c>
      <c r="AI224" s="248">
        <v>18</v>
      </c>
      <c r="AL224" s="248">
        <v>6</v>
      </c>
      <c r="AN224" s="38">
        <v>38200</v>
      </c>
      <c r="AO224" s="38" t="s">
        <v>818</v>
      </c>
      <c r="AP224" s="38">
        <v>36274.624372125836</v>
      </c>
      <c r="AQ224" s="38">
        <v>29745.191985143185</v>
      </c>
      <c r="AR224" s="38">
        <v>14714.134640102513</v>
      </c>
    </row>
    <row r="225" spans="1:46" ht="39.950000000000003" customHeight="1">
      <c r="A225" s="25" t="s">
        <v>808</v>
      </c>
      <c r="B225" s="26" t="s">
        <v>809</v>
      </c>
      <c r="C225" s="26" t="s">
        <v>799</v>
      </c>
      <c r="D225" s="27" t="s">
        <v>148</v>
      </c>
      <c r="E225" s="25">
        <v>39600</v>
      </c>
      <c r="F225" s="28">
        <v>9600</v>
      </c>
      <c r="G225" s="29" t="s">
        <v>808</v>
      </c>
      <c r="H225" s="26" t="s">
        <v>527</v>
      </c>
      <c r="I225" s="29">
        <v>78</v>
      </c>
      <c r="J225" s="27" t="s">
        <v>810</v>
      </c>
      <c r="K225" s="30" t="s">
        <v>811</v>
      </c>
      <c r="L225" s="54" t="s">
        <v>812</v>
      </c>
      <c r="M225" s="54" t="s">
        <v>813</v>
      </c>
      <c r="N225" s="54" t="s">
        <v>814</v>
      </c>
      <c r="O225" s="36">
        <v>500296009</v>
      </c>
      <c r="P225" s="37" t="s">
        <v>79</v>
      </c>
      <c r="Q225" s="33" t="s">
        <v>156</v>
      </c>
      <c r="R225" s="32" t="s">
        <v>157</v>
      </c>
      <c r="S225" s="57" t="s">
        <v>815</v>
      </c>
      <c r="T225" s="63" t="s">
        <v>816</v>
      </c>
      <c r="U225" s="36"/>
      <c r="V225" s="56" t="s">
        <v>817</v>
      </c>
      <c r="W225" s="36" t="s">
        <v>184</v>
      </c>
      <c r="X225" s="37" t="s">
        <v>796</v>
      </c>
      <c r="Y225" s="37">
        <v>352</v>
      </c>
      <c r="AC225" s="176" t="s">
        <v>262</v>
      </c>
      <c r="AD225" s="272" t="s">
        <v>3420</v>
      </c>
      <c r="AE225" s="247" t="s">
        <v>3029</v>
      </c>
      <c r="AF225" s="259" t="s">
        <v>178</v>
      </c>
      <c r="AG225" s="248">
        <v>280.89999999999998</v>
      </c>
      <c r="AH225" s="247" t="s">
        <v>3019</v>
      </c>
      <c r="AI225" s="248">
        <v>13</v>
      </c>
      <c r="AL225" s="248">
        <v>5</v>
      </c>
      <c r="AN225" s="38">
        <v>51034</v>
      </c>
      <c r="AO225" s="38" t="s">
        <v>426</v>
      </c>
      <c r="AP225" s="38">
        <v>27560.276259955819</v>
      </c>
      <c r="AQ225" s="38">
        <v>22599.426533163769</v>
      </c>
      <c r="AR225" s="38">
        <v>12183.352856376816</v>
      </c>
    </row>
    <row r="226" spans="1:46" ht="39.950000000000003" customHeight="1">
      <c r="A226" s="25" t="s">
        <v>1103</v>
      </c>
      <c r="B226" s="26" t="s">
        <v>1104</v>
      </c>
      <c r="C226" s="26" t="s">
        <v>1105</v>
      </c>
      <c r="D226" s="27" t="s">
        <v>163</v>
      </c>
      <c r="E226" s="25">
        <v>81137</v>
      </c>
      <c r="F226" s="28">
        <v>1137</v>
      </c>
      <c r="G226" s="29" t="s">
        <v>1103</v>
      </c>
      <c r="H226" s="26" t="s">
        <v>1058</v>
      </c>
      <c r="I226" s="29"/>
      <c r="J226" s="27" t="s">
        <v>1106</v>
      </c>
      <c r="K226" s="30" t="s">
        <v>1107</v>
      </c>
      <c r="L226" s="54" t="s">
        <v>1108</v>
      </c>
      <c r="M226" s="54" t="s">
        <v>1109</v>
      </c>
      <c r="N226" s="54" t="s">
        <v>1110</v>
      </c>
      <c r="O226" s="36">
        <v>500211370</v>
      </c>
      <c r="P226" s="37" t="s">
        <v>286</v>
      </c>
      <c r="Q226" s="33" t="s">
        <v>156</v>
      </c>
      <c r="R226" s="32" t="s">
        <v>157</v>
      </c>
      <c r="S226" s="40" t="s">
        <v>1111</v>
      </c>
      <c r="T226" s="36"/>
      <c r="U226" s="36"/>
      <c r="V226" s="56" t="s">
        <v>1112</v>
      </c>
      <c r="W226" s="36" t="s">
        <v>184</v>
      </c>
      <c r="X226" s="37" t="s">
        <v>1066</v>
      </c>
      <c r="Y226" s="37">
        <v>152</v>
      </c>
      <c r="AC226" s="176" t="s">
        <v>1285</v>
      </c>
      <c r="AD226" s="272" t="s">
        <v>3421</v>
      </c>
      <c r="AE226" s="247" t="s">
        <v>3022</v>
      </c>
      <c r="AF226" s="259" t="s">
        <v>178</v>
      </c>
      <c r="AG226" s="248">
        <v>21.7</v>
      </c>
      <c r="AH226" s="247" t="s">
        <v>3023</v>
      </c>
      <c r="AI226" s="248">
        <v>9</v>
      </c>
      <c r="AL226" s="248">
        <v>7</v>
      </c>
      <c r="AN226" s="38">
        <v>50469</v>
      </c>
      <c r="AO226" s="38" t="s">
        <v>1526</v>
      </c>
      <c r="AP226" s="38">
        <v>1826.8961709693895</v>
      </c>
      <c r="AQ226" s="38">
        <v>2566.8119781171372</v>
      </c>
      <c r="AR226" s="38">
        <v>-2687.4760215397891</v>
      </c>
    </row>
    <row r="227" spans="1:46" ht="39.950000000000003" customHeight="1">
      <c r="A227" s="25" t="s">
        <v>818</v>
      </c>
      <c r="B227" s="26" t="s">
        <v>819</v>
      </c>
      <c r="C227" s="26" t="s">
        <v>820</v>
      </c>
      <c r="D227" s="27" t="s">
        <v>163</v>
      </c>
      <c r="E227" s="25">
        <v>38200</v>
      </c>
      <c r="F227" s="28">
        <v>8200</v>
      </c>
      <c r="G227" s="29" t="s">
        <v>818</v>
      </c>
      <c r="H227" s="26" t="s">
        <v>527</v>
      </c>
      <c r="I227" s="29"/>
      <c r="J227" s="27" t="s">
        <v>821</v>
      </c>
      <c r="K227" s="30" t="s">
        <v>822</v>
      </c>
      <c r="L227" s="31" t="s">
        <v>823</v>
      </c>
      <c r="M227" s="54" t="s">
        <v>824</v>
      </c>
      <c r="N227" s="54" t="s">
        <v>825</v>
      </c>
      <c r="O227" s="36">
        <v>500282009</v>
      </c>
      <c r="P227" s="37" t="s">
        <v>79</v>
      </c>
      <c r="Q227" s="33" t="s">
        <v>156</v>
      </c>
      <c r="R227" s="32" t="s">
        <v>157</v>
      </c>
      <c r="S227" s="56" t="s">
        <v>826</v>
      </c>
      <c r="T227" s="63" t="s">
        <v>827</v>
      </c>
      <c r="U227" s="36"/>
      <c r="V227" s="56" t="s">
        <v>828</v>
      </c>
      <c r="W227" s="36" t="s">
        <v>184</v>
      </c>
      <c r="X227" s="37" t="s">
        <v>796</v>
      </c>
      <c r="Y227" s="37">
        <v>352</v>
      </c>
      <c r="AC227" s="176" t="s">
        <v>1293</v>
      </c>
      <c r="AD227" s="272" t="s">
        <v>3422</v>
      </c>
      <c r="AE227" s="247" t="s">
        <v>3022</v>
      </c>
      <c r="AF227" s="259" t="s">
        <v>178</v>
      </c>
      <c r="AG227" s="248">
        <v>12.1</v>
      </c>
      <c r="AH227" s="247" t="s">
        <v>3023</v>
      </c>
      <c r="AI227" s="248">
        <v>30</v>
      </c>
      <c r="AL227" s="248">
        <v>7</v>
      </c>
      <c r="AN227" s="38">
        <v>32800</v>
      </c>
      <c r="AO227" s="38" t="s">
        <v>2361</v>
      </c>
      <c r="AP227" s="38">
        <v>32175.705623451435</v>
      </c>
      <c r="AQ227" s="38">
        <v>26384.078611230176</v>
      </c>
      <c r="AR227" s="38">
        <v>14396.327356520675</v>
      </c>
    </row>
    <row r="228" spans="1:46" ht="39.950000000000003" customHeight="1">
      <c r="A228" s="25" t="s">
        <v>426</v>
      </c>
      <c r="B228" s="26" t="s">
        <v>427</v>
      </c>
      <c r="C228" s="26" t="s">
        <v>428</v>
      </c>
      <c r="D228" s="27" t="s">
        <v>148</v>
      </c>
      <c r="E228" s="25">
        <v>51034</v>
      </c>
      <c r="F228" s="28">
        <v>1034</v>
      </c>
      <c r="G228" s="29" t="s">
        <v>426</v>
      </c>
      <c r="H228" s="26" t="s">
        <v>149</v>
      </c>
      <c r="I228" s="29">
        <v>79</v>
      </c>
      <c r="J228" s="27" t="s">
        <v>429</v>
      </c>
      <c r="K228" s="30" t="s">
        <v>430</v>
      </c>
      <c r="L228" s="31" t="s">
        <v>431</v>
      </c>
      <c r="M228" s="31" t="s">
        <v>432</v>
      </c>
      <c r="N228" s="31" t="s">
        <v>433</v>
      </c>
      <c r="O228" s="32">
        <v>500210349</v>
      </c>
      <c r="P228" s="27" t="s">
        <v>79</v>
      </c>
      <c r="Q228" s="33" t="s">
        <v>156</v>
      </c>
      <c r="R228" s="32" t="s">
        <v>157</v>
      </c>
      <c r="S228" s="53" t="s">
        <v>434</v>
      </c>
      <c r="T228" s="32"/>
      <c r="U228" s="32"/>
      <c r="V228" s="35" t="s">
        <v>435</v>
      </c>
      <c r="W228" s="36" t="s">
        <v>143</v>
      </c>
      <c r="X228" s="37" t="s">
        <v>426</v>
      </c>
      <c r="Y228" s="37">
        <v>617</v>
      </c>
      <c r="AC228" s="177" t="s">
        <v>270</v>
      </c>
      <c r="AD228" s="272" t="s">
        <v>3423</v>
      </c>
      <c r="AE228" s="247" t="s">
        <v>3029</v>
      </c>
      <c r="AF228" s="259" t="s">
        <v>178</v>
      </c>
      <c r="AG228" s="248">
        <v>43.8</v>
      </c>
      <c r="AH228" s="247" t="s">
        <v>3023</v>
      </c>
      <c r="AI228" s="248">
        <v>20</v>
      </c>
      <c r="AL228" s="248">
        <v>6</v>
      </c>
      <c r="AN228" s="38">
        <v>83640</v>
      </c>
      <c r="AO228" s="38" t="s">
        <v>1039</v>
      </c>
      <c r="AP228" s="38">
        <v>10718.14120950789</v>
      </c>
      <c r="AQ228" s="38">
        <v>8788.8757917964704</v>
      </c>
      <c r="AR228" s="38">
        <v>9097.5362095078908</v>
      </c>
    </row>
    <row r="229" spans="1:46" ht="39.950000000000003" customHeight="1">
      <c r="A229" s="25" t="s">
        <v>1526</v>
      </c>
      <c r="B229" s="26" t="s">
        <v>1527</v>
      </c>
      <c r="C229" s="26" t="s">
        <v>1528</v>
      </c>
      <c r="D229" s="27" t="s">
        <v>148</v>
      </c>
      <c r="E229" s="25">
        <v>50469</v>
      </c>
      <c r="F229" s="28">
        <v>469</v>
      </c>
      <c r="G229" s="29" t="s">
        <v>1526</v>
      </c>
      <c r="H229" s="26" t="s">
        <v>1115</v>
      </c>
      <c r="I229" s="29">
        <v>80</v>
      </c>
      <c r="J229" s="27" t="s">
        <v>1529</v>
      </c>
      <c r="K229" s="30" t="s">
        <v>1530</v>
      </c>
      <c r="L229" s="31" t="s">
        <v>1531</v>
      </c>
      <c r="M229" s="54" t="s">
        <v>1532</v>
      </c>
      <c r="N229" s="54" t="s">
        <v>1533</v>
      </c>
      <c r="O229" s="36">
        <v>500204698</v>
      </c>
      <c r="P229" s="37" t="s">
        <v>286</v>
      </c>
      <c r="Q229" s="33" t="s">
        <v>156</v>
      </c>
      <c r="R229" s="32" t="s">
        <v>157</v>
      </c>
      <c r="S229" s="48" t="s">
        <v>1534</v>
      </c>
      <c r="T229" s="36"/>
      <c r="U229" s="36"/>
      <c r="V229" s="56" t="s">
        <v>1535</v>
      </c>
      <c r="W229" s="36" t="s">
        <v>184</v>
      </c>
      <c r="X229" s="37" t="s">
        <v>1172</v>
      </c>
      <c r="Y229" s="37">
        <v>453</v>
      </c>
      <c r="AC229" s="177" t="s">
        <v>661</v>
      </c>
      <c r="AD229" s="272" t="s">
        <v>3424</v>
      </c>
      <c r="AE229" s="247" t="s">
        <v>527</v>
      </c>
      <c r="AF229" s="259" t="s">
        <v>178</v>
      </c>
      <c r="AG229" s="248">
        <v>58.6</v>
      </c>
      <c r="AH229" s="247" t="s">
        <v>3044</v>
      </c>
      <c r="AI229" s="248">
        <v>33</v>
      </c>
      <c r="AL229" s="248">
        <v>8</v>
      </c>
      <c r="AN229" s="38">
        <v>90543</v>
      </c>
      <c r="AO229" s="38" t="s">
        <v>2371</v>
      </c>
      <c r="AP229" s="38">
        <v>12489.540657736528</v>
      </c>
      <c r="AQ229" s="38">
        <v>10241.423339343954</v>
      </c>
      <c r="AR229" s="38">
        <v>8209.5082775606606</v>
      </c>
    </row>
    <row r="230" spans="1:46" ht="39.950000000000003" customHeight="1">
      <c r="A230" s="25" t="s">
        <v>2361</v>
      </c>
      <c r="B230" s="26" t="s">
        <v>2362</v>
      </c>
      <c r="C230" s="26" t="s">
        <v>2363</v>
      </c>
      <c r="D230" s="27" t="s">
        <v>163</v>
      </c>
      <c r="E230" s="25">
        <v>32800</v>
      </c>
      <c r="F230" s="28">
        <v>2800</v>
      </c>
      <c r="G230" s="29" t="s">
        <v>2361</v>
      </c>
      <c r="H230" s="26" t="s">
        <v>1606</v>
      </c>
      <c r="I230" s="29"/>
      <c r="J230" s="27" t="s">
        <v>2364</v>
      </c>
      <c r="K230" s="30" t="s">
        <v>2365</v>
      </c>
      <c r="L230" s="31" t="s">
        <v>2366</v>
      </c>
      <c r="M230" s="54" t="s">
        <v>2367</v>
      </c>
      <c r="N230" s="54" t="s">
        <v>2368</v>
      </c>
      <c r="O230" s="36">
        <v>500228002</v>
      </c>
      <c r="P230" s="37" t="s">
        <v>79</v>
      </c>
      <c r="Q230" s="33" t="s">
        <v>156</v>
      </c>
      <c r="R230" s="32" t="s">
        <v>157</v>
      </c>
      <c r="S230" s="40" t="s">
        <v>2369</v>
      </c>
      <c r="T230" s="36"/>
      <c r="U230" s="36"/>
      <c r="V230" s="56" t="s">
        <v>2370</v>
      </c>
      <c r="W230" s="36" t="s">
        <v>143</v>
      </c>
      <c r="X230" s="37" t="s">
        <v>2361</v>
      </c>
      <c r="Y230" s="37">
        <v>217</v>
      </c>
      <c r="AC230" s="177" t="s">
        <v>1300</v>
      </c>
      <c r="AD230" s="272" t="s">
        <v>3425</v>
      </c>
      <c r="AE230" s="247" t="s">
        <v>3022</v>
      </c>
      <c r="AF230" s="259" t="s">
        <v>178</v>
      </c>
      <c r="AG230" s="248">
        <v>3.2</v>
      </c>
      <c r="AH230" s="247" t="s">
        <v>3078</v>
      </c>
      <c r="AI230" s="248">
        <v>27</v>
      </c>
      <c r="AL230" s="248">
        <v>8</v>
      </c>
      <c r="AN230" s="38">
        <v>52640</v>
      </c>
      <c r="AO230" s="38" t="s">
        <v>73</v>
      </c>
      <c r="AP230" s="38">
        <v>-32537.664655651271</v>
      </c>
      <c r="AQ230" s="38">
        <v>0</v>
      </c>
      <c r="AR230" s="38">
        <v>-50224.289916044036</v>
      </c>
    </row>
    <row r="231" spans="1:46" ht="39.950000000000003" customHeight="1">
      <c r="A231" s="25" t="s">
        <v>1039</v>
      </c>
      <c r="B231" s="26" t="s">
        <v>1040</v>
      </c>
      <c r="C231" s="26" t="s">
        <v>1041</v>
      </c>
      <c r="D231" s="27" t="s">
        <v>148</v>
      </c>
      <c r="E231" s="25">
        <v>83640</v>
      </c>
      <c r="F231" s="28">
        <v>3640</v>
      </c>
      <c r="G231" s="29" t="s">
        <v>1039</v>
      </c>
      <c r="H231" s="26" t="s">
        <v>841</v>
      </c>
      <c r="I231" s="29">
        <v>81</v>
      </c>
      <c r="J231" s="27" t="s">
        <v>1042</v>
      </c>
      <c r="K231" s="30" t="s">
        <v>1043</v>
      </c>
      <c r="L231" s="31" t="s">
        <v>1044</v>
      </c>
      <c r="M231" s="54" t="s">
        <v>1045</v>
      </c>
      <c r="N231" s="54" t="s">
        <v>1046</v>
      </c>
      <c r="O231" s="36">
        <v>500236401</v>
      </c>
      <c r="P231" s="37" t="s">
        <v>286</v>
      </c>
      <c r="Q231" s="33" t="s">
        <v>156</v>
      </c>
      <c r="R231" s="32" t="s">
        <v>157</v>
      </c>
      <c r="S231" s="40" t="s">
        <v>1047</v>
      </c>
      <c r="T231" s="36"/>
      <c r="U231" s="36"/>
      <c r="V231" s="56" t="s">
        <v>1048</v>
      </c>
      <c r="W231" s="36" t="s">
        <v>143</v>
      </c>
      <c r="X231" s="37" t="s">
        <v>1039</v>
      </c>
      <c r="Y231" s="37">
        <v>717</v>
      </c>
      <c r="AC231" s="176" t="s">
        <v>289</v>
      </c>
      <c r="AD231" s="272" t="s">
        <v>3426</v>
      </c>
      <c r="AE231" s="247" t="s">
        <v>3029</v>
      </c>
      <c r="AF231" s="259" t="s">
        <v>178</v>
      </c>
      <c r="AG231" s="248">
        <v>29.6</v>
      </c>
      <c r="AH231" s="247" t="s">
        <v>3158</v>
      </c>
      <c r="AI231" s="248">
        <v>23</v>
      </c>
      <c r="AL231" s="248">
        <v>7</v>
      </c>
      <c r="AN231" s="38">
        <v>80026</v>
      </c>
      <c r="AO231" s="38" t="s">
        <v>2381</v>
      </c>
      <c r="AP231" s="38">
        <v>-12448.836533800524</v>
      </c>
      <c r="AQ231" s="38">
        <v>0</v>
      </c>
      <c r="AR231" s="38">
        <v>-14315.60148129333</v>
      </c>
    </row>
    <row r="232" spans="1:46" ht="39.950000000000003" customHeight="1">
      <c r="A232" s="39" t="s">
        <v>2371</v>
      </c>
      <c r="B232" s="40" t="s">
        <v>2372</v>
      </c>
      <c r="C232" s="40" t="s">
        <v>2373</v>
      </c>
      <c r="D232" s="27" t="s">
        <v>148</v>
      </c>
      <c r="E232" s="25">
        <v>90543</v>
      </c>
      <c r="F232" s="28">
        <v>543</v>
      </c>
      <c r="G232" s="29" t="s">
        <v>2371</v>
      </c>
      <c r="H232" s="26" t="s">
        <v>1606</v>
      </c>
      <c r="I232" s="29">
        <v>82</v>
      </c>
      <c r="J232" s="27" t="s">
        <v>2374</v>
      </c>
      <c r="K232" s="30" t="s">
        <v>2375</v>
      </c>
      <c r="L232" s="31" t="s">
        <v>2376</v>
      </c>
      <c r="M232" s="31" t="s">
        <v>2377</v>
      </c>
      <c r="N232" s="31" t="s">
        <v>2378</v>
      </c>
      <c r="O232" s="36">
        <v>500205430</v>
      </c>
      <c r="P232" s="37" t="s">
        <v>286</v>
      </c>
      <c r="Q232" s="33" t="s">
        <v>156</v>
      </c>
      <c r="R232" s="32" t="s">
        <v>180</v>
      </c>
      <c r="S232" s="40" t="s">
        <v>2379</v>
      </c>
      <c r="T232" s="36" t="s">
        <v>2380</v>
      </c>
      <c r="U232" s="36"/>
      <c r="V232" s="26" t="s">
        <v>183</v>
      </c>
      <c r="W232" s="36" t="s">
        <v>184</v>
      </c>
      <c r="X232" s="37" t="s">
        <v>1674</v>
      </c>
      <c r="Y232" s="37">
        <v>260</v>
      </c>
      <c r="AC232" s="176" t="s">
        <v>1397</v>
      </c>
      <c r="AD232" s="272" t="s">
        <v>3427</v>
      </c>
      <c r="AE232" s="247" t="s">
        <v>3022</v>
      </c>
      <c r="AF232" s="259" t="s">
        <v>178</v>
      </c>
      <c r="AG232" s="248">
        <v>12.5</v>
      </c>
      <c r="AH232" s="247" t="s">
        <v>3026</v>
      </c>
      <c r="AI232" s="248">
        <v>19</v>
      </c>
      <c r="AL232" s="248">
        <v>8</v>
      </c>
      <c r="AN232" s="38">
        <v>28300</v>
      </c>
      <c r="AO232" s="38" t="s">
        <v>1545</v>
      </c>
      <c r="AP232" s="38">
        <v>-238921.22675430967</v>
      </c>
      <c r="AQ232" s="38">
        <v>0</v>
      </c>
      <c r="AR232" s="38">
        <v>-350737.65232525073</v>
      </c>
    </row>
    <row r="233" spans="1:46" ht="39.950000000000003" customHeight="1">
      <c r="A233" s="25" t="s">
        <v>73</v>
      </c>
      <c r="B233" s="26" t="s">
        <v>1536</v>
      </c>
      <c r="C233" s="26" t="s">
        <v>1537</v>
      </c>
      <c r="D233" s="27" t="s">
        <v>148</v>
      </c>
      <c r="E233" s="25">
        <v>52640</v>
      </c>
      <c r="F233" s="28">
        <v>2640</v>
      </c>
      <c r="G233" s="29" t="s">
        <v>73</v>
      </c>
      <c r="H233" s="26" t="s">
        <v>1115</v>
      </c>
      <c r="I233" s="29">
        <v>83</v>
      </c>
      <c r="J233" s="27" t="s">
        <v>1538</v>
      </c>
      <c r="K233" s="30" t="s">
        <v>1539</v>
      </c>
      <c r="L233" s="31" t="s">
        <v>1540</v>
      </c>
      <c r="M233" s="54" t="s">
        <v>1541</v>
      </c>
      <c r="N233" s="54" t="s">
        <v>1542</v>
      </c>
      <c r="O233" s="36">
        <v>500226402</v>
      </c>
      <c r="P233" s="37" t="s">
        <v>79</v>
      </c>
      <c r="Q233" s="33" t="s">
        <v>156</v>
      </c>
      <c r="R233" s="32" t="s">
        <v>157</v>
      </c>
      <c r="S233" s="40" t="s">
        <v>1543</v>
      </c>
      <c r="T233" s="36"/>
      <c r="U233" s="36"/>
      <c r="V233" s="48" t="s">
        <v>1544</v>
      </c>
      <c r="W233" s="36" t="s">
        <v>143</v>
      </c>
      <c r="X233" s="37" t="s">
        <v>73</v>
      </c>
      <c r="Y233" s="37">
        <v>418</v>
      </c>
      <c r="AC233" s="176" t="s">
        <v>326</v>
      </c>
      <c r="AD233" s="272" t="s">
        <v>3428</v>
      </c>
      <c r="AE233" s="247" t="s">
        <v>3029</v>
      </c>
      <c r="AF233" s="259" t="s">
        <v>178</v>
      </c>
      <c r="AG233" s="248">
        <v>50.1</v>
      </c>
      <c r="AH233" s="247" t="s">
        <v>3169</v>
      </c>
      <c r="AI233" s="248">
        <v>18</v>
      </c>
      <c r="AL233" s="248">
        <v>5</v>
      </c>
      <c r="AN233" s="38">
        <v>94501</v>
      </c>
      <c r="AO233" s="124" t="s">
        <v>2228</v>
      </c>
      <c r="AP233" s="38">
        <v>5557.7208001641666</v>
      </c>
      <c r="AQ233" s="38">
        <v>4557.3310561346161</v>
      </c>
      <c r="AR233" s="38">
        <v>5146.6710001641668</v>
      </c>
      <c r="AT233" s="124"/>
    </row>
    <row r="234" spans="1:46" ht="39.950000000000003" customHeight="1">
      <c r="A234" s="25" t="s">
        <v>2381</v>
      </c>
      <c r="B234" s="26" t="s">
        <v>2382</v>
      </c>
      <c r="C234" s="26" t="s">
        <v>2383</v>
      </c>
      <c r="D234" s="27" t="s">
        <v>163</v>
      </c>
      <c r="E234" s="25">
        <v>80026</v>
      </c>
      <c r="F234" s="28">
        <v>26</v>
      </c>
      <c r="G234" s="29" t="s">
        <v>2381</v>
      </c>
      <c r="H234" s="26" t="s">
        <v>1606</v>
      </c>
      <c r="I234" s="29"/>
      <c r="J234" s="27" t="s">
        <v>2384</v>
      </c>
      <c r="K234" s="30"/>
      <c r="L234" s="31" t="s">
        <v>2385</v>
      </c>
      <c r="M234" s="54" t="s">
        <v>2386</v>
      </c>
      <c r="N234" s="54" t="s">
        <v>2387</v>
      </c>
      <c r="O234" s="36">
        <v>500200266</v>
      </c>
      <c r="P234" s="37" t="s">
        <v>286</v>
      </c>
      <c r="Q234" s="33" t="s">
        <v>156</v>
      </c>
      <c r="R234" s="32" t="s">
        <v>157</v>
      </c>
      <c r="S234" s="40" t="s">
        <v>2388</v>
      </c>
      <c r="T234" s="36"/>
      <c r="U234" s="36"/>
      <c r="V234" s="56" t="s">
        <v>2389</v>
      </c>
      <c r="W234" s="36" t="s">
        <v>184</v>
      </c>
      <c r="X234" s="37" t="s">
        <v>1828</v>
      </c>
      <c r="Y234" s="37">
        <v>259</v>
      </c>
      <c r="AC234" s="176" t="s">
        <v>2022</v>
      </c>
      <c r="AD234" s="272" t="s">
        <v>3429</v>
      </c>
      <c r="AE234" s="247" t="s">
        <v>3018</v>
      </c>
      <c r="AF234" s="259" t="s">
        <v>178</v>
      </c>
      <c r="AG234" s="248">
        <v>153.6</v>
      </c>
      <c r="AH234" s="247" t="s">
        <v>3059</v>
      </c>
      <c r="AI234" s="248">
        <v>13</v>
      </c>
      <c r="AL234" s="248">
        <v>6</v>
      </c>
      <c r="AN234" s="38">
        <v>91161</v>
      </c>
      <c r="AO234" s="38" t="s">
        <v>436</v>
      </c>
      <c r="AP234" s="38">
        <v>29361.803703975012</v>
      </c>
      <c r="AQ234" s="38">
        <v>24076.67903725951</v>
      </c>
      <c r="AR234" s="38">
        <v>26160.022203975012</v>
      </c>
    </row>
    <row r="235" spans="1:46" ht="39.950000000000003" customHeight="1">
      <c r="A235" s="25" t="s">
        <v>1545</v>
      </c>
      <c r="B235" s="26" t="s">
        <v>1546</v>
      </c>
      <c r="C235" s="26" t="s">
        <v>1547</v>
      </c>
      <c r="D235" s="27" t="s">
        <v>163</v>
      </c>
      <c r="E235" s="25">
        <v>28300</v>
      </c>
      <c r="F235" s="28">
        <v>8300</v>
      </c>
      <c r="G235" s="29" t="s">
        <v>1545</v>
      </c>
      <c r="H235" s="26" t="s">
        <v>1115</v>
      </c>
      <c r="I235" s="29"/>
      <c r="J235" s="27" t="s">
        <v>1548</v>
      </c>
      <c r="K235" s="30" t="s">
        <v>1549</v>
      </c>
      <c r="L235" s="54" t="s">
        <v>1550</v>
      </c>
      <c r="M235" s="31" t="s">
        <v>1551</v>
      </c>
      <c r="N235" s="54" t="s">
        <v>1552</v>
      </c>
      <c r="O235" s="36">
        <v>500283007</v>
      </c>
      <c r="P235" s="37" t="s">
        <v>79</v>
      </c>
      <c r="Q235" s="33" t="s">
        <v>156</v>
      </c>
      <c r="R235" s="32" t="s">
        <v>157</v>
      </c>
      <c r="S235" s="40" t="s">
        <v>1553</v>
      </c>
      <c r="T235" s="36"/>
      <c r="U235" s="36"/>
      <c r="V235" s="56" t="s">
        <v>1554</v>
      </c>
      <c r="W235" s="36" t="s">
        <v>143</v>
      </c>
      <c r="X235" s="37" t="s">
        <v>1545</v>
      </c>
      <c r="Y235" s="37">
        <v>413</v>
      </c>
      <c r="AC235" s="176" t="s">
        <v>2082</v>
      </c>
      <c r="AD235" s="272" t="s">
        <v>3430</v>
      </c>
      <c r="AE235" s="247" t="s">
        <v>3018</v>
      </c>
      <c r="AF235" s="259" t="s">
        <v>178</v>
      </c>
      <c r="AG235" s="248">
        <v>67.3</v>
      </c>
      <c r="AH235" s="247" t="s">
        <v>3345</v>
      </c>
      <c r="AI235" s="248">
        <v>13</v>
      </c>
      <c r="AL235" s="248">
        <v>6</v>
      </c>
      <c r="AN235" s="38">
        <v>28400</v>
      </c>
      <c r="AO235" s="38" t="s">
        <v>1555</v>
      </c>
      <c r="AP235" s="38">
        <v>-75740.326159209144</v>
      </c>
      <c r="AQ235" s="38">
        <v>0</v>
      </c>
      <c r="AR235" s="38">
        <v>-135456.04725287654</v>
      </c>
    </row>
    <row r="236" spans="1:46" ht="39.950000000000003" customHeight="1">
      <c r="A236" s="25" t="s">
        <v>436</v>
      </c>
      <c r="B236" s="26" t="s">
        <v>437</v>
      </c>
      <c r="C236" s="26" t="s">
        <v>438</v>
      </c>
      <c r="D236" s="27" t="s">
        <v>148</v>
      </c>
      <c r="E236" s="25">
        <v>91161</v>
      </c>
      <c r="F236" s="28">
        <v>1161</v>
      </c>
      <c r="G236" s="29" t="s">
        <v>436</v>
      </c>
      <c r="H236" s="26" t="s">
        <v>149</v>
      </c>
      <c r="I236" s="29">
        <v>84</v>
      </c>
      <c r="J236" s="27" t="s">
        <v>439</v>
      </c>
      <c r="K236" s="30" t="s">
        <v>440</v>
      </c>
      <c r="L236" s="31" t="s">
        <v>441</v>
      </c>
      <c r="M236" s="31" t="s">
        <v>442</v>
      </c>
      <c r="N236" s="31" t="s">
        <v>443</v>
      </c>
      <c r="O236" s="32">
        <v>500211610</v>
      </c>
      <c r="P236" s="27" t="s">
        <v>79</v>
      </c>
      <c r="Q236" s="33" t="s">
        <v>156</v>
      </c>
      <c r="R236" s="32" t="s">
        <v>180</v>
      </c>
      <c r="S236" s="26" t="s">
        <v>444</v>
      </c>
      <c r="T236" s="32"/>
      <c r="U236" s="32"/>
      <c r="V236" s="26" t="s">
        <v>183</v>
      </c>
      <c r="W236" s="36" t="s">
        <v>143</v>
      </c>
      <c r="X236" s="37" t="s">
        <v>436</v>
      </c>
      <c r="Y236" s="37">
        <v>618</v>
      </c>
      <c r="AC236" s="176" t="s">
        <v>955</v>
      </c>
      <c r="AD236" s="272" t="s">
        <v>3431</v>
      </c>
      <c r="AE236" s="247" t="s">
        <v>3040</v>
      </c>
      <c r="AF236" s="259" t="s">
        <v>178</v>
      </c>
      <c r="AG236" s="248">
        <v>86.7</v>
      </c>
      <c r="AH236" s="247" t="s">
        <v>3059</v>
      </c>
      <c r="AI236" s="248">
        <v>9</v>
      </c>
      <c r="AL236" s="248">
        <v>5</v>
      </c>
      <c r="AN236" s="38">
        <v>90542</v>
      </c>
      <c r="AO236" s="38" t="s">
        <v>2390</v>
      </c>
      <c r="AP236" s="38">
        <v>16198.105072303219</v>
      </c>
      <c r="AQ236" s="38">
        <v>13282.446159288638</v>
      </c>
      <c r="AR236" s="38">
        <v>14087.605672303218</v>
      </c>
    </row>
    <row r="237" spans="1:46" ht="39.950000000000003" customHeight="1">
      <c r="A237" s="25" t="s">
        <v>1555</v>
      </c>
      <c r="B237" s="26" t="s">
        <v>1556</v>
      </c>
      <c r="C237" s="26" t="s">
        <v>1155</v>
      </c>
      <c r="D237" s="27" t="s">
        <v>163</v>
      </c>
      <c r="E237" s="25">
        <v>28400</v>
      </c>
      <c r="F237" s="28">
        <v>8400</v>
      </c>
      <c r="G237" s="29" t="s">
        <v>1555</v>
      </c>
      <c r="H237" s="26" t="s">
        <v>1115</v>
      </c>
      <c r="I237" s="29"/>
      <c r="J237" s="27" t="s">
        <v>1557</v>
      </c>
      <c r="K237" s="30" t="s">
        <v>1558</v>
      </c>
      <c r="L237" s="54" t="s">
        <v>1559</v>
      </c>
      <c r="M237" s="54" t="s">
        <v>1560</v>
      </c>
      <c r="N237" s="54" t="s">
        <v>1561</v>
      </c>
      <c r="O237" s="36">
        <v>500284005</v>
      </c>
      <c r="P237" s="37" t="s">
        <v>79</v>
      </c>
      <c r="Q237" s="33" t="s">
        <v>156</v>
      </c>
      <c r="R237" s="32" t="s">
        <v>157</v>
      </c>
      <c r="S237" s="40" t="s">
        <v>1562</v>
      </c>
      <c r="T237" s="36"/>
      <c r="U237" s="36"/>
      <c r="V237" s="56" t="s">
        <v>1563</v>
      </c>
      <c r="W237" s="36" t="s">
        <v>143</v>
      </c>
      <c r="X237" s="37" t="s">
        <v>1555</v>
      </c>
      <c r="Y237" s="37">
        <v>414</v>
      </c>
      <c r="AC237" s="176" t="s">
        <v>2099</v>
      </c>
      <c r="AD237" s="272" t="s">
        <v>3432</v>
      </c>
      <c r="AE237" s="247" t="s">
        <v>3018</v>
      </c>
      <c r="AF237" s="259" t="s">
        <v>178</v>
      </c>
      <c r="AG237" s="248">
        <v>107.4</v>
      </c>
      <c r="AH237" s="247" t="s">
        <v>3087</v>
      </c>
      <c r="AI237" s="248">
        <v>33</v>
      </c>
      <c r="AL237" s="248">
        <v>6</v>
      </c>
      <c r="AN237" s="38">
        <v>50922</v>
      </c>
      <c r="AO237" s="38" t="s">
        <v>829</v>
      </c>
      <c r="AP237" s="38">
        <v>17181.326823764684</v>
      </c>
      <c r="AQ237" s="38">
        <v>14088.68799548704</v>
      </c>
      <c r="AR237" s="38">
        <v>13324.856862229657</v>
      </c>
    </row>
    <row r="238" spans="1:46" ht="39.950000000000003" customHeight="1">
      <c r="A238" s="25" t="s">
        <v>2390</v>
      </c>
      <c r="B238" s="26" t="s">
        <v>2391</v>
      </c>
      <c r="C238" s="26" t="s">
        <v>526</v>
      </c>
      <c r="D238" s="27" t="s">
        <v>148</v>
      </c>
      <c r="E238" s="25">
        <v>90542</v>
      </c>
      <c r="F238" s="28">
        <v>542</v>
      </c>
      <c r="G238" s="29" t="s">
        <v>2390</v>
      </c>
      <c r="H238" s="26" t="s">
        <v>1606</v>
      </c>
      <c r="I238" s="29">
        <v>85</v>
      </c>
      <c r="J238" s="27" t="s">
        <v>2392</v>
      </c>
      <c r="K238" s="30" t="s">
        <v>2393</v>
      </c>
      <c r="L238" s="54" t="s">
        <v>2394</v>
      </c>
      <c r="M238" s="54" t="s">
        <v>2395</v>
      </c>
      <c r="N238" s="54" t="s">
        <v>2396</v>
      </c>
      <c r="O238" s="36">
        <v>500205422</v>
      </c>
      <c r="P238" s="37" t="s">
        <v>286</v>
      </c>
      <c r="Q238" s="33" t="s">
        <v>156</v>
      </c>
      <c r="R238" s="32" t="s">
        <v>180</v>
      </c>
      <c r="S238" s="40" t="s">
        <v>2397</v>
      </c>
      <c r="T238" s="36"/>
      <c r="U238" s="36"/>
      <c r="V238" s="26" t="s">
        <v>183</v>
      </c>
      <c r="W238" s="36" t="s">
        <v>184</v>
      </c>
      <c r="X238" s="37" t="s">
        <v>1624</v>
      </c>
      <c r="Y238" s="37">
        <v>257</v>
      </c>
      <c r="AC238" s="176" t="s">
        <v>899</v>
      </c>
      <c r="AD238" s="272" t="s">
        <v>3433</v>
      </c>
      <c r="AE238" s="247" t="s">
        <v>3040</v>
      </c>
      <c r="AF238" s="259" t="s">
        <v>178</v>
      </c>
      <c r="AG238" s="248">
        <v>57.6</v>
      </c>
      <c r="AH238" s="247" t="s">
        <v>3084</v>
      </c>
      <c r="AI238" s="248">
        <v>30</v>
      </c>
      <c r="AL238" s="248">
        <v>5</v>
      </c>
      <c r="AN238" s="38">
        <v>38500</v>
      </c>
      <c r="AO238" s="38" t="s">
        <v>1564</v>
      </c>
      <c r="AP238" s="38">
        <v>44064.781539522744</v>
      </c>
      <c r="AQ238" s="38">
        <v>36133.12086240865</v>
      </c>
      <c r="AR238" s="38">
        <v>1035.5726958419477</v>
      </c>
    </row>
    <row r="239" spans="1:46" ht="39.950000000000003" customHeight="1">
      <c r="A239" s="25" t="s">
        <v>829</v>
      </c>
      <c r="B239" s="26" t="s">
        <v>830</v>
      </c>
      <c r="C239" s="26" t="s">
        <v>674</v>
      </c>
      <c r="D239" s="27" t="s">
        <v>148</v>
      </c>
      <c r="E239" s="25">
        <v>50922</v>
      </c>
      <c r="F239" s="28">
        <v>922</v>
      </c>
      <c r="G239" s="29" t="s">
        <v>829</v>
      </c>
      <c r="H239" s="26" t="s">
        <v>527</v>
      </c>
      <c r="I239" s="29">
        <v>86</v>
      </c>
      <c r="J239" s="27" t="s">
        <v>831</v>
      </c>
      <c r="K239" s="30" t="s">
        <v>832</v>
      </c>
      <c r="L239" s="31" t="s">
        <v>833</v>
      </c>
      <c r="M239" s="31" t="s">
        <v>834</v>
      </c>
      <c r="N239" s="31" t="s">
        <v>835</v>
      </c>
      <c r="O239" s="36">
        <v>500209226</v>
      </c>
      <c r="P239" s="37" t="s">
        <v>286</v>
      </c>
      <c r="Q239" s="33" t="s">
        <v>156</v>
      </c>
      <c r="R239" s="32" t="s">
        <v>157</v>
      </c>
      <c r="S239" s="56" t="s">
        <v>836</v>
      </c>
      <c r="T239" s="119" t="s">
        <v>837</v>
      </c>
      <c r="U239" s="36"/>
      <c r="V239" s="26" t="s">
        <v>183</v>
      </c>
      <c r="W239" s="36" t="s">
        <v>184</v>
      </c>
      <c r="X239" s="37" t="s">
        <v>693</v>
      </c>
      <c r="Y239" s="37">
        <v>355</v>
      </c>
      <c r="AC239" s="177" t="s">
        <v>1095</v>
      </c>
      <c r="AD239" s="272" t="s">
        <v>3434</v>
      </c>
      <c r="AE239" s="247" t="s">
        <v>1058</v>
      </c>
      <c r="AF239" s="259" t="s">
        <v>178</v>
      </c>
      <c r="AG239" s="248">
        <v>37.5</v>
      </c>
      <c r="AH239" s="247" t="s">
        <v>3019</v>
      </c>
      <c r="AI239" s="248">
        <v>58</v>
      </c>
      <c r="AL239" s="248">
        <v>6</v>
      </c>
      <c r="AN239" s="38">
        <v>18600</v>
      </c>
      <c r="AO239" s="38" t="s">
        <v>2527</v>
      </c>
      <c r="AP239" s="38">
        <v>-273309.16217303334</v>
      </c>
      <c r="AQ239" s="38">
        <v>0</v>
      </c>
      <c r="AR239" s="38">
        <v>-347737.85677861079</v>
      </c>
    </row>
    <row r="240" spans="1:46" ht="39.950000000000003" customHeight="1">
      <c r="A240" s="25" t="s">
        <v>1564</v>
      </c>
      <c r="B240" s="26" t="s">
        <v>1565</v>
      </c>
      <c r="C240" s="26" t="s">
        <v>1204</v>
      </c>
      <c r="D240" s="27" t="s">
        <v>163</v>
      </c>
      <c r="E240" s="25">
        <v>38500</v>
      </c>
      <c r="F240" s="28">
        <v>8500</v>
      </c>
      <c r="G240" s="29" t="s">
        <v>1564</v>
      </c>
      <c r="H240" s="26" t="s">
        <v>1115</v>
      </c>
      <c r="I240" s="29"/>
      <c r="J240" s="27" t="s">
        <v>1566</v>
      </c>
      <c r="K240" s="30" t="s">
        <v>1567</v>
      </c>
      <c r="L240" s="31" t="s">
        <v>1568</v>
      </c>
      <c r="M240" s="54" t="s">
        <v>1569</v>
      </c>
      <c r="N240" s="54" t="s">
        <v>1570</v>
      </c>
      <c r="O240" s="36">
        <v>500285002</v>
      </c>
      <c r="P240" s="37" t="s">
        <v>79</v>
      </c>
      <c r="Q240" s="33" t="s">
        <v>156</v>
      </c>
      <c r="R240" s="32" t="s">
        <v>157</v>
      </c>
      <c r="S240" s="40" t="s">
        <v>1571</v>
      </c>
      <c r="T240" s="36"/>
      <c r="U240" s="36"/>
      <c r="V240" s="56" t="s">
        <v>1572</v>
      </c>
      <c r="W240" s="36" t="s">
        <v>143</v>
      </c>
      <c r="X240" s="37" t="s">
        <v>1564</v>
      </c>
      <c r="Y240" s="37">
        <v>415</v>
      </c>
      <c r="AC240" s="176" t="s">
        <v>705</v>
      </c>
      <c r="AD240" s="272" t="s">
        <v>3435</v>
      </c>
      <c r="AE240" s="247" t="s">
        <v>527</v>
      </c>
      <c r="AF240" s="259" t="s">
        <v>178</v>
      </c>
      <c r="AG240" s="248">
        <v>43.5</v>
      </c>
      <c r="AH240" s="247" t="s">
        <v>3023</v>
      </c>
      <c r="AI240" s="248">
        <v>35</v>
      </c>
      <c r="AL240" s="248">
        <v>6</v>
      </c>
      <c r="AN240" s="38">
        <v>6248</v>
      </c>
      <c r="AO240" s="124" t="s">
        <v>454</v>
      </c>
      <c r="AP240" s="38">
        <v>-18392.835179997743</v>
      </c>
      <c r="AQ240" s="38">
        <v>0</v>
      </c>
      <c r="AR240" s="38">
        <v>-19793.903579997743</v>
      </c>
      <c r="AT240" s="124"/>
    </row>
    <row r="241" spans="1:46" ht="39.950000000000003" customHeight="1">
      <c r="A241" s="25" t="s">
        <v>2527</v>
      </c>
      <c r="B241" s="26" t="s">
        <v>2528</v>
      </c>
      <c r="C241" s="26" t="s">
        <v>2529</v>
      </c>
      <c r="D241" s="27" t="s">
        <v>148</v>
      </c>
      <c r="E241" s="25">
        <v>18600</v>
      </c>
      <c r="F241" s="28">
        <v>8600</v>
      </c>
      <c r="G241" s="29" t="s">
        <v>2527</v>
      </c>
      <c r="H241" s="26" t="s">
        <v>2443</v>
      </c>
      <c r="I241" s="29">
        <v>87</v>
      </c>
      <c r="J241" s="27" t="s">
        <v>2530</v>
      </c>
      <c r="K241" s="30" t="s">
        <v>2531</v>
      </c>
      <c r="L241" s="54" t="s">
        <v>2532</v>
      </c>
      <c r="M241" s="54" t="s">
        <v>2533</v>
      </c>
      <c r="N241" s="31" t="s">
        <v>2534</v>
      </c>
      <c r="O241" s="36">
        <v>500286000</v>
      </c>
      <c r="P241" s="37" t="s">
        <v>79</v>
      </c>
      <c r="Q241" s="33" t="s">
        <v>156</v>
      </c>
      <c r="R241" s="32" t="s">
        <v>157</v>
      </c>
      <c r="S241" s="40" t="s">
        <v>2535</v>
      </c>
      <c r="T241" s="36"/>
      <c r="U241" s="36"/>
      <c r="V241" s="56" t="s">
        <v>2536</v>
      </c>
      <c r="W241" s="36" t="s">
        <v>143</v>
      </c>
      <c r="X241" s="37" t="s">
        <v>2527</v>
      </c>
      <c r="Y241" s="37">
        <v>506</v>
      </c>
      <c r="AC241" s="176" t="s">
        <v>2132</v>
      </c>
      <c r="AD241" s="272" t="s">
        <v>3436</v>
      </c>
      <c r="AE241" s="247" t="s">
        <v>3018</v>
      </c>
      <c r="AF241" s="259" t="s">
        <v>178</v>
      </c>
      <c r="AG241" s="248">
        <v>131.1</v>
      </c>
      <c r="AH241" s="247" t="s">
        <v>3123</v>
      </c>
      <c r="AI241" s="248">
        <v>22</v>
      </c>
      <c r="AL241" s="248">
        <v>5</v>
      </c>
      <c r="AN241" s="38">
        <v>42650</v>
      </c>
      <c r="AO241" s="38" t="s">
        <v>2537</v>
      </c>
      <c r="AP241" s="38">
        <v>-102404.46605803979</v>
      </c>
      <c r="AQ241" s="38">
        <v>0</v>
      </c>
      <c r="AR241" s="38">
        <v>-118786.71036459807</v>
      </c>
      <c r="AT241" s="124"/>
    </row>
    <row r="242" spans="1:46" ht="39.950000000000003" customHeight="1">
      <c r="A242" s="25" t="s">
        <v>2537</v>
      </c>
      <c r="B242" s="26" t="s">
        <v>2538</v>
      </c>
      <c r="C242" s="26" t="s">
        <v>674</v>
      </c>
      <c r="D242" s="27" t="s">
        <v>163</v>
      </c>
      <c r="E242" s="25">
        <v>42650</v>
      </c>
      <c r="F242" s="28">
        <v>2650</v>
      </c>
      <c r="G242" s="29" t="s">
        <v>2537</v>
      </c>
      <c r="H242" s="26" t="s">
        <v>2443</v>
      </c>
      <c r="I242" s="29"/>
      <c r="J242" s="27" t="s">
        <v>2539</v>
      </c>
      <c r="K242" s="30" t="s">
        <v>2540</v>
      </c>
      <c r="L242" s="54" t="s">
        <v>2541</v>
      </c>
      <c r="M242" s="54" t="s">
        <v>2542</v>
      </c>
      <c r="N242" s="54" t="s">
        <v>2543</v>
      </c>
      <c r="O242" s="36">
        <v>500226501</v>
      </c>
      <c r="P242" s="37" t="s">
        <v>79</v>
      </c>
      <c r="Q242" s="33" t="s">
        <v>156</v>
      </c>
      <c r="R242" s="32" t="s">
        <v>157</v>
      </c>
      <c r="S242" s="40" t="s">
        <v>2544</v>
      </c>
      <c r="T242" s="36"/>
      <c r="U242" s="36"/>
      <c r="V242" s="56" t="s">
        <v>2545</v>
      </c>
      <c r="W242" s="36" t="s">
        <v>143</v>
      </c>
      <c r="X242" s="37" t="s">
        <v>2537</v>
      </c>
      <c r="Y242" s="37">
        <v>553</v>
      </c>
      <c r="AC242" s="176" t="s">
        <v>2149</v>
      </c>
      <c r="AD242" s="272" t="s">
        <v>3437</v>
      </c>
      <c r="AE242" s="247" t="s">
        <v>3018</v>
      </c>
      <c r="AF242" s="259" t="s">
        <v>178</v>
      </c>
      <c r="AG242" s="248">
        <v>134.1</v>
      </c>
      <c r="AH242" s="247" t="s">
        <v>3023</v>
      </c>
      <c r="AI242" s="248">
        <v>40</v>
      </c>
      <c r="AL242" s="248">
        <v>5</v>
      </c>
      <c r="AN242" s="38">
        <v>80122</v>
      </c>
      <c r="AO242" s="38" t="s">
        <v>2398</v>
      </c>
      <c r="AP242" s="38">
        <v>-142.18814550195259</v>
      </c>
      <c r="AQ242" s="38">
        <v>243.59447626931302</v>
      </c>
      <c r="AR242" s="38">
        <v>-1690.8845592782725</v>
      </c>
    </row>
    <row r="243" spans="1:46" ht="39.950000000000003" customHeight="1">
      <c r="A243" s="25" t="s">
        <v>2398</v>
      </c>
      <c r="B243" s="26" t="s">
        <v>2399</v>
      </c>
      <c r="C243" s="26" t="s">
        <v>2400</v>
      </c>
      <c r="D243" s="27" t="s">
        <v>163</v>
      </c>
      <c r="E243" s="25">
        <v>80122</v>
      </c>
      <c r="F243" s="28">
        <v>122</v>
      </c>
      <c r="G243" s="29" t="s">
        <v>2398</v>
      </c>
      <c r="H243" s="26" t="s">
        <v>1606</v>
      </c>
      <c r="I243" s="29"/>
      <c r="J243" s="27" t="s">
        <v>2401</v>
      </c>
      <c r="K243" s="30" t="s">
        <v>2402</v>
      </c>
      <c r="L243" s="31" t="s">
        <v>2403</v>
      </c>
      <c r="M243" s="54" t="s">
        <v>2404</v>
      </c>
      <c r="N243" s="54" t="s">
        <v>2405</v>
      </c>
      <c r="O243" s="36">
        <v>500201223</v>
      </c>
      <c r="P243" s="37" t="s">
        <v>286</v>
      </c>
      <c r="Q243" s="33" t="s">
        <v>156</v>
      </c>
      <c r="R243" s="32" t="s">
        <v>157</v>
      </c>
      <c r="S243" s="40" t="s">
        <v>2406</v>
      </c>
      <c r="T243" s="36"/>
      <c r="U243" s="36"/>
      <c r="V243" s="56" t="s">
        <v>2407</v>
      </c>
      <c r="W243" s="36" t="s">
        <v>184</v>
      </c>
      <c r="X243" s="37" t="s">
        <v>1624</v>
      </c>
      <c r="Y243" s="37">
        <v>257</v>
      </c>
      <c r="AC243" s="176" t="s">
        <v>362</v>
      </c>
      <c r="AD243" s="272" t="s">
        <v>3438</v>
      </c>
      <c r="AE243" s="247" t="s">
        <v>3029</v>
      </c>
      <c r="AF243" s="259" t="s">
        <v>178</v>
      </c>
      <c r="AG243" s="248">
        <v>81.3</v>
      </c>
      <c r="AH243" s="247" t="s">
        <v>3044</v>
      </c>
      <c r="AI243" s="248">
        <v>15</v>
      </c>
      <c r="AL243" s="248">
        <v>5</v>
      </c>
      <c r="AN243" s="38">
        <v>48700</v>
      </c>
      <c r="AO243" s="38" t="s">
        <v>1573</v>
      </c>
      <c r="AP243" s="38">
        <v>-107985.29880548826</v>
      </c>
      <c r="AQ243" s="38">
        <v>0</v>
      </c>
      <c r="AR243" s="38">
        <v>-144352.07222255185</v>
      </c>
    </row>
    <row r="244" spans="1:46" ht="39.950000000000003" customHeight="1">
      <c r="A244" s="39" t="s">
        <v>171</v>
      </c>
      <c r="B244" s="40" t="s">
        <v>171</v>
      </c>
      <c r="C244" s="40" t="s">
        <v>171</v>
      </c>
      <c r="D244" s="27" t="s">
        <v>171</v>
      </c>
      <c r="E244" s="25">
        <v>6248</v>
      </c>
      <c r="F244" s="28">
        <v>6248</v>
      </c>
      <c r="G244" s="29" t="s">
        <v>454</v>
      </c>
      <c r="H244" s="26" t="s">
        <v>149</v>
      </c>
      <c r="I244" s="29"/>
      <c r="J244" s="27" t="s">
        <v>455</v>
      </c>
      <c r="K244" s="30" t="s">
        <v>456</v>
      </c>
      <c r="L244" s="31" t="s">
        <v>457</v>
      </c>
      <c r="M244" s="31" t="s">
        <v>458</v>
      </c>
      <c r="N244" s="31" t="s">
        <v>459</v>
      </c>
      <c r="O244" s="32">
        <v>500262480</v>
      </c>
      <c r="P244" s="27" t="s">
        <v>178</v>
      </c>
      <c r="Q244" s="33" t="s">
        <v>156</v>
      </c>
      <c r="R244" s="32" t="s">
        <v>157</v>
      </c>
      <c r="S244" s="26" t="s">
        <v>460</v>
      </c>
      <c r="T244" s="32"/>
      <c r="U244" s="32"/>
      <c r="V244" s="35" t="s">
        <v>461</v>
      </c>
      <c r="W244" s="37" t="s">
        <v>143</v>
      </c>
      <c r="X244" s="37" t="s">
        <v>454</v>
      </c>
      <c r="Y244" s="37">
        <v>620</v>
      </c>
      <c r="AC244" s="176" t="s">
        <v>2157</v>
      </c>
      <c r="AD244" s="272" t="s">
        <v>3439</v>
      </c>
      <c r="AE244" s="247" t="s">
        <v>3018</v>
      </c>
      <c r="AF244" s="259" t="s">
        <v>178</v>
      </c>
      <c r="AG244" s="248">
        <v>102.6</v>
      </c>
      <c r="AH244" s="247" t="s">
        <v>3087</v>
      </c>
      <c r="AI244" s="248">
        <v>35</v>
      </c>
      <c r="AL244" s="248">
        <v>7</v>
      </c>
      <c r="AN244" s="38">
        <v>91286</v>
      </c>
      <c r="AO244" s="38" t="s">
        <v>465</v>
      </c>
      <c r="AP244" s="38">
        <v>10895.638394329331</v>
      </c>
      <c r="AQ244" s="38">
        <v>8934.4234833500504</v>
      </c>
      <c r="AR244" s="38">
        <v>10689.59839432933</v>
      </c>
    </row>
    <row r="245" spans="1:46" ht="39.950000000000003" customHeight="1">
      <c r="A245" s="25" t="s">
        <v>1573</v>
      </c>
      <c r="B245" s="26" t="s">
        <v>1574</v>
      </c>
      <c r="C245" s="26" t="s">
        <v>1575</v>
      </c>
      <c r="D245" s="27" t="s">
        <v>148</v>
      </c>
      <c r="E245" s="25">
        <v>48700</v>
      </c>
      <c r="F245" s="28">
        <v>8700</v>
      </c>
      <c r="G245" s="29" t="s">
        <v>1573</v>
      </c>
      <c r="H245" s="26" t="s">
        <v>1115</v>
      </c>
      <c r="I245" s="29">
        <v>88</v>
      </c>
      <c r="J245" s="27" t="s">
        <v>1576</v>
      </c>
      <c r="K245" s="30" t="s">
        <v>1577</v>
      </c>
      <c r="L245" s="31" t="s">
        <v>1578</v>
      </c>
      <c r="M245" s="54" t="s">
        <v>1579</v>
      </c>
      <c r="N245" s="54" t="s">
        <v>1580</v>
      </c>
      <c r="O245" s="36">
        <v>500287008</v>
      </c>
      <c r="P245" s="37" t="s">
        <v>79</v>
      </c>
      <c r="Q245" s="33" t="s">
        <v>156</v>
      </c>
      <c r="R245" s="32" t="s">
        <v>157</v>
      </c>
      <c r="S245" s="40" t="s">
        <v>1581</v>
      </c>
      <c r="T245" s="36"/>
      <c r="U245" s="36"/>
      <c r="V245" s="56" t="s">
        <v>1582</v>
      </c>
      <c r="W245" s="36" t="s">
        <v>143</v>
      </c>
      <c r="X245" s="37" t="s">
        <v>1573</v>
      </c>
      <c r="Y245" s="37">
        <v>416</v>
      </c>
      <c r="AC245" s="176" t="s">
        <v>371</v>
      </c>
      <c r="AD245" s="272" t="s">
        <v>3440</v>
      </c>
      <c r="AE245" s="247" t="s">
        <v>3029</v>
      </c>
      <c r="AF245" s="259" t="s">
        <v>178</v>
      </c>
      <c r="AG245" s="248" t="s">
        <v>184</v>
      </c>
      <c r="AH245" s="247" t="s">
        <v>3392</v>
      </c>
      <c r="AI245" s="248" t="s">
        <v>171</v>
      </c>
      <c r="AL245" s="248"/>
      <c r="AN245" s="38">
        <v>6239</v>
      </c>
      <c r="AO245" s="38" t="s">
        <v>472</v>
      </c>
      <c r="AP245" s="38">
        <v>15497.006421567701</v>
      </c>
      <c r="AQ245" s="38">
        <v>12732.666590997591</v>
      </c>
      <c r="AR245" s="38">
        <v>8592.7401856076031</v>
      </c>
    </row>
    <row r="246" spans="1:46" ht="39.950000000000003" customHeight="1">
      <c r="A246" s="25" t="s">
        <v>2408</v>
      </c>
      <c r="B246" s="26" t="s">
        <v>2409</v>
      </c>
      <c r="C246" s="26" t="s">
        <v>901</v>
      </c>
      <c r="D246" s="27" t="s">
        <v>148</v>
      </c>
      <c r="E246" s="25">
        <v>90913</v>
      </c>
      <c r="F246" s="28">
        <v>913</v>
      </c>
      <c r="G246" s="29" t="s">
        <v>2410</v>
      </c>
      <c r="H246" s="26" t="s">
        <v>1606</v>
      </c>
      <c r="I246" s="29">
        <v>89</v>
      </c>
      <c r="J246" s="27" t="s">
        <v>2411</v>
      </c>
      <c r="K246" s="30"/>
      <c r="L246" s="31" t="s">
        <v>2412</v>
      </c>
      <c r="M246" s="54" t="s">
        <v>2413</v>
      </c>
      <c r="N246" s="54" t="s">
        <v>2414</v>
      </c>
      <c r="O246" s="36">
        <v>500209135</v>
      </c>
      <c r="P246" s="37" t="s">
        <v>286</v>
      </c>
      <c r="Q246" s="33" t="s">
        <v>156</v>
      </c>
      <c r="R246" s="32" t="s">
        <v>180</v>
      </c>
      <c r="S246" s="40" t="s">
        <v>2415</v>
      </c>
      <c r="T246" s="36"/>
      <c r="U246" s="36"/>
      <c r="V246" s="26" t="s">
        <v>183</v>
      </c>
      <c r="W246" s="36" t="s">
        <v>184</v>
      </c>
      <c r="X246" s="37" t="s">
        <v>1631</v>
      </c>
      <c r="Y246" s="37">
        <v>251</v>
      </c>
      <c r="AC246" s="176" t="s">
        <v>1432</v>
      </c>
      <c r="AD246" s="272" t="s">
        <v>3441</v>
      </c>
      <c r="AE246" s="247" t="s">
        <v>3022</v>
      </c>
      <c r="AF246" s="259" t="s">
        <v>178</v>
      </c>
      <c r="AG246" s="248">
        <v>33.200000000000003</v>
      </c>
      <c r="AH246" s="247" t="s">
        <v>3023</v>
      </c>
      <c r="AI246" s="248">
        <v>10</v>
      </c>
      <c r="AL246" s="248">
        <v>4</v>
      </c>
      <c r="AN246" s="38">
        <v>51031</v>
      </c>
      <c r="AO246" s="38" t="s">
        <v>480</v>
      </c>
      <c r="AP246" s="38">
        <v>34374.866452833863</v>
      </c>
      <c r="AQ246" s="38">
        <v>28187.390491323767</v>
      </c>
      <c r="AR246" s="38">
        <v>17159.653912466645</v>
      </c>
    </row>
    <row r="247" spans="1:46" ht="39.950000000000003" customHeight="1">
      <c r="A247" s="25" t="s">
        <v>462</v>
      </c>
      <c r="B247" s="26" t="s">
        <v>463</v>
      </c>
      <c r="C247" s="26" t="s">
        <v>464</v>
      </c>
      <c r="D247" s="27" t="s">
        <v>163</v>
      </c>
      <c r="E247" s="25">
        <v>91286</v>
      </c>
      <c r="F247" s="28">
        <v>1286</v>
      </c>
      <c r="G247" s="29" t="s">
        <v>465</v>
      </c>
      <c r="H247" s="26" t="s">
        <v>149</v>
      </c>
      <c r="I247" s="29"/>
      <c r="J247" s="27" t="s">
        <v>466</v>
      </c>
      <c r="K247" s="30" t="s">
        <v>467</v>
      </c>
      <c r="L247" s="31" t="s">
        <v>468</v>
      </c>
      <c r="M247" s="31" t="s">
        <v>469</v>
      </c>
      <c r="N247" s="31" t="s">
        <v>470</v>
      </c>
      <c r="O247" s="32">
        <v>500212865</v>
      </c>
      <c r="P247" s="27" t="s">
        <v>286</v>
      </c>
      <c r="Q247" s="33" t="s">
        <v>156</v>
      </c>
      <c r="R247" s="32" t="s">
        <v>180</v>
      </c>
      <c r="S247" s="26" t="s">
        <v>471</v>
      </c>
      <c r="T247" s="32"/>
      <c r="U247" s="32"/>
      <c r="V247" s="26" t="s">
        <v>183</v>
      </c>
      <c r="W247" s="36" t="s">
        <v>184</v>
      </c>
      <c r="X247" s="27" t="s">
        <v>288</v>
      </c>
      <c r="Y247" s="37">
        <v>653</v>
      </c>
      <c r="AC247" s="176" t="s">
        <v>2280</v>
      </c>
      <c r="AD247" s="272" t="s">
        <v>3442</v>
      </c>
      <c r="AE247" s="247" t="s">
        <v>3018</v>
      </c>
      <c r="AF247" s="259" t="s">
        <v>178</v>
      </c>
      <c r="AG247" s="248">
        <v>112.4</v>
      </c>
      <c r="AH247" s="247" t="s">
        <v>3078</v>
      </c>
      <c r="AI247" s="248">
        <v>23</v>
      </c>
      <c r="AL247" s="248">
        <v>5</v>
      </c>
      <c r="AN247" s="38">
        <v>81304</v>
      </c>
      <c r="AO247" s="38" t="s">
        <v>1583</v>
      </c>
      <c r="AP247" s="38">
        <v>-328.61883841236875</v>
      </c>
      <c r="AQ247" s="38">
        <v>0</v>
      </c>
      <c r="AR247" s="38">
        <v>-875.65503841236875</v>
      </c>
    </row>
    <row r="248" spans="1:46" ht="39.950000000000003" customHeight="1">
      <c r="A248" s="39" t="s">
        <v>171</v>
      </c>
      <c r="B248" s="40" t="s">
        <v>171</v>
      </c>
      <c r="C248" s="40" t="s">
        <v>171</v>
      </c>
      <c r="D248" s="27" t="s">
        <v>171</v>
      </c>
      <c r="E248" s="25">
        <v>6239</v>
      </c>
      <c r="F248" s="28">
        <v>6239</v>
      </c>
      <c r="G248" s="29" t="s">
        <v>472</v>
      </c>
      <c r="H248" s="26" t="s">
        <v>149</v>
      </c>
      <c r="I248" s="29"/>
      <c r="J248" s="27" t="s">
        <v>473</v>
      </c>
      <c r="K248" s="30" t="s">
        <v>474</v>
      </c>
      <c r="L248" s="31" t="s">
        <v>475</v>
      </c>
      <c r="M248" s="31" t="s">
        <v>476</v>
      </c>
      <c r="N248" s="31" t="s">
        <v>477</v>
      </c>
      <c r="O248" s="32">
        <v>500262399</v>
      </c>
      <c r="P248" s="27" t="s">
        <v>178</v>
      </c>
      <c r="Q248" s="33" t="s">
        <v>156</v>
      </c>
      <c r="R248" s="32" t="s">
        <v>157</v>
      </c>
      <c r="S248" s="26" t="s">
        <v>478</v>
      </c>
      <c r="T248" s="32"/>
      <c r="U248" s="32"/>
      <c r="V248" s="35" t="s">
        <v>479</v>
      </c>
      <c r="W248" s="37" t="s">
        <v>184</v>
      </c>
      <c r="X248" s="27" t="s">
        <v>204</v>
      </c>
      <c r="Y248" s="37">
        <v>653</v>
      </c>
      <c r="AC248" s="177" t="s">
        <v>2288</v>
      </c>
      <c r="AD248" s="272" t="s">
        <v>3443</v>
      </c>
      <c r="AE248" s="247" t="s">
        <v>3018</v>
      </c>
      <c r="AF248" s="259" t="s">
        <v>178</v>
      </c>
      <c r="AG248" s="248">
        <v>100.9</v>
      </c>
      <c r="AH248" s="247" t="s">
        <v>3174</v>
      </c>
      <c r="AI248" s="248">
        <v>23</v>
      </c>
      <c r="AL248" s="248">
        <v>5</v>
      </c>
      <c r="AN248" s="38">
        <v>7372</v>
      </c>
      <c r="AO248" s="38" t="s">
        <v>548</v>
      </c>
      <c r="AP248" s="38">
        <v>55637.993373343619</v>
      </c>
      <c r="AQ248" s="38">
        <v>45623.154566141762</v>
      </c>
      <c r="AR248" s="38">
        <v>45317.917563190662</v>
      </c>
    </row>
    <row r="249" spans="1:46" ht="39.950000000000003" customHeight="1">
      <c r="A249" s="25" t="s">
        <v>480</v>
      </c>
      <c r="B249" s="26" t="s">
        <v>481</v>
      </c>
      <c r="C249" s="26" t="s">
        <v>482</v>
      </c>
      <c r="D249" s="27" t="s">
        <v>148</v>
      </c>
      <c r="E249" s="25">
        <v>51031</v>
      </c>
      <c r="F249" s="28">
        <v>1031</v>
      </c>
      <c r="G249" s="29" t="s">
        <v>480</v>
      </c>
      <c r="H249" s="26" t="s">
        <v>149</v>
      </c>
      <c r="I249" s="29">
        <v>90</v>
      </c>
      <c r="J249" s="27" t="s">
        <v>483</v>
      </c>
      <c r="K249" s="30" t="s">
        <v>484</v>
      </c>
      <c r="L249" s="31" t="s">
        <v>485</v>
      </c>
      <c r="M249" s="31" t="s">
        <v>486</v>
      </c>
      <c r="N249" s="31" t="s">
        <v>487</v>
      </c>
      <c r="O249" s="32">
        <v>500210315</v>
      </c>
      <c r="P249" s="27" t="s">
        <v>79</v>
      </c>
      <c r="Q249" s="33" t="s">
        <v>156</v>
      </c>
      <c r="R249" s="32" t="s">
        <v>157</v>
      </c>
      <c r="S249" s="50" t="s">
        <v>488</v>
      </c>
      <c r="T249" s="32"/>
      <c r="U249" s="32"/>
      <c r="V249" s="35" t="s">
        <v>489</v>
      </c>
      <c r="W249" s="36" t="s">
        <v>143</v>
      </c>
      <c r="X249" s="37" t="s">
        <v>480</v>
      </c>
      <c r="Y249" s="37">
        <v>611</v>
      </c>
      <c r="AC249" s="176" t="s">
        <v>1470</v>
      </c>
      <c r="AD249" s="272" t="s">
        <v>3444</v>
      </c>
      <c r="AE249" s="247" t="s">
        <v>3022</v>
      </c>
      <c r="AF249" s="259" t="s">
        <v>178</v>
      </c>
      <c r="AG249" s="248">
        <v>22.8</v>
      </c>
      <c r="AH249" s="247" t="s">
        <v>3212</v>
      </c>
      <c r="AI249" s="248">
        <v>45</v>
      </c>
      <c r="AL249" s="248">
        <v>8</v>
      </c>
      <c r="AN249" s="38">
        <v>90913</v>
      </c>
      <c r="AO249" s="38" t="s">
        <v>2409</v>
      </c>
      <c r="AP249" s="38">
        <v>10079.153433006129</v>
      </c>
      <c r="AQ249" s="38">
        <v>8264.9058150650253</v>
      </c>
      <c r="AR249" s="38">
        <v>8414.1072330061288</v>
      </c>
    </row>
    <row r="250" spans="1:46" ht="39.950000000000003" customHeight="1">
      <c r="A250" s="25" t="s">
        <v>1583</v>
      </c>
      <c r="B250" s="26" t="s">
        <v>1584</v>
      </c>
      <c r="C250" s="26" t="s">
        <v>1585</v>
      </c>
      <c r="D250" s="27" t="s">
        <v>163</v>
      </c>
      <c r="E250" s="25">
        <v>81304</v>
      </c>
      <c r="F250" s="28">
        <v>1304</v>
      </c>
      <c r="G250" s="29" t="s">
        <v>1586</v>
      </c>
      <c r="H250" s="26" t="s">
        <v>1115</v>
      </c>
      <c r="I250" s="29"/>
      <c r="J250" s="27" t="s">
        <v>1587</v>
      </c>
      <c r="K250" s="30" t="s">
        <v>1588</v>
      </c>
      <c r="L250" s="31" t="s">
        <v>1589</v>
      </c>
      <c r="M250" s="54" t="s">
        <v>1590</v>
      </c>
      <c r="N250" s="54" t="s">
        <v>1591</v>
      </c>
      <c r="O250" s="36">
        <v>500213046</v>
      </c>
      <c r="P250" s="37" t="s">
        <v>286</v>
      </c>
      <c r="Q250" s="33" t="s">
        <v>156</v>
      </c>
      <c r="R250" s="32" t="s">
        <v>157</v>
      </c>
      <c r="S250" s="40" t="s">
        <v>1592</v>
      </c>
      <c r="T250" s="36"/>
      <c r="U250" s="36"/>
      <c r="V250" s="56" t="s">
        <v>1593</v>
      </c>
      <c r="W250" s="36" t="s">
        <v>143</v>
      </c>
      <c r="X250" s="37" t="s">
        <v>1586</v>
      </c>
      <c r="Y250" s="37">
        <v>421</v>
      </c>
      <c r="AC250" s="176" t="s">
        <v>2296</v>
      </c>
      <c r="AD250" s="272" t="s">
        <v>3445</v>
      </c>
      <c r="AE250" s="247" t="s">
        <v>3018</v>
      </c>
      <c r="AF250" s="259" t="s">
        <v>178</v>
      </c>
      <c r="AG250" s="248">
        <v>79.3</v>
      </c>
      <c r="AH250" s="247" t="s">
        <v>3084</v>
      </c>
      <c r="AI250" s="248">
        <v>43</v>
      </c>
      <c r="AL250" s="248">
        <v>7</v>
      </c>
      <c r="AN250" s="38">
        <v>50812</v>
      </c>
      <c r="AO250" s="38" t="s">
        <v>840</v>
      </c>
      <c r="AP250" s="38">
        <v>7709.3675260610817</v>
      </c>
      <c r="AQ250" s="38">
        <v>6321.6813713700867</v>
      </c>
      <c r="AR250" s="38">
        <v>3870.8563873243083</v>
      </c>
    </row>
    <row r="251" spans="1:46" ht="39.950000000000003" customHeight="1">
      <c r="A251" s="39" t="s">
        <v>171</v>
      </c>
      <c r="B251" s="40" t="s">
        <v>171</v>
      </c>
      <c r="C251" s="40" t="s">
        <v>171</v>
      </c>
      <c r="D251" s="37" t="s">
        <v>171</v>
      </c>
      <c r="E251" s="25">
        <v>7372</v>
      </c>
      <c r="F251" s="28">
        <v>72</v>
      </c>
      <c r="G251" s="29" t="s">
        <v>548</v>
      </c>
      <c r="H251" s="26" t="s">
        <v>841</v>
      </c>
      <c r="I251" s="29"/>
      <c r="J251" s="27" t="s">
        <v>1049</v>
      </c>
      <c r="K251" s="30" t="s">
        <v>1050</v>
      </c>
      <c r="L251" s="54" t="s">
        <v>1051</v>
      </c>
      <c r="M251" s="54" t="s">
        <v>1052</v>
      </c>
      <c r="N251" s="54" t="s">
        <v>1053</v>
      </c>
      <c r="O251" s="36">
        <v>500273727</v>
      </c>
      <c r="P251" s="37" t="s">
        <v>178</v>
      </c>
      <c r="Q251" s="33" t="s">
        <v>156</v>
      </c>
      <c r="R251" s="32" t="s">
        <v>157</v>
      </c>
      <c r="S251" s="40" t="s">
        <v>1054</v>
      </c>
      <c r="T251" s="36"/>
      <c r="U251" s="36"/>
      <c r="V251" s="56" t="s">
        <v>1055</v>
      </c>
      <c r="W251" s="37" t="s">
        <v>184</v>
      </c>
      <c r="X251" s="37" t="s">
        <v>1027</v>
      </c>
      <c r="Y251" s="37">
        <v>710</v>
      </c>
      <c r="AC251" s="176" t="s">
        <v>1478</v>
      </c>
      <c r="AD251" s="272" t="s">
        <v>3446</v>
      </c>
      <c r="AE251" s="247" t="s">
        <v>3022</v>
      </c>
      <c r="AF251" s="259" t="s">
        <v>178</v>
      </c>
      <c r="AG251" s="248">
        <v>4.9000000000000004</v>
      </c>
      <c r="AH251" s="247" t="s">
        <v>3158</v>
      </c>
      <c r="AI251" s="248">
        <v>16</v>
      </c>
      <c r="AL251" s="248">
        <v>5</v>
      </c>
      <c r="AN251" s="38">
        <v>90538</v>
      </c>
      <c r="AO251" s="38" t="s">
        <v>2425</v>
      </c>
      <c r="AP251" s="38">
        <v>11587.970028967591</v>
      </c>
      <c r="AQ251" s="38">
        <v>9502.1354237534233</v>
      </c>
      <c r="AR251" s="38">
        <v>8802.7964289675911</v>
      </c>
    </row>
    <row r="252" spans="1:46" ht="39.950000000000003" customHeight="1">
      <c r="A252" s="25" t="s">
        <v>840</v>
      </c>
      <c r="B252" s="26" t="s">
        <v>2416</v>
      </c>
      <c r="C252" s="26" t="s">
        <v>2417</v>
      </c>
      <c r="D252" s="27" t="s">
        <v>163</v>
      </c>
      <c r="E252" s="25">
        <v>50812</v>
      </c>
      <c r="F252" s="28">
        <v>812</v>
      </c>
      <c r="G252" s="29" t="s">
        <v>840</v>
      </c>
      <c r="H252" s="26" t="s">
        <v>1606</v>
      </c>
      <c r="I252" s="29"/>
      <c r="J252" s="27" t="s">
        <v>2418</v>
      </c>
      <c r="K252" s="30" t="s">
        <v>2419</v>
      </c>
      <c r="L252" s="54" t="s">
        <v>2420</v>
      </c>
      <c r="M252" s="31" t="s">
        <v>2421</v>
      </c>
      <c r="N252" s="54" t="s">
        <v>2422</v>
      </c>
      <c r="O252" s="36">
        <v>500208129</v>
      </c>
      <c r="P252" s="37" t="s">
        <v>286</v>
      </c>
      <c r="Q252" s="33" t="s">
        <v>156</v>
      </c>
      <c r="R252" s="32" t="s">
        <v>157</v>
      </c>
      <c r="S252" s="40" t="s">
        <v>2423</v>
      </c>
      <c r="T252" s="36"/>
      <c r="U252" s="36"/>
      <c r="V252" s="56" t="s">
        <v>2424</v>
      </c>
      <c r="W252" s="36" t="s">
        <v>184</v>
      </c>
      <c r="X252" s="37" t="s">
        <v>1875</v>
      </c>
      <c r="Y252" s="37">
        <v>255</v>
      </c>
      <c r="AC252" s="176" t="s">
        <v>1009</v>
      </c>
      <c r="AD252" s="272" t="s">
        <v>3447</v>
      </c>
      <c r="AE252" s="247" t="s">
        <v>3040</v>
      </c>
      <c r="AF252" s="259" t="s">
        <v>178</v>
      </c>
      <c r="AG252" s="248">
        <v>76.599999999999994</v>
      </c>
      <c r="AH252" s="247" t="s">
        <v>3314</v>
      </c>
      <c r="AI252" s="248">
        <v>19</v>
      </c>
      <c r="AL252" s="248">
        <v>6</v>
      </c>
      <c r="AN252" s="38">
        <v>6137</v>
      </c>
      <c r="AO252" s="38" t="s">
        <v>490</v>
      </c>
      <c r="AP252" s="38">
        <v>7370.4643977174037</v>
      </c>
      <c r="AQ252" s="38">
        <v>6043.7808061282703</v>
      </c>
      <c r="AR252" s="38">
        <v>2012.3759169441439</v>
      </c>
    </row>
    <row r="253" spans="1:46" ht="39.950000000000003" customHeight="1">
      <c r="A253" s="25" t="s">
        <v>2425</v>
      </c>
      <c r="B253" s="26" t="s">
        <v>2426</v>
      </c>
      <c r="C253" s="26" t="s">
        <v>2427</v>
      </c>
      <c r="D253" s="27" t="s">
        <v>148</v>
      </c>
      <c r="E253" s="25">
        <v>90538</v>
      </c>
      <c r="F253" s="28">
        <v>538</v>
      </c>
      <c r="G253" s="29" t="s">
        <v>2425</v>
      </c>
      <c r="H253" s="26" t="s">
        <v>1606</v>
      </c>
      <c r="I253" s="29">
        <v>91</v>
      </c>
      <c r="J253" s="27" t="s">
        <v>2428</v>
      </c>
      <c r="K253" s="30"/>
      <c r="L253" s="54" t="s">
        <v>2429</v>
      </c>
      <c r="M253" s="54" t="s">
        <v>2430</v>
      </c>
      <c r="N253" s="54" t="s">
        <v>2431</v>
      </c>
      <c r="O253" s="36">
        <v>500205380</v>
      </c>
      <c r="P253" s="37" t="s">
        <v>286</v>
      </c>
      <c r="Q253" s="33" t="s">
        <v>156</v>
      </c>
      <c r="R253" s="32" t="s">
        <v>180</v>
      </c>
      <c r="S253" s="40" t="s">
        <v>2432</v>
      </c>
      <c r="T253" s="36"/>
      <c r="U253" s="36"/>
      <c r="V253" s="26" t="s">
        <v>183</v>
      </c>
      <c r="W253" s="36" t="s">
        <v>184</v>
      </c>
      <c r="X253" s="37" t="s">
        <v>1864</v>
      </c>
      <c r="Y253" s="37">
        <v>263</v>
      </c>
      <c r="AC253" s="176" t="s">
        <v>454</v>
      </c>
      <c r="AD253" s="272" t="s">
        <v>3448</v>
      </c>
      <c r="AE253" s="247" t="s">
        <v>3029</v>
      </c>
      <c r="AF253" s="259" t="s">
        <v>178</v>
      </c>
      <c r="AG253" s="248">
        <v>121.8</v>
      </c>
      <c r="AH253" s="247" t="s">
        <v>3345</v>
      </c>
      <c r="AI253" s="248">
        <v>20</v>
      </c>
      <c r="AL253" s="248">
        <v>5</v>
      </c>
      <c r="AN253" s="38">
        <v>6134</v>
      </c>
      <c r="AO253" s="38" t="s">
        <v>498</v>
      </c>
      <c r="AP253" s="38">
        <v>12347.414471021963</v>
      </c>
      <c r="AQ253" s="38">
        <v>10301.894666747863</v>
      </c>
      <c r="AR253" s="38">
        <v>7803.9115510965494</v>
      </c>
    </row>
    <row r="254" spans="1:46" ht="39.950000000000003" customHeight="1">
      <c r="A254" s="39" t="s">
        <v>171</v>
      </c>
      <c r="B254" s="40" t="s">
        <v>171</v>
      </c>
      <c r="C254" s="40" t="s">
        <v>171</v>
      </c>
      <c r="D254" s="27" t="s">
        <v>171</v>
      </c>
      <c r="E254" s="25">
        <v>6137</v>
      </c>
      <c r="F254" s="28">
        <v>6137</v>
      </c>
      <c r="G254" s="29" t="s">
        <v>490</v>
      </c>
      <c r="H254" s="26" t="s">
        <v>149</v>
      </c>
      <c r="I254" s="29"/>
      <c r="J254" s="27" t="s">
        <v>491</v>
      </c>
      <c r="K254" s="30" t="s">
        <v>492</v>
      </c>
      <c r="L254" s="31" t="s">
        <v>493</v>
      </c>
      <c r="M254" s="31" t="s">
        <v>494</v>
      </c>
      <c r="N254" s="31" t="s">
        <v>495</v>
      </c>
      <c r="O254" s="32">
        <v>500261375</v>
      </c>
      <c r="P254" s="27" t="s">
        <v>178</v>
      </c>
      <c r="Q254" s="33" t="s">
        <v>156</v>
      </c>
      <c r="R254" s="32" t="s">
        <v>157</v>
      </c>
      <c r="S254" s="26" t="s">
        <v>496</v>
      </c>
      <c r="T254" s="32"/>
      <c r="U254" s="32"/>
      <c r="V254" s="35" t="s">
        <v>497</v>
      </c>
      <c r="W254" s="37" t="s">
        <v>184</v>
      </c>
      <c r="X254" s="27" t="s">
        <v>204</v>
      </c>
      <c r="Y254" s="37">
        <v>653</v>
      </c>
      <c r="AC254" s="176" t="s">
        <v>472</v>
      </c>
      <c r="AD254" s="272" t="s">
        <v>3449</v>
      </c>
      <c r="AE254" s="247" t="s">
        <v>3029</v>
      </c>
      <c r="AF254" s="259" t="s">
        <v>178</v>
      </c>
      <c r="AG254" s="248">
        <v>70.400000000000006</v>
      </c>
      <c r="AH254" s="247" t="s">
        <v>3044</v>
      </c>
      <c r="AI254" s="248">
        <v>17</v>
      </c>
      <c r="AL254" s="248">
        <v>5</v>
      </c>
      <c r="AN254" s="38">
        <v>38800</v>
      </c>
      <c r="AO254" s="38" t="s">
        <v>2433</v>
      </c>
      <c r="AP254" s="38">
        <v>27893.282704681664</v>
      </c>
      <c r="AQ254" s="38">
        <v>22872.491817838963</v>
      </c>
      <c r="AR254" s="38">
        <v>19723.451956007357</v>
      </c>
    </row>
    <row r="255" spans="1:46" ht="39.950000000000003" customHeight="1">
      <c r="A255" s="39" t="s">
        <v>171</v>
      </c>
      <c r="B255" s="40" t="s">
        <v>171</v>
      </c>
      <c r="C255" s="40" t="s">
        <v>171</v>
      </c>
      <c r="D255" s="27" t="s">
        <v>171</v>
      </c>
      <c r="E255" s="25">
        <v>6134</v>
      </c>
      <c r="F255" s="28">
        <v>6134</v>
      </c>
      <c r="G255" s="29" t="s">
        <v>498</v>
      </c>
      <c r="H255" s="26" t="s">
        <v>149</v>
      </c>
      <c r="I255" s="29"/>
      <c r="J255" s="27" t="s">
        <v>499</v>
      </c>
      <c r="K255" s="30" t="s">
        <v>500</v>
      </c>
      <c r="L255" s="31" t="s">
        <v>501</v>
      </c>
      <c r="M255" s="31" t="s">
        <v>502</v>
      </c>
      <c r="N255" s="31" t="s">
        <v>503</v>
      </c>
      <c r="O255" s="32">
        <v>500261342</v>
      </c>
      <c r="P255" s="27" t="s">
        <v>178</v>
      </c>
      <c r="Q255" s="33" t="s">
        <v>156</v>
      </c>
      <c r="R255" s="32" t="s">
        <v>157</v>
      </c>
      <c r="S255" s="26" t="s">
        <v>504</v>
      </c>
      <c r="T255" s="32"/>
      <c r="U255" s="32"/>
      <c r="V255" s="35" t="s">
        <v>505</v>
      </c>
      <c r="W255" s="37" t="s">
        <v>143</v>
      </c>
      <c r="X255" s="37" t="s">
        <v>498</v>
      </c>
      <c r="Y255" s="37">
        <v>631</v>
      </c>
      <c r="AC255" s="176" t="s">
        <v>548</v>
      </c>
      <c r="AD255" s="272" t="s">
        <v>3450</v>
      </c>
      <c r="AE255" s="247" t="s">
        <v>3040</v>
      </c>
      <c r="AF255" s="259" t="s">
        <v>178</v>
      </c>
      <c r="AG255" s="248">
        <v>60.3</v>
      </c>
      <c r="AH255" s="247" t="s">
        <v>3314</v>
      </c>
      <c r="AI255" s="248">
        <v>33</v>
      </c>
      <c r="AL255" s="248">
        <v>5</v>
      </c>
      <c r="AN255" s="38">
        <v>15000</v>
      </c>
      <c r="AO255" s="124" t="s">
        <v>2549</v>
      </c>
      <c r="AP255" s="38">
        <v>-2003898.5963655482</v>
      </c>
      <c r="AQ255" s="38">
        <v>0</v>
      </c>
      <c r="AR255" s="38">
        <v>-2319544.8868802791</v>
      </c>
    </row>
    <row r="256" spans="1:46" ht="39.950000000000003" customHeight="1">
      <c r="A256" s="64" t="s">
        <v>2433</v>
      </c>
      <c r="B256" s="26" t="s">
        <v>2434</v>
      </c>
      <c r="C256" s="26" t="s">
        <v>2435</v>
      </c>
      <c r="D256" s="27" t="s">
        <v>148</v>
      </c>
      <c r="E256" s="25">
        <v>38800</v>
      </c>
      <c r="F256" s="28">
        <v>8800</v>
      </c>
      <c r="G256" s="29" t="s">
        <v>2433</v>
      </c>
      <c r="H256" s="26" t="s">
        <v>1606</v>
      </c>
      <c r="I256" s="29">
        <v>92</v>
      </c>
      <c r="J256" s="27" t="s">
        <v>2436</v>
      </c>
      <c r="K256" s="30" t="s">
        <v>2437</v>
      </c>
      <c r="L256" s="31" t="s">
        <v>2438</v>
      </c>
      <c r="M256" s="54" t="s">
        <v>2439</v>
      </c>
      <c r="N256" s="54" t="s">
        <v>2440</v>
      </c>
      <c r="O256" s="36">
        <v>500288006</v>
      </c>
      <c r="P256" s="37" t="s">
        <v>79</v>
      </c>
      <c r="Q256" s="33" t="s">
        <v>156</v>
      </c>
      <c r="R256" s="32" t="s">
        <v>180</v>
      </c>
      <c r="S256" s="40" t="s">
        <v>2441</v>
      </c>
      <c r="T256" s="36"/>
      <c r="U256" s="36"/>
      <c r="V256" s="26" t="s">
        <v>183</v>
      </c>
      <c r="W256" s="36" t="s">
        <v>184</v>
      </c>
      <c r="X256" s="37" t="s">
        <v>1639</v>
      </c>
      <c r="Y256" s="37">
        <v>261</v>
      </c>
      <c r="AC256" s="176" t="s">
        <v>490</v>
      </c>
      <c r="AD256" s="272" t="s">
        <v>3451</v>
      </c>
      <c r="AE256" s="247" t="s">
        <v>3029</v>
      </c>
      <c r="AF256" s="259" t="s">
        <v>178</v>
      </c>
      <c r="AG256" s="248">
        <v>60.7</v>
      </c>
      <c r="AH256" s="247" t="s">
        <v>3023</v>
      </c>
      <c r="AI256" s="248">
        <v>11</v>
      </c>
      <c r="AL256" s="248">
        <v>6</v>
      </c>
      <c r="AN256" s="38">
        <v>60154</v>
      </c>
      <c r="AO256" s="38" t="s">
        <v>1594</v>
      </c>
      <c r="AP256" s="38">
        <v>-4733.8154077693744</v>
      </c>
      <c r="AQ256" s="38">
        <v>1747.0163569084823</v>
      </c>
      <c r="AR256" s="38">
        <v>-8425.9400795821311</v>
      </c>
    </row>
    <row r="257" spans="1:44" ht="39.950000000000003" customHeight="1">
      <c r="A257" s="25" t="s">
        <v>2546</v>
      </c>
      <c r="B257" s="26" t="s">
        <v>2547</v>
      </c>
      <c r="C257" s="26" t="s">
        <v>2548</v>
      </c>
      <c r="D257" s="27" t="s">
        <v>163</v>
      </c>
      <c r="E257" s="25">
        <v>15000</v>
      </c>
      <c r="F257" s="28">
        <v>5000</v>
      </c>
      <c r="G257" s="29" t="s">
        <v>2549</v>
      </c>
      <c r="H257" s="26" t="s">
        <v>2443</v>
      </c>
      <c r="I257" s="29"/>
      <c r="J257" s="27" t="s">
        <v>2550</v>
      </c>
      <c r="K257" s="30" t="s">
        <v>2551</v>
      </c>
      <c r="L257" s="54" t="s">
        <v>2552</v>
      </c>
      <c r="M257" s="54" t="s">
        <v>2553</v>
      </c>
      <c r="N257" s="54" t="s">
        <v>2554</v>
      </c>
      <c r="O257" s="36">
        <v>500250006</v>
      </c>
      <c r="P257" s="37" t="s">
        <v>79</v>
      </c>
      <c r="Q257" s="33" t="s">
        <v>156</v>
      </c>
      <c r="R257" s="32" t="s">
        <v>157</v>
      </c>
      <c r="S257" s="40" t="s">
        <v>2555</v>
      </c>
      <c r="T257" s="36"/>
      <c r="U257" s="36"/>
      <c r="V257" s="56" t="s">
        <v>2556</v>
      </c>
      <c r="W257" s="36" t="s">
        <v>143</v>
      </c>
      <c r="X257" s="37" t="s">
        <v>2557</v>
      </c>
      <c r="Y257" s="37">
        <v>507</v>
      </c>
      <c r="AC257" s="178" t="s">
        <v>498</v>
      </c>
      <c r="AD257" s="272" t="s">
        <v>3452</v>
      </c>
      <c r="AE257" s="247" t="s">
        <v>3029</v>
      </c>
      <c r="AF257" s="273" t="s">
        <v>178</v>
      </c>
      <c r="AG257" s="248">
        <v>39.299999999999997</v>
      </c>
      <c r="AH257" s="247" t="s">
        <v>3023</v>
      </c>
      <c r="AI257" s="248">
        <v>16</v>
      </c>
      <c r="AL257" s="248">
        <v>5</v>
      </c>
      <c r="AN257" s="38">
        <v>91054</v>
      </c>
      <c r="AO257" s="38" t="s">
        <v>506</v>
      </c>
      <c r="AP257" s="38">
        <v>19597.686486252533</v>
      </c>
      <c r="AQ257" s="38">
        <v>16070.102918727076</v>
      </c>
      <c r="AR257" s="38">
        <v>18773.888086252533</v>
      </c>
    </row>
    <row r="258" spans="1:44" ht="39.950000000000003" customHeight="1">
      <c r="A258" s="25" t="s">
        <v>1594</v>
      </c>
      <c r="B258" s="26" t="s">
        <v>1595</v>
      </c>
      <c r="C258" s="26" t="s">
        <v>354</v>
      </c>
      <c r="D258" s="27" t="s">
        <v>148</v>
      </c>
      <c r="E258" s="25">
        <v>60154</v>
      </c>
      <c r="F258" s="28">
        <v>154</v>
      </c>
      <c r="G258" s="29" t="s">
        <v>1594</v>
      </c>
      <c r="H258" s="26" t="s">
        <v>1115</v>
      </c>
      <c r="I258" s="29">
        <v>93</v>
      </c>
      <c r="J258" s="27" t="s">
        <v>1596</v>
      </c>
      <c r="K258" s="30" t="s">
        <v>1597</v>
      </c>
      <c r="L258" s="31" t="s">
        <v>1598</v>
      </c>
      <c r="M258" s="54" t="s">
        <v>1599</v>
      </c>
      <c r="N258" s="54" t="s">
        <v>1600</v>
      </c>
      <c r="O258" s="36">
        <v>500201546</v>
      </c>
      <c r="P258" s="37" t="s">
        <v>286</v>
      </c>
      <c r="Q258" s="33" t="s">
        <v>156</v>
      </c>
      <c r="R258" s="32" t="s">
        <v>157</v>
      </c>
      <c r="S258" s="40" t="s">
        <v>1601</v>
      </c>
      <c r="T258" s="36"/>
      <c r="U258" s="36"/>
      <c r="V258" s="56" t="s">
        <v>1602</v>
      </c>
      <c r="W258" s="36" t="s">
        <v>184</v>
      </c>
      <c r="X258" s="37" t="s">
        <v>1123</v>
      </c>
      <c r="Y258" s="37">
        <v>457</v>
      </c>
      <c r="AC258" s="179" t="s">
        <v>516</v>
      </c>
      <c r="AD258" s="247" t="s">
        <v>3453</v>
      </c>
      <c r="AE258" s="247" t="s">
        <v>3029</v>
      </c>
      <c r="AF258" s="247" t="s">
        <v>178</v>
      </c>
      <c r="AG258" s="248">
        <v>148</v>
      </c>
      <c r="AH258" s="247" t="s">
        <v>3169</v>
      </c>
      <c r="AI258" s="248">
        <v>10</v>
      </c>
      <c r="AL258" s="248">
        <v>5</v>
      </c>
      <c r="AN258" s="38">
        <v>6251</v>
      </c>
      <c r="AO258" s="38" t="s">
        <v>516</v>
      </c>
      <c r="AP258" s="38">
        <v>-72053.425231381014</v>
      </c>
      <c r="AQ258" s="38">
        <v>0</v>
      </c>
      <c r="AR258" s="38">
        <v>-76063.163395357187</v>
      </c>
    </row>
    <row r="259" spans="1:44" ht="39.950000000000003" customHeight="1">
      <c r="A259" s="25" t="s">
        <v>506</v>
      </c>
      <c r="B259" s="26" t="s">
        <v>507</v>
      </c>
      <c r="C259" s="26" t="s">
        <v>508</v>
      </c>
      <c r="D259" s="27" t="s">
        <v>148</v>
      </c>
      <c r="E259" s="25">
        <v>91054</v>
      </c>
      <c r="F259" s="28">
        <v>1054</v>
      </c>
      <c r="G259" s="29" t="s">
        <v>506</v>
      </c>
      <c r="H259" s="26" t="s">
        <v>149</v>
      </c>
      <c r="I259" s="29">
        <v>94</v>
      </c>
      <c r="J259" s="27" t="s">
        <v>509</v>
      </c>
      <c r="K259" s="30" t="s">
        <v>510</v>
      </c>
      <c r="L259" s="31" t="s">
        <v>511</v>
      </c>
      <c r="M259" s="31" t="s">
        <v>512</v>
      </c>
      <c r="N259" s="31" t="s">
        <v>513</v>
      </c>
      <c r="O259" s="32">
        <v>500210547</v>
      </c>
      <c r="P259" s="27" t="s">
        <v>286</v>
      </c>
      <c r="Q259" s="33" t="s">
        <v>156</v>
      </c>
      <c r="R259" s="32" t="s">
        <v>180</v>
      </c>
      <c r="S259" s="40" t="s">
        <v>514</v>
      </c>
      <c r="T259" s="32"/>
      <c r="U259" s="32"/>
      <c r="V259" s="35" t="s">
        <v>515</v>
      </c>
      <c r="W259" s="36" t="s">
        <v>184</v>
      </c>
      <c r="X259" s="27" t="s">
        <v>288</v>
      </c>
      <c r="Y259" s="37">
        <v>653</v>
      </c>
    </row>
    <row r="260" spans="1:44" ht="39.950000000000003" customHeight="1">
      <c r="A260" s="39" t="s">
        <v>171</v>
      </c>
      <c r="B260" s="40" t="s">
        <v>171</v>
      </c>
      <c r="C260" s="40" t="s">
        <v>171</v>
      </c>
      <c r="D260" s="27" t="s">
        <v>163</v>
      </c>
      <c r="E260" s="25">
        <v>6251</v>
      </c>
      <c r="F260" s="28">
        <v>6251</v>
      </c>
      <c r="G260" s="29" t="s">
        <v>516</v>
      </c>
      <c r="H260" s="26" t="s">
        <v>149</v>
      </c>
      <c r="I260" s="29"/>
      <c r="J260" s="27" t="s">
        <v>517</v>
      </c>
      <c r="K260" s="30" t="s">
        <v>518</v>
      </c>
      <c r="L260" s="31" t="s">
        <v>519</v>
      </c>
      <c r="M260" s="31" t="s">
        <v>520</v>
      </c>
      <c r="N260" s="31" t="s">
        <v>521</v>
      </c>
      <c r="O260" s="32">
        <v>500262514</v>
      </c>
      <c r="P260" s="27" t="s">
        <v>178</v>
      </c>
      <c r="Q260" s="33" t="s">
        <v>156</v>
      </c>
      <c r="R260" s="32" t="s">
        <v>157</v>
      </c>
      <c r="S260" s="26" t="s">
        <v>522</v>
      </c>
      <c r="T260" s="32"/>
      <c r="U260" s="32"/>
      <c r="V260" s="35" t="s">
        <v>523</v>
      </c>
      <c r="W260" s="37" t="s">
        <v>143</v>
      </c>
      <c r="X260" s="37" t="s">
        <v>516</v>
      </c>
      <c r="Y260" s="37">
        <v>656</v>
      </c>
    </row>
  </sheetData>
  <autoFilter ref="A3:Y3">
    <sortState ref="A4:Y260">
      <sortCondition ref="G3"/>
    </sortState>
  </autoFilter>
  <sortState ref="AT4:AT30">
    <sortCondition ref="AT4"/>
  </sortState>
  <mergeCells count="3">
    <mergeCell ref="D1:F1"/>
    <mergeCell ref="L1:Q1"/>
    <mergeCell ref="L2:M2"/>
  </mergeCells>
  <conditionalFormatting sqref="K55:K89 K4:K53 K91:K104 K106:K260">
    <cfRule type="expression" dxfId="84" priority="83" stopIfTrue="1">
      <formula>W4="ועדה מקומית"</formula>
    </cfRule>
    <cfRule type="expression" dxfId="83" priority="84" stopIfTrue="1">
      <formula>W4=""</formula>
    </cfRule>
  </conditionalFormatting>
  <conditionalFormatting sqref="AC51">
    <cfRule type="duplicateValues" dxfId="82" priority="80" stopIfTrue="1"/>
  </conditionalFormatting>
  <conditionalFormatting sqref="AC57">
    <cfRule type="duplicateValues" dxfId="81" priority="79" stopIfTrue="1"/>
  </conditionalFormatting>
  <conditionalFormatting sqref="AC74">
    <cfRule type="duplicateValues" dxfId="80" priority="78" stopIfTrue="1"/>
  </conditionalFormatting>
  <conditionalFormatting sqref="AB79">
    <cfRule type="duplicateValues" dxfId="79" priority="77" stopIfTrue="1"/>
  </conditionalFormatting>
  <conditionalFormatting sqref="AC107">
    <cfRule type="duplicateValues" dxfId="78" priority="76" stopIfTrue="1"/>
  </conditionalFormatting>
  <conditionalFormatting sqref="AC123">
    <cfRule type="duplicateValues" dxfId="77" priority="75" stopIfTrue="1"/>
  </conditionalFormatting>
  <conditionalFormatting sqref="AC132">
    <cfRule type="duplicateValues" dxfId="76" priority="73" stopIfTrue="1"/>
  </conditionalFormatting>
  <conditionalFormatting sqref="AC132">
    <cfRule type="duplicateValues" dxfId="75" priority="74" stopIfTrue="1"/>
  </conditionalFormatting>
  <conditionalFormatting sqref="AC134">
    <cfRule type="duplicateValues" dxfId="74" priority="71" stopIfTrue="1"/>
  </conditionalFormatting>
  <conditionalFormatting sqref="AC134">
    <cfRule type="duplicateValues" dxfId="73" priority="72" stopIfTrue="1"/>
  </conditionalFormatting>
  <conditionalFormatting sqref="AC136">
    <cfRule type="duplicateValues" dxfId="72" priority="69" stopIfTrue="1"/>
  </conditionalFormatting>
  <conditionalFormatting sqref="AC136">
    <cfRule type="duplicateValues" dxfId="71" priority="70" stopIfTrue="1"/>
  </conditionalFormatting>
  <conditionalFormatting sqref="AC146">
    <cfRule type="duplicateValues" dxfId="70" priority="67" stopIfTrue="1"/>
  </conditionalFormatting>
  <conditionalFormatting sqref="AC146">
    <cfRule type="duplicateValues" dxfId="69" priority="68" stopIfTrue="1"/>
  </conditionalFormatting>
  <conditionalFormatting sqref="AC151">
    <cfRule type="duplicateValues" dxfId="68" priority="65" stopIfTrue="1"/>
  </conditionalFormatting>
  <conditionalFormatting sqref="AC151">
    <cfRule type="duplicateValues" dxfId="67" priority="66" stopIfTrue="1"/>
  </conditionalFormatting>
  <conditionalFormatting sqref="AA191 AA124 AA134:AA135 AA146:AA147 AA169:AA172">
    <cfRule type="duplicateValues" dxfId="66" priority="269" stopIfTrue="1"/>
  </conditionalFormatting>
  <conditionalFormatting sqref="AA51:AA52 AA123:AA124 AA134:AA135 AA146:AA147 AA169:AA172 AA191:AA192 AA194 AA198 AA211:AA213">
    <cfRule type="duplicateValues" dxfId="65" priority="273" stopIfTrue="1"/>
  </conditionalFormatting>
  <conditionalFormatting sqref="AC157">
    <cfRule type="duplicateValues" dxfId="64" priority="63" stopIfTrue="1"/>
  </conditionalFormatting>
  <conditionalFormatting sqref="AC157">
    <cfRule type="duplicateValues" dxfId="63" priority="64" stopIfTrue="1"/>
  </conditionalFormatting>
  <conditionalFormatting sqref="AC159">
    <cfRule type="duplicateValues" dxfId="62" priority="61" stopIfTrue="1"/>
  </conditionalFormatting>
  <conditionalFormatting sqref="AC159">
    <cfRule type="duplicateValues" dxfId="61" priority="62" stopIfTrue="1"/>
  </conditionalFormatting>
  <conditionalFormatting sqref="AC160:AC163">
    <cfRule type="duplicateValues" dxfId="60" priority="59" stopIfTrue="1"/>
  </conditionalFormatting>
  <conditionalFormatting sqref="AC160:AC163">
    <cfRule type="duplicateValues" dxfId="59" priority="60" stopIfTrue="1"/>
  </conditionalFormatting>
  <conditionalFormatting sqref="AC165:AC166">
    <cfRule type="duplicateValues" dxfId="58" priority="57" stopIfTrue="1"/>
  </conditionalFormatting>
  <conditionalFormatting sqref="AC165:AC166">
    <cfRule type="duplicateValues" dxfId="57" priority="58" stopIfTrue="1"/>
  </conditionalFormatting>
  <conditionalFormatting sqref="AC168">
    <cfRule type="duplicateValues" dxfId="56" priority="55" stopIfTrue="1"/>
  </conditionalFormatting>
  <conditionalFormatting sqref="AC168">
    <cfRule type="duplicateValues" dxfId="55" priority="56" stopIfTrue="1"/>
  </conditionalFormatting>
  <conditionalFormatting sqref="AC190">
    <cfRule type="duplicateValues" dxfId="54" priority="53" stopIfTrue="1"/>
  </conditionalFormatting>
  <conditionalFormatting sqref="AC190">
    <cfRule type="duplicateValues" dxfId="53" priority="54" stopIfTrue="1"/>
  </conditionalFormatting>
  <conditionalFormatting sqref="AC184">
    <cfRule type="duplicateValues" dxfId="52" priority="51" stopIfTrue="1"/>
  </conditionalFormatting>
  <conditionalFormatting sqref="AC184">
    <cfRule type="duplicateValues" dxfId="51" priority="52" stopIfTrue="1"/>
  </conditionalFormatting>
  <conditionalFormatting sqref="AC196">
    <cfRule type="duplicateValues" dxfId="50" priority="50" stopIfTrue="1"/>
  </conditionalFormatting>
  <conditionalFormatting sqref="AC195">
    <cfRule type="duplicateValues" dxfId="49" priority="49" stopIfTrue="1"/>
  </conditionalFormatting>
  <conditionalFormatting sqref="AC203">
    <cfRule type="duplicateValues" dxfId="48" priority="48" stopIfTrue="1"/>
  </conditionalFormatting>
  <conditionalFormatting sqref="AC202">
    <cfRule type="duplicateValues" dxfId="47" priority="47" stopIfTrue="1"/>
  </conditionalFormatting>
  <conditionalFormatting sqref="AC204">
    <cfRule type="duplicateValues" dxfId="46" priority="45" stopIfTrue="1"/>
  </conditionalFormatting>
  <conditionalFormatting sqref="AC204">
    <cfRule type="duplicateValues" dxfId="45" priority="46" stopIfTrue="1"/>
  </conditionalFormatting>
  <conditionalFormatting sqref="AC210">
    <cfRule type="duplicateValues" dxfId="44" priority="44" stopIfTrue="1"/>
  </conditionalFormatting>
  <conditionalFormatting sqref="AC217">
    <cfRule type="duplicateValues" dxfId="43" priority="43" stopIfTrue="1"/>
  </conditionalFormatting>
  <conditionalFormatting sqref="AO7">
    <cfRule type="duplicateValues" dxfId="42" priority="40" stopIfTrue="1"/>
  </conditionalFormatting>
  <conditionalFormatting sqref="AO32">
    <cfRule type="duplicateValues" dxfId="41" priority="39" stopIfTrue="1"/>
  </conditionalFormatting>
  <conditionalFormatting sqref="AO46">
    <cfRule type="duplicateValues" dxfId="40" priority="38" stopIfTrue="1"/>
  </conditionalFormatting>
  <conditionalFormatting sqref="AO68">
    <cfRule type="duplicateValues" dxfId="39" priority="37" stopIfTrue="1"/>
  </conditionalFormatting>
  <conditionalFormatting sqref="AO69">
    <cfRule type="duplicateValues" dxfId="38" priority="36" stopIfTrue="1"/>
  </conditionalFormatting>
  <conditionalFormatting sqref="AO111">
    <cfRule type="duplicateValues" dxfId="37" priority="35" stopIfTrue="1"/>
  </conditionalFormatting>
  <conditionalFormatting sqref="AO114">
    <cfRule type="duplicateValues" dxfId="36" priority="33" stopIfTrue="1"/>
  </conditionalFormatting>
  <conditionalFormatting sqref="AO114">
    <cfRule type="duplicateValues" dxfId="35" priority="34" stopIfTrue="1"/>
  </conditionalFormatting>
  <conditionalFormatting sqref="AO142">
    <cfRule type="duplicateValues" dxfId="34" priority="31" stopIfTrue="1"/>
  </conditionalFormatting>
  <conditionalFormatting sqref="AO142">
    <cfRule type="duplicateValues" dxfId="33" priority="32" stopIfTrue="1"/>
  </conditionalFormatting>
  <conditionalFormatting sqref="AO150">
    <cfRule type="duplicateValues" dxfId="32" priority="29" stopIfTrue="1"/>
  </conditionalFormatting>
  <conditionalFormatting sqref="AO150">
    <cfRule type="duplicateValues" dxfId="31" priority="30" stopIfTrue="1"/>
  </conditionalFormatting>
  <conditionalFormatting sqref="AO151">
    <cfRule type="duplicateValues" dxfId="30" priority="27" stopIfTrue="1"/>
  </conditionalFormatting>
  <conditionalFormatting sqref="AO151">
    <cfRule type="duplicateValues" dxfId="29" priority="28" stopIfTrue="1"/>
  </conditionalFormatting>
  <conditionalFormatting sqref="AO167">
    <cfRule type="duplicateValues" dxfId="28" priority="25" stopIfTrue="1"/>
  </conditionalFormatting>
  <conditionalFormatting sqref="AO167">
    <cfRule type="duplicateValues" dxfId="27" priority="26" stopIfTrue="1"/>
  </conditionalFormatting>
  <conditionalFormatting sqref="AO179">
    <cfRule type="duplicateValues" dxfId="26" priority="23" stopIfTrue="1"/>
  </conditionalFormatting>
  <conditionalFormatting sqref="AO179">
    <cfRule type="duplicateValues" dxfId="25" priority="24" stopIfTrue="1"/>
  </conditionalFormatting>
  <conditionalFormatting sqref="AO192">
    <cfRule type="duplicateValues" dxfId="24" priority="21" stopIfTrue="1"/>
  </conditionalFormatting>
  <conditionalFormatting sqref="AO192">
    <cfRule type="duplicateValues" dxfId="23" priority="22" stopIfTrue="1"/>
  </conditionalFormatting>
  <conditionalFormatting sqref="AO188">
    <cfRule type="duplicateValues" dxfId="22" priority="19" stopIfTrue="1"/>
  </conditionalFormatting>
  <conditionalFormatting sqref="AO188">
    <cfRule type="duplicateValues" dxfId="21" priority="20" stopIfTrue="1"/>
  </conditionalFormatting>
  <conditionalFormatting sqref="AO204">
    <cfRule type="duplicateValues" dxfId="20" priority="17" stopIfTrue="1"/>
  </conditionalFormatting>
  <conditionalFormatting sqref="AO204">
    <cfRule type="duplicateValues" dxfId="19" priority="18" stopIfTrue="1"/>
  </conditionalFormatting>
  <conditionalFormatting sqref="AO207">
    <cfRule type="duplicateValues" dxfId="18" priority="15" stopIfTrue="1"/>
  </conditionalFormatting>
  <conditionalFormatting sqref="AO207">
    <cfRule type="duplicateValues" dxfId="17" priority="16" stopIfTrue="1"/>
  </conditionalFormatting>
  <conditionalFormatting sqref="AO210">
    <cfRule type="duplicateValues" dxfId="16" priority="13" stopIfTrue="1"/>
  </conditionalFormatting>
  <conditionalFormatting sqref="AO210">
    <cfRule type="duplicateValues" dxfId="15" priority="14" stopIfTrue="1"/>
  </conditionalFormatting>
  <conditionalFormatting sqref="AO213">
    <cfRule type="duplicateValues" dxfId="14" priority="11" stopIfTrue="1"/>
  </conditionalFormatting>
  <conditionalFormatting sqref="AO213">
    <cfRule type="duplicateValues" dxfId="13" priority="12" stopIfTrue="1"/>
  </conditionalFormatting>
  <conditionalFormatting sqref="AT114 AT142:AT143 AT151:AT152 AT174:AT175 AT188:AT190 AT233 AT207:AT208 AT213 AT240:AT241">
    <cfRule type="duplicateValues" dxfId="12" priority="311" stopIfTrue="1"/>
  </conditionalFormatting>
  <conditionalFormatting sqref="AO240">
    <cfRule type="duplicateValues" dxfId="11" priority="9" stopIfTrue="1"/>
  </conditionalFormatting>
  <conditionalFormatting sqref="AO240">
    <cfRule type="duplicateValues" dxfId="10" priority="10" stopIfTrue="1"/>
  </conditionalFormatting>
  <conditionalFormatting sqref="AO255">
    <cfRule type="duplicateValues" dxfId="9" priority="7" stopIfTrue="1"/>
  </conditionalFormatting>
  <conditionalFormatting sqref="AO255">
    <cfRule type="duplicateValues" dxfId="8" priority="8" stopIfTrue="1"/>
  </conditionalFormatting>
  <conditionalFormatting sqref="AT4 AT32:AT33 AT68:AT69 AT98:AT99 AT201 AT111:AT112 AT114 AT142:AT143 AT151:AT152 AT174:AT175 AT188:AT190 AT233 AT207:AT208 AT213 AT240:AT241">
    <cfRule type="duplicateValues" dxfId="7" priority="320" stopIfTrue="1"/>
  </conditionalFormatting>
  <conditionalFormatting sqref="AO98">
    <cfRule type="duplicateValues" dxfId="6" priority="6" stopIfTrue="1"/>
  </conditionalFormatting>
  <conditionalFormatting sqref="AO105">
    <cfRule type="duplicateValues" dxfId="5" priority="5" stopIfTrue="1"/>
  </conditionalFormatting>
  <conditionalFormatting sqref="AO201">
    <cfRule type="duplicateValues" dxfId="4" priority="4" stopIfTrue="1"/>
  </conditionalFormatting>
  <conditionalFormatting sqref="AO109">
    <cfRule type="duplicateValues" dxfId="3" priority="3" stopIfTrue="1"/>
  </conditionalFormatting>
  <conditionalFormatting sqref="AO233">
    <cfRule type="duplicateValues" dxfId="2" priority="1" stopIfTrue="1"/>
  </conditionalFormatting>
  <conditionalFormatting sqref="AO233">
    <cfRule type="duplicateValues" dxfId="1" priority="2" stopIfTrue="1"/>
  </conditionalFormatting>
  <hyperlinks>
    <hyperlink ref="S31" r:id="rId1" display="mailto:terner@br7.org.il"/>
    <hyperlink ref="S249" r:id="rId2"/>
    <hyperlink ref="V59" r:id="rId3"/>
    <hyperlink ref="V58" r:id="rId4"/>
    <hyperlink ref="V177" r:id="rId5"/>
    <hyperlink ref="V172" r:id="rId6"/>
    <hyperlink ref="V171" r:id="rId7"/>
    <hyperlink ref="V170" r:id="rId8"/>
    <hyperlink ref="V166" r:id="rId9"/>
    <hyperlink ref="V161" r:id="rId10"/>
    <hyperlink ref="V158" r:id="rId11"/>
    <hyperlink ref="V157" r:id="rId12"/>
    <hyperlink ref="V156" r:id="rId13"/>
    <hyperlink ref="V151" r:id="rId14"/>
    <hyperlink ref="V150" r:id="rId15"/>
    <hyperlink ref="V142" r:id="rId16"/>
    <hyperlink ref="V140" r:id="rId17"/>
    <hyperlink ref="V137" r:id="rId18"/>
    <hyperlink ref="V111" r:id="rId19"/>
    <hyperlink ref="V108" r:id="rId20"/>
    <hyperlink ref="V94" r:id="rId21"/>
    <hyperlink ref="V93" r:id="rId22"/>
    <hyperlink ref="V92" r:id="rId23"/>
    <hyperlink ref="V89" r:id="rId24"/>
    <hyperlink ref="V88" r:id="rId25"/>
    <hyperlink ref="V87" r:id="rId26"/>
    <hyperlink ref="V83" r:id="rId27"/>
    <hyperlink ref="V81" r:id="rId28"/>
    <hyperlink ref="V79" r:id="rId29"/>
    <hyperlink ref="V260" r:id="rId30"/>
    <hyperlink ref="V255" r:id="rId31"/>
    <hyperlink ref="V254" r:id="rId32"/>
    <hyperlink ref="V251" r:id="rId33"/>
    <hyperlink ref="V248" r:id="rId34"/>
    <hyperlink ref="V244" r:id="rId35"/>
    <hyperlink ref="V215" r:id="rId36"/>
    <hyperlink ref="V204" r:id="rId37"/>
    <hyperlink ref="V200" r:id="rId38"/>
    <hyperlink ref="V199" r:id="rId39"/>
    <hyperlink ref="V198" r:id="rId40"/>
    <hyperlink ref="V197" r:id="rId41"/>
    <hyperlink ref="V77" r:id="rId42"/>
    <hyperlink ref="V76" r:id="rId43"/>
    <hyperlink ref="V75" r:id="rId44"/>
    <hyperlink ref="V74" r:id="rId45"/>
    <hyperlink ref="V65" r:id="rId46"/>
    <hyperlink ref="V61" r:id="rId47"/>
    <hyperlink ref="V50" r:id="rId48"/>
    <hyperlink ref="V29" r:id="rId49"/>
    <hyperlink ref="V196" r:id="rId50"/>
    <hyperlink ref="V64" r:id="rId51"/>
    <hyperlink ref="V62" r:id="rId52"/>
    <hyperlink ref="V46" r:id="rId53"/>
    <hyperlink ref="V32" r:id="rId54"/>
    <hyperlink ref="V26" r:id="rId55"/>
    <hyperlink ref="V27" r:id="rId56"/>
    <hyperlink ref="V25" r:id="rId57"/>
    <hyperlink ref="V28" r:id="rId58"/>
    <hyperlink ref="V250" r:id="rId59"/>
    <hyperlink ref="V234" r:id="rId60"/>
    <hyperlink ref="V231" r:id="rId61"/>
    <hyperlink ref="V206" r:id="rId62"/>
    <hyperlink ref="V191" r:id="rId63"/>
    <hyperlink ref="V188" r:id="rId64"/>
    <hyperlink ref="V178" r:id="rId65"/>
    <hyperlink ref="V165" r:id="rId66"/>
    <hyperlink ref="V155" r:id="rId67"/>
    <hyperlink ref="V133" r:id="rId68"/>
    <hyperlink ref="V122" r:id="rId69"/>
    <hyperlink ref="V117" r:id="rId70"/>
    <hyperlink ref="V102" r:id="rId71"/>
    <hyperlink ref="V101" r:id="rId72"/>
    <hyperlink ref="V113" r:id="rId73"/>
    <hyperlink ref="V112" r:id="rId74"/>
    <hyperlink ref="V68" r:id="rId75"/>
    <hyperlink ref="V33" r:id="rId76"/>
    <hyperlink ref="V18" r:id="rId77"/>
    <hyperlink ref="V17" r:id="rId78"/>
    <hyperlink ref="V201" r:id="rId79"/>
    <hyperlink ref="V19" r:id="rId80"/>
    <hyperlink ref="V10" r:id="rId81"/>
    <hyperlink ref="V257" r:id="rId82"/>
    <hyperlink ref="V249" r:id="rId83"/>
    <hyperlink ref="V245" r:id="rId84"/>
    <hyperlink ref="V242" r:id="rId85"/>
    <hyperlink ref="V241" r:id="rId86"/>
    <hyperlink ref="V240" r:id="rId87"/>
    <hyperlink ref="V237" r:id="rId88"/>
    <hyperlink ref="V235" r:id="rId89"/>
    <hyperlink ref="V233" r:id="rId90"/>
    <hyperlink ref="V230" r:id="rId91"/>
    <hyperlink ref="V228" r:id="rId92"/>
    <hyperlink ref="V227" r:id="rId93"/>
    <hyperlink ref="V225" r:id="rId94"/>
    <hyperlink ref="V223" r:id="rId95"/>
    <hyperlink ref="V221" r:id="rId96"/>
    <hyperlink ref="V219" r:id="rId97"/>
    <hyperlink ref="V213" r:id="rId98"/>
    <hyperlink ref="V205" r:id="rId99"/>
    <hyperlink ref="V202" r:id="rId100"/>
    <hyperlink ref="V194" r:id="rId101"/>
    <hyperlink ref="V187" r:id="rId102"/>
    <hyperlink ref="V184" r:id="rId103"/>
    <hyperlink ref="V183" r:id="rId104"/>
    <hyperlink ref="V182" r:id="rId105"/>
    <hyperlink ref="V180" r:id="rId106"/>
    <hyperlink ref="V179" r:id="rId107"/>
    <hyperlink ref="V175" r:id="rId108"/>
    <hyperlink ref="V164" r:id="rId109"/>
    <hyperlink ref="V152" r:id="rId110"/>
    <hyperlink ref="V148" r:id="rId111"/>
    <hyperlink ref="V139" r:id="rId112"/>
    <hyperlink ref="V136" r:id="rId113"/>
    <hyperlink ref="V131" r:id="rId114"/>
    <hyperlink ref="V116" r:id="rId115"/>
    <hyperlink ref="V114" r:id="rId116"/>
    <hyperlink ref="V110" r:id="rId117"/>
    <hyperlink ref="V109" r:id="rId118"/>
    <hyperlink ref="V97" r:id="rId119"/>
    <hyperlink ref="V100" r:id="rId120"/>
    <hyperlink ref="V105" r:id="rId121"/>
    <hyperlink ref="V71" r:id="rId122"/>
    <hyperlink ref="V78" r:id="rId123"/>
    <hyperlink ref="V82" r:id="rId124"/>
    <hyperlink ref="V90" r:id="rId125"/>
    <hyperlink ref="V91" r:id="rId126"/>
    <hyperlink ref="V51" r:id="rId127"/>
    <hyperlink ref="V44" r:id="rId128"/>
    <hyperlink ref="V43" r:id="rId129"/>
    <hyperlink ref="V222" r:id="rId130"/>
    <hyperlink ref="V42" r:id="rId131"/>
    <hyperlink ref="V41" r:id="rId132"/>
    <hyperlink ref="V31" r:id="rId133"/>
    <hyperlink ref="V24" r:id="rId134"/>
    <hyperlink ref="V13" r:id="rId135"/>
    <hyperlink ref="V9" r:id="rId136"/>
    <hyperlink ref="V259" r:id="rId137"/>
    <hyperlink ref="V258" r:id="rId138"/>
    <hyperlink ref="V252" r:id="rId139"/>
    <hyperlink ref="V243" r:id="rId140"/>
    <hyperlink ref="V229" r:id="rId141"/>
    <hyperlink ref="V226" r:id="rId142"/>
    <hyperlink ref="V224" r:id="rId143"/>
    <hyperlink ref="V218" r:id="rId144"/>
    <hyperlink ref="V220" r:id="rId145"/>
    <hyperlink ref="V216" r:id="rId146"/>
    <hyperlink ref="V212" r:id="rId147"/>
    <hyperlink ref="V211" r:id="rId148"/>
    <hyperlink ref="V189" r:id="rId149"/>
    <hyperlink ref="V186" r:id="rId150"/>
    <hyperlink ref="V169" r:id="rId151"/>
    <hyperlink ref="V160" r:id="rId152"/>
    <hyperlink ref="V159" r:id="rId153"/>
    <hyperlink ref="V154" r:id="rId154"/>
    <hyperlink ref="V138" r:id="rId155"/>
    <hyperlink ref="V135" r:id="rId156"/>
    <hyperlink ref="V134" r:id="rId157"/>
    <hyperlink ref="V127" r:id="rId158"/>
    <hyperlink ref="V125" r:id="rId159"/>
    <hyperlink ref="V120" r:id="rId160" location="Top" display="http://www.kokhav-yair.muni.il/Openning.asp?Lang=1&amp; - Top"/>
    <hyperlink ref="V115" r:id="rId161"/>
    <hyperlink ref="V98" r:id="rId162"/>
    <hyperlink ref="V86" r:id="rId163"/>
    <hyperlink ref="V84" r:id="rId164"/>
    <hyperlink ref="V80" r:id="rId165"/>
    <hyperlink ref="V60" r:id="rId166"/>
    <hyperlink ref="V47" r:id="rId167"/>
    <hyperlink ref="V45" r:id="rId168"/>
    <hyperlink ref="V40" r:id="rId169"/>
    <hyperlink ref="V38" r:id="rId170"/>
    <hyperlink ref="V36" r:id="rId171"/>
    <hyperlink ref="V30" r:id="rId172"/>
    <hyperlink ref="V23" r:id="rId173"/>
    <hyperlink ref="V21" r:id="rId174"/>
    <hyperlink ref="V20" r:id="rId175"/>
    <hyperlink ref="V12" r:id="rId176"/>
    <hyperlink ref="V11" r:id="rId177"/>
    <hyperlink ref="V6" r:id="rId178"/>
    <hyperlink ref="V67" r:id="rId179"/>
    <hyperlink ref="V66" r:id="rId180"/>
    <hyperlink ref="V132" r:id="rId181"/>
    <hyperlink ref="S117" r:id="rId182" display="mailto:f.yarka@gmail.com"/>
    <hyperlink ref="V5" r:id="rId183" tooltip="לאתר הבית של אבו סנאן" display="http://www.abu-snan.co.il/"/>
    <hyperlink ref="V4" r:id="rId184"/>
    <hyperlink ref="V7" r:id="rId185"/>
    <hyperlink ref="V14" r:id="rId186"/>
    <hyperlink ref="V35" r:id="rId187" display="http://www.bueine-nujeidat.muni.il/"/>
    <hyperlink ref="L1:Q1" r:id="rId188" display="הערות ועידכונים ניתן לשלוח לדינה סילבר dinasi@moin.gov.il"/>
    <hyperlink ref="S255" r:id="rId189" display="mailto:lishka@shafir.org.il/"/>
    <hyperlink ref="S171" r:id="rId190"/>
    <hyperlink ref="S245" r:id="rId191" display="mailto:zeevik@raanana.muni.il"/>
    <hyperlink ref="S83" r:id="rId192"/>
    <hyperlink ref="S97" r:id="rId193"/>
    <hyperlink ref="S161" r:id="rId194"/>
    <hyperlink ref="S201" r:id="rId195"/>
    <hyperlink ref="S208" r:id="rId196"/>
    <hyperlink ref="S211" r:id="rId197"/>
    <hyperlink ref="S227" r:id="rId198"/>
    <hyperlink ref="S239" r:id="rId199"/>
    <hyperlink ref="S229" r:id="rId200"/>
    <hyperlink ref="S154" r:id="rId201"/>
    <hyperlink ref="S23" r:id="rId202"/>
    <hyperlink ref="S218" r:id="rId203"/>
    <hyperlink ref="S186" r:id="rId204"/>
    <hyperlink ref="S195" r:id="rId205"/>
    <hyperlink ref="S219" r:id="rId206"/>
    <hyperlink ref="S9" r:id="rId207"/>
    <hyperlink ref="S149" r:id="rId208" display="mailto:info@tefen.org.il"/>
    <hyperlink ref="S16" r:id="rId209"/>
    <hyperlink ref="S183" r:id="rId210" display="mailto:dina@netivoy.muni.il"/>
    <hyperlink ref="S84" r:id="rId211"/>
    <hyperlink ref="V57" r:id="rId212"/>
    <hyperlink ref="S41" r:id="rId213"/>
    <hyperlink ref="S172" r:id="rId214"/>
    <hyperlink ref="S176" r:id="rId215"/>
  </hyperlinks>
  <pageMargins left="0.7" right="0.7" top="0.75" bottom="0.75" header="0.3" footer="0.3"/>
  <legacyDrawing r:id="rId216"/>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0"/>
  <sheetViews>
    <sheetView rightToLeft="1" topLeftCell="A116" zoomScale="120" zoomScaleNormal="120" workbookViewId="0">
      <selection activeCell="B131" sqref="B131:B145"/>
    </sheetView>
  </sheetViews>
  <sheetFormatPr defaultRowHeight="15"/>
  <cols>
    <col min="1" max="1" width="22.28515625" bestFit="1" customWidth="1"/>
    <col min="2" max="2" width="19.7109375" bestFit="1" customWidth="1"/>
    <col min="3" max="3" width="25.5703125" bestFit="1" customWidth="1"/>
    <col min="4" max="4" width="23" bestFit="1" customWidth="1"/>
    <col min="5" max="5" width="22.7109375" bestFit="1" customWidth="1"/>
    <col min="6" max="6" width="20.85546875" bestFit="1" customWidth="1"/>
    <col min="7" max="7" width="22.85546875" bestFit="1" customWidth="1"/>
    <col min="8" max="8" width="20" bestFit="1" customWidth="1"/>
    <col min="9" max="9" width="23.5703125" bestFit="1" customWidth="1"/>
    <col min="10" max="10" width="22.28515625" bestFit="1" customWidth="1"/>
    <col min="11" max="11" width="21" bestFit="1" customWidth="1"/>
    <col min="12" max="12" width="23.28515625" bestFit="1" customWidth="1"/>
    <col min="13" max="13" width="21.85546875" bestFit="1" customWidth="1"/>
    <col min="14" max="14" width="14.28515625" bestFit="1" customWidth="1"/>
    <col min="15" max="15" width="18.42578125" bestFit="1" customWidth="1"/>
    <col min="16" max="16" width="23.7109375" bestFit="1" customWidth="1"/>
    <col min="17" max="17" width="17.5703125" bestFit="1" customWidth="1"/>
    <col min="18" max="18" width="15.140625" bestFit="1" customWidth="1"/>
    <col min="19" max="19" width="17.42578125" bestFit="1" customWidth="1"/>
    <col min="20" max="20" width="23.7109375" bestFit="1" customWidth="1"/>
    <col min="21" max="21" width="31.42578125" bestFit="1" customWidth="1"/>
    <col min="22" max="22" width="12" bestFit="1" customWidth="1"/>
    <col min="23" max="23" width="18.85546875" bestFit="1" customWidth="1"/>
    <col min="24" max="24" width="31.85546875" bestFit="1" customWidth="1"/>
    <col min="25" max="25" width="21" bestFit="1" customWidth="1"/>
    <col min="26" max="26" width="15.7109375" bestFit="1" customWidth="1"/>
    <col min="27" max="27" width="16.140625" bestFit="1" customWidth="1"/>
    <col min="28" max="28" width="20.5703125" bestFit="1" customWidth="1"/>
    <col min="29" max="29" width="22.5703125" bestFit="1" customWidth="1"/>
    <col min="30" max="30" width="15.7109375" bestFit="1" customWidth="1"/>
    <col min="31" max="31" width="15.5703125" bestFit="1" customWidth="1"/>
    <col min="32" max="32" width="19.85546875" bestFit="1" customWidth="1"/>
    <col min="33" max="33" width="17.28515625" bestFit="1" customWidth="1"/>
    <col min="34" max="34" width="31" bestFit="1" customWidth="1"/>
    <col min="35" max="35" width="20" bestFit="1" customWidth="1"/>
    <col min="36" max="36" width="16.5703125" bestFit="1" customWidth="1"/>
    <col min="37" max="37" width="17.5703125" bestFit="1" customWidth="1"/>
    <col min="38" max="38" width="19.7109375" bestFit="1" customWidth="1"/>
    <col min="39" max="39" width="21.7109375" bestFit="1" customWidth="1"/>
    <col min="40" max="40" width="10.42578125" bestFit="1" customWidth="1"/>
    <col min="41" max="41" width="30.28515625" bestFit="1" customWidth="1"/>
    <col min="42" max="42" width="19.28515625" bestFit="1" customWidth="1"/>
    <col min="43" max="43" width="15.42578125" bestFit="1" customWidth="1"/>
    <col min="44" max="44" width="34.28515625" bestFit="1" customWidth="1"/>
    <col min="45" max="45" width="16.7109375" bestFit="1" customWidth="1"/>
    <col min="46" max="46" width="12.28515625" bestFit="1" customWidth="1"/>
    <col min="47" max="47" width="14.7109375" bestFit="1" customWidth="1"/>
    <col min="48" max="48" width="23.7109375" bestFit="1" customWidth="1"/>
    <col min="49" max="49" width="19.7109375" bestFit="1" customWidth="1"/>
    <col min="50" max="50" width="17.5703125" bestFit="1" customWidth="1"/>
    <col min="51" max="51" width="21.5703125" bestFit="1" customWidth="1"/>
    <col min="52" max="52" width="22.5703125" bestFit="1" customWidth="1"/>
    <col min="53" max="53" width="21.5703125" bestFit="1" customWidth="1"/>
    <col min="54" max="54" width="14.7109375" bestFit="1" customWidth="1"/>
    <col min="55" max="55" width="17.5703125" bestFit="1" customWidth="1"/>
    <col min="56" max="56" width="20.42578125" bestFit="1" customWidth="1"/>
    <col min="57" max="57" width="17.7109375" bestFit="1" customWidth="1"/>
    <col min="58" max="58" width="20" bestFit="1" customWidth="1"/>
    <col min="59" max="59" width="17.7109375" bestFit="1" customWidth="1"/>
    <col min="60" max="60" width="22.42578125" bestFit="1" customWidth="1"/>
    <col min="61" max="61" width="17.28515625" bestFit="1" customWidth="1"/>
    <col min="62" max="62" width="18.28515625" bestFit="1" customWidth="1"/>
    <col min="63" max="63" width="23.140625" bestFit="1" customWidth="1"/>
    <col min="64" max="64" width="17.7109375" bestFit="1" customWidth="1"/>
    <col min="65" max="65" width="14.7109375" bestFit="1" customWidth="1"/>
    <col min="66" max="66" width="22.28515625" bestFit="1" customWidth="1"/>
    <col min="67" max="67" width="18" bestFit="1" customWidth="1"/>
    <col min="68" max="68" width="14.5703125" bestFit="1" customWidth="1"/>
    <col min="69" max="69" width="32.85546875" bestFit="1" customWidth="1"/>
    <col min="70" max="70" width="19.42578125" bestFit="1" customWidth="1"/>
    <col min="71" max="71" width="20.140625" bestFit="1" customWidth="1"/>
    <col min="72" max="72" width="21.85546875" bestFit="1" customWidth="1"/>
    <col min="73" max="73" width="9.7109375" bestFit="1" customWidth="1"/>
  </cols>
  <sheetData>
    <row r="1" spans="1:6">
      <c r="A1" t="s">
        <v>2558</v>
      </c>
      <c r="B1" t="s">
        <v>2580</v>
      </c>
      <c r="D1" s="205" t="s">
        <v>2721</v>
      </c>
      <c r="E1" s="206" t="s">
        <v>2580</v>
      </c>
    </row>
    <row r="2" spans="1:6">
      <c r="A2" t="s">
        <v>3</v>
      </c>
      <c r="B2" s="207">
        <v>6944.5</v>
      </c>
      <c r="D2" t="s">
        <v>3</v>
      </c>
      <c r="E2" s="207">
        <v>6944.5</v>
      </c>
      <c r="F2" s="108">
        <f>E2-B2</f>
        <v>0</v>
      </c>
    </row>
    <row r="3" spans="1:6">
      <c r="A3" s="111" t="s">
        <v>2577</v>
      </c>
      <c r="B3" s="207">
        <v>6663.14</v>
      </c>
      <c r="D3" t="s">
        <v>2577</v>
      </c>
      <c r="E3" s="207">
        <v>6663.14</v>
      </c>
      <c r="F3" s="108">
        <f t="shared" ref="F3:F49" si="0">E3-B3</f>
        <v>0</v>
      </c>
    </row>
    <row r="4" spans="1:6">
      <c r="A4" t="s">
        <v>524</v>
      </c>
      <c r="B4" s="207">
        <v>32935</v>
      </c>
      <c r="D4" t="s">
        <v>2728</v>
      </c>
      <c r="E4" s="207">
        <v>32935</v>
      </c>
      <c r="F4" s="108">
        <f t="shared" si="0"/>
        <v>0</v>
      </c>
    </row>
    <row r="5" spans="1:6">
      <c r="A5" t="s">
        <v>145</v>
      </c>
      <c r="B5" s="207">
        <v>14509.8</v>
      </c>
      <c r="D5" t="s">
        <v>145</v>
      </c>
      <c r="E5" s="207">
        <v>14509.8</v>
      </c>
      <c r="F5" s="108">
        <f t="shared" si="0"/>
        <v>0</v>
      </c>
    </row>
    <row r="6" spans="1:6">
      <c r="A6" t="s">
        <v>2442</v>
      </c>
      <c r="B6" s="207">
        <v>49079.5</v>
      </c>
      <c r="D6" t="s">
        <v>2442</v>
      </c>
      <c r="E6" s="207">
        <v>49079.5</v>
      </c>
      <c r="F6" s="108">
        <f t="shared" si="0"/>
        <v>0</v>
      </c>
    </row>
    <row r="7" spans="1:6">
      <c r="A7" t="s">
        <v>537</v>
      </c>
      <c r="B7" s="207">
        <v>53746.399999999994</v>
      </c>
      <c r="D7" t="s">
        <v>537</v>
      </c>
      <c r="E7" s="207">
        <v>53746.399999999994</v>
      </c>
      <c r="F7" s="108">
        <f t="shared" si="0"/>
        <v>0</v>
      </c>
    </row>
    <row r="8" spans="1:6">
      <c r="A8" t="s">
        <v>160</v>
      </c>
      <c r="B8" s="207">
        <v>5599688.6400000025</v>
      </c>
      <c r="D8" t="s">
        <v>160</v>
      </c>
      <c r="E8" s="207">
        <v>5599688.6400000025</v>
      </c>
      <c r="F8" s="108">
        <f t="shared" si="0"/>
        <v>0</v>
      </c>
    </row>
    <row r="9" spans="1:6">
      <c r="A9" t="s">
        <v>1133</v>
      </c>
      <c r="B9" s="207">
        <v>75760.155000000013</v>
      </c>
      <c r="D9" t="s">
        <v>1133</v>
      </c>
      <c r="E9" s="207">
        <v>75760.155000000013</v>
      </c>
      <c r="F9" s="108">
        <f t="shared" si="0"/>
        <v>0</v>
      </c>
    </row>
    <row r="10" spans="1:6">
      <c r="A10" t="s">
        <v>880</v>
      </c>
      <c r="B10" s="207">
        <v>142413.50000000003</v>
      </c>
      <c r="D10" t="s">
        <v>880</v>
      </c>
      <c r="E10" s="207">
        <v>142413.50000000003</v>
      </c>
      <c r="F10" s="108">
        <f t="shared" si="0"/>
        <v>0</v>
      </c>
    </row>
    <row r="11" spans="1:6">
      <c r="A11" t="s">
        <v>186</v>
      </c>
      <c r="B11" s="207">
        <v>6378396.5999999959</v>
      </c>
      <c r="D11" t="s">
        <v>186</v>
      </c>
      <c r="E11" s="207">
        <v>6378396.5999999959</v>
      </c>
      <c r="F11" s="108">
        <f t="shared" si="0"/>
        <v>0</v>
      </c>
    </row>
    <row r="12" spans="1:6">
      <c r="A12" t="s">
        <v>196</v>
      </c>
      <c r="B12" s="207">
        <v>0</v>
      </c>
      <c r="D12" t="s">
        <v>196</v>
      </c>
      <c r="E12" s="207">
        <v>0</v>
      </c>
      <c r="F12" s="108">
        <f t="shared" si="0"/>
        <v>0</v>
      </c>
    </row>
    <row r="13" spans="1:6">
      <c r="A13" t="s">
        <v>205</v>
      </c>
      <c r="B13" s="207">
        <v>7425387.7399999984</v>
      </c>
      <c r="D13" t="s">
        <v>205</v>
      </c>
      <c r="E13" s="207">
        <v>7425387.7399999984</v>
      </c>
      <c r="F13" s="108">
        <f t="shared" si="0"/>
        <v>0</v>
      </c>
    </row>
    <row r="14" spans="1:6">
      <c r="A14" t="s">
        <v>559</v>
      </c>
      <c r="B14" s="207">
        <v>30622.499999999996</v>
      </c>
      <c r="D14" t="s">
        <v>2729</v>
      </c>
      <c r="E14" s="207">
        <v>30622.499999999996</v>
      </c>
      <c r="F14" s="108">
        <f t="shared" si="0"/>
        <v>0</v>
      </c>
    </row>
    <row r="15" spans="1:6">
      <c r="A15" t="s">
        <v>215</v>
      </c>
      <c r="B15" s="207">
        <v>29239.8</v>
      </c>
      <c r="D15" t="s">
        <v>215</v>
      </c>
      <c r="E15" s="207">
        <v>29239.8</v>
      </c>
      <c r="F15" s="108">
        <f t="shared" si="0"/>
        <v>0</v>
      </c>
    </row>
    <row r="16" spans="1:6">
      <c r="A16" t="s">
        <v>1143</v>
      </c>
      <c r="B16" s="207">
        <v>1794021.9999999998</v>
      </c>
      <c r="D16" t="s">
        <v>1143</v>
      </c>
      <c r="E16" s="207">
        <v>1794021.9999999998</v>
      </c>
      <c r="F16" s="108">
        <f t="shared" si="0"/>
        <v>0</v>
      </c>
    </row>
    <row r="17" spans="1:6">
      <c r="A17" t="s">
        <v>224</v>
      </c>
      <c r="B17" s="207">
        <v>50969448.219999999</v>
      </c>
      <c r="D17" t="s">
        <v>224</v>
      </c>
      <c r="E17" s="207">
        <v>50969448.219999999</v>
      </c>
      <c r="F17" s="108">
        <f t="shared" si="0"/>
        <v>0</v>
      </c>
    </row>
    <row r="18" spans="1:6">
      <c r="A18" t="s">
        <v>1640</v>
      </c>
      <c r="B18" s="207">
        <v>15111</v>
      </c>
      <c r="D18" t="s">
        <v>2732</v>
      </c>
      <c r="E18" s="207">
        <v>15111</v>
      </c>
      <c r="F18" s="108">
        <f t="shared" si="0"/>
        <v>0</v>
      </c>
    </row>
    <row r="19" spans="1:6">
      <c r="A19" t="s">
        <v>1153</v>
      </c>
      <c r="B19" s="207">
        <v>1878826.2</v>
      </c>
      <c r="D19" t="s">
        <v>1153</v>
      </c>
      <c r="E19" s="207">
        <v>1878826.2</v>
      </c>
      <c r="F19" s="108">
        <f t="shared" si="0"/>
        <v>0</v>
      </c>
    </row>
    <row r="20" spans="1:6">
      <c r="A20" t="s">
        <v>1694</v>
      </c>
      <c r="B20" s="207">
        <v>598138.21</v>
      </c>
      <c r="D20" t="s">
        <v>1694</v>
      </c>
      <c r="E20" s="207">
        <v>598138.21</v>
      </c>
      <c r="F20" s="108">
        <f t="shared" si="0"/>
        <v>0</v>
      </c>
    </row>
    <row r="21" spans="1:6">
      <c r="A21" t="s">
        <v>1067</v>
      </c>
      <c r="B21" s="207">
        <v>219942.2</v>
      </c>
      <c r="D21" t="s">
        <v>1067</v>
      </c>
      <c r="E21" s="207">
        <v>219942.2</v>
      </c>
      <c r="F21" s="108">
        <f t="shared" si="0"/>
        <v>0</v>
      </c>
    </row>
    <row r="22" spans="1:6">
      <c r="A22" t="s">
        <v>2461</v>
      </c>
      <c r="B22" s="207">
        <v>641592.89999999991</v>
      </c>
      <c r="D22" t="s">
        <v>2461</v>
      </c>
      <c r="E22" s="207">
        <v>641592.89999999991</v>
      </c>
      <c r="F22" s="108">
        <f t="shared" si="0"/>
        <v>0</v>
      </c>
    </row>
    <row r="23" spans="1:6">
      <c r="A23" t="s">
        <v>234</v>
      </c>
      <c r="B23" s="207">
        <v>571081.00000000012</v>
      </c>
      <c r="D23" t="s">
        <v>234</v>
      </c>
      <c r="E23" s="207">
        <v>571081.00000000012</v>
      </c>
      <c r="F23" s="108">
        <f t="shared" si="0"/>
        <v>0</v>
      </c>
    </row>
    <row r="24" spans="1:6">
      <c r="A24" t="s">
        <v>571</v>
      </c>
      <c r="B24" s="207">
        <v>11427</v>
      </c>
      <c r="D24" t="s">
        <v>2734</v>
      </c>
      <c r="E24" s="207">
        <v>11427</v>
      </c>
      <c r="F24" s="108">
        <f t="shared" si="0"/>
        <v>0</v>
      </c>
    </row>
    <row r="25" spans="1:6">
      <c r="A25" t="s">
        <v>2471</v>
      </c>
      <c r="B25" s="207">
        <v>372414.72000000003</v>
      </c>
      <c r="D25" t="s">
        <v>2471</v>
      </c>
      <c r="E25" s="207">
        <v>372414.72000000003</v>
      </c>
      <c r="F25" s="108">
        <f t="shared" si="0"/>
        <v>0</v>
      </c>
    </row>
    <row r="26" spans="1:6">
      <c r="A26" t="s">
        <v>919</v>
      </c>
      <c r="B26" s="207">
        <v>203312.2</v>
      </c>
      <c r="D26" t="s">
        <v>919</v>
      </c>
      <c r="E26" s="207">
        <v>203312.2</v>
      </c>
      <c r="F26" s="108">
        <f t="shared" si="0"/>
        <v>0</v>
      </c>
    </row>
    <row r="27" spans="1:6">
      <c r="A27" t="s">
        <v>1192</v>
      </c>
      <c r="B27" s="207">
        <v>11935</v>
      </c>
      <c r="D27" t="s">
        <v>1192</v>
      </c>
      <c r="E27" s="207">
        <v>11935</v>
      </c>
      <c r="F27" s="108">
        <f t="shared" si="0"/>
        <v>0</v>
      </c>
    </row>
    <row r="28" spans="1:6">
      <c r="A28" t="s">
        <v>2480</v>
      </c>
      <c r="B28" s="207">
        <v>2030</v>
      </c>
      <c r="D28" t="s">
        <v>2480</v>
      </c>
      <c r="E28" s="207">
        <v>2030</v>
      </c>
      <c r="F28" s="108">
        <f t="shared" si="0"/>
        <v>0</v>
      </c>
    </row>
    <row r="29" spans="1:6">
      <c r="A29" t="s">
        <v>1595</v>
      </c>
      <c r="B29" s="207">
        <v>0</v>
      </c>
      <c r="D29" t="s">
        <v>1595</v>
      </c>
      <c r="E29" s="207">
        <v>0</v>
      </c>
      <c r="F29" s="108">
        <f t="shared" si="0"/>
        <v>0</v>
      </c>
    </row>
    <row r="30" spans="1:6">
      <c r="A30" t="s">
        <v>1220</v>
      </c>
      <c r="B30" s="207">
        <v>5286</v>
      </c>
      <c r="D30" t="s">
        <v>1220</v>
      </c>
      <c r="E30" s="207">
        <v>5286</v>
      </c>
      <c r="F30" s="108">
        <f t="shared" si="0"/>
        <v>0</v>
      </c>
    </row>
    <row r="31" spans="1:6">
      <c r="A31" t="s">
        <v>1228</v>
      </c>
      <c r="B31" s="207">
        <v>5286</v>
      </c>
      <c r="D31" t="s">
        <v>1228</v>
      </c>
      <c r="E31" s="207">
        <v>5286</v>
      </c>
      <c r="F31" s="108">
        <f t="shared" si="0"/>
        <v>0</v>
      </c>
    </row>
    <row r="32" spans="1:6">
      <c r="A32" t="s">
        <v>242</v>
      </c>
      <c r="B32" s="207">
        <v>1442637.6</v>
      </c>
      <c r="D32" t="s">
        <v>242</v>
      </c>
      <c r="E32" s="207">
        <v>1442637.6</v>
      </c>
      <c r="F32" s="108">
        <f t="shared" si="0"/>
        <v>0</v>
      </c>
    </row>
    <row r="33" spans="1:6">
      <c r="A33" t="s">
        <v>1265</v>
      </c>
      <c r="B33" s="207">
        <v>365013</v>
      </c>
      <c r="D33" t="s">
        <v>1265</v>
      </c>
      <c r="E33" s="207">
        <v>365013</v>
      </c>
      <c r="F33" s="108">
        <f t="shared" si="0"/>
        <v>0</v>
      </c>
    </row>
    <row r="34" spans="1:6">
      <c r="A34" t="s">
        <v>1776</v>
      </c>
      <c r="B34" s="207">
        <v>1740294.6662879998</v>
      </c>
      <c r="D34" t="s">
        <v>1776</v>
      </c>
      <c r="E34" s="207">
        <v>1740294.6662879998</v>
      </c>
      <c r="F34" s="108">
        <f t="shared" si="0"/>
        <v>0</v>
      </c>
    </row>
    <row r="35" spans="1:6">
      <c r="A35" t="s">
        <v>1784</v>
      </c>
      <c r="B35" s="207">
        <v>34185.599999999999</v>
      </c>
      <c r="D35" t="s">
        <v>1784</v>
      </c>
      <c r="E35" s="207">
        <v>34185.599999999999</v>
      </c>
      <c r="F35" s="108">
        <f t="shared" si="0"/>
        <v>0</v>
      </c>
    </row>
    <row r="36" spans="1:6">
      <c r="A36" t="s">
        <v>2490</v>
      </c>
      <c r="B36" s="207">
        <v>1677860.5</v>
      </c>
      <c r="D36" t="s">
        <v>2490</v>
      </c>
      <c r="E36" s="207">
        <v>1677860.5</v>
      </c>
      <c r="F36" s="108">
        <f t="shared" si="0"/>
        <v>0</v>
      </c>
    </row>
    <row r="37" spans="1:6">
      <c r="A37" t="s">
        <v>621</v>
      </c>
      <c r="B37" s="207">
        <v>155450.49</v>
      </c>
      <c r="D37" t="s">
        <v>621</v>
      </c>
      <c r="E37" s="207">
        <v>155450.49</v>
      </c>
      <c r="F37" s="108">
        <f t="shared" si="0"/>
        <v>0</v>
      </c>
    </row>
    <row r="38" spans="1:6">
      <c r="A38" t="s">
        <v>630</v>
      </c>
      <c r="B38" s="207">
        <v>212803.60600000003</v>
      </c>
      <c r="D38" t="s">
        <v>630</v>
      </c>
      <c r="E38" s="207">
        <v>212803.60600000003</v>
      </c>
      <c r="F38" s="108">
        <f t="shared" si="0"/>
        <v>0</v>
      </c>
    </row>
    <row r="39" spans="1:6">
      <c r="A39" t="s">
        <v>262</v>
      </c>
      <c r="B39" s="207">
        <v>3047.96</v>
      </c>
      <c r="D39" t="s">
        <v>262</v>
      </c>
      <c r="E39" s="207">
        <v>3047.96</v>
      </c>
      <c r="F39" s="108">
        <f t="shared" si="0"/>
        <v>0</v>
      </c>
    </row>
    <row r="40" spans="1:6">
      <c r="A40" t="s">
        <v>1285</v>
      </c>
      <c r="B40" s="207">
        <v>152500.92000000001</v>
      </c>
      <c r="D40" t="s">
        <v>1285</v>
      </c>
      <c r="E40" s="207">
        <v>152500.92000000001</v>
      </c>
      <c r="F40" s="108">
        <f t="shared" si="0"/>
        <v>0</v>
      </c>
    </row>
    <row r="41" spans="1:6">
      <c r="A41" t="s">
        <v>1293</v>
      </c>
      <c r="B41" s="207">
        <v>337025.57000000007</v>
      </c>
      <c r="D41" t="s">
        <v>1293</v>
      </c>
      <c r="E41" s="207">
        <v>337025.57000000007</v>
      </c>
      <c r="F41" s="108">
        <f t="shared" si="0"/>
        <v>0</v>
      </c>
    </row>
    <row r="42" spans="1:6">
      <c r="A42" t="s">
        <v>641</v>
      </c>
      <c r="B42" s="207">
        <v>6415016.2399999993</v>
      </c>
      <c r="D42" t="s">
        <v>641</v>
      </c>
      <c r="E42" s="207">
        <v>6415016.2399999993</v>
      </c>
      <c r="F42" s="108">
        <f t="shared" si="0"/>
        <v>0</v>
      </c>
    </row>
    <row r="43" spans="1:6">
      <c r="A43" t="s">
        <v>2499</v>
      </c>
      <c r="B43" s="207">
        <v>4659607.8000000007</v>
      </c>
      <c r="D43" t="s">
        <v>2499</v>
      </c>
      <c r="E43" s="207">
        <v>4659607.8000000007</v>
      </c>
      <c r="F43" s="108">
        <f t="shared" si="0"/>
        <v>0</v>
      </c>
    </row>
    <row r="44" spans="1:6">
      <c r="A44" t="s">
        <v>270</v>
      </c>
      <c r="B44" s="207">
        <v>34639.11</v>
      </c>
      <c r="D44" t="s">
        <v>270</v>
      </c>
      <c r="E44" s="207">
        <v>34639.11</v>
      </c>
      <c r="F44" s="108">
        <f t="shared" si="0"/>
        <v>0</v>
      </c>
    </row>
    <row r="45" spans="1:6">
      <c r="A45" t="s">
        <v>661</v>
      </c>
      <c r="B45" s="207">
        <v>953308.20000000007</v>
      </c>
      <c r="D45" t="s">
        <v>661</v>
      </c>
      <c r="E45" s="207">
        <v>953308.20000000007</v>
      </c>
      <c r="F45" s="108">
        <f t="shared" si="0"/>
        <v>0</v>
      </c>
    </row>
    <row r="46" spans="1:6">
      <c r="A46" t="s">
        <v>1300</v>
      </c>
      <c r="B46" s="207">
        <v>2692788</v>
      </c>
      <c r="D46" t="s">
        <v>1300</v>
      </c>
      <c r="E46" s="207">
        <v>2692788</v>
      </c>
      <c r="F46" s="108">
        <f t="shared" si="0"/>
        <v>0</v>
      </c>
    </row>
    <row r="47" spans="1:6">
      <c r="A47" t="s">
        <v>527</v>
      </c>
      <c r="B47" s="207">
        <v>26574274.255883209</v>
      </c>
      <c r="D47" t="s">
        <v>527</v>
      </c>
      <c r="E47" s="207">
        <v>26574274.255883209</v>
      </c>
      <c r="F47" s="108">
        <f t="shared" si="0"/>
        <v>0</v>
      </c>
    </row>
    <row r="48" spans="1:6">
      <c r="A48" t="s">
        <v>1819</v>
      </c>
      <c r="B48" s="207">
        <v>17924.8</v>
      </c>
      <c r="D48" t="s">
        <v>1819</v>
      </c>
      <c r="E48" s="207">
        <v>17924.8</v>
      </c>
      <c r="F48" s="108">
        <f t="shared" si="0"/>
        <v>0</v>
      </c>
    </row>
    <row r="49" spans="1:6">
      <c r="A49" t="s">
        <v>672</v>
      </c>
      <c r="B49" s="207">
        <v>248060.39999999997</v>
      </c>
      <c r="D49" t="s">
        <v>2726</v>
      </c>
      <c r="E49" s="207">
        <v>248060.39999999997</v>
      </c>
      <c r="F49" s="108">
        <f t="shared" si="0"/>
        <v>0</v>
      </c>
    </row>
    <row r="50" spans="1:6">
      <c r="A50" t="s">
        <v>1829</v>
      </c>
      <c r="B50" s="207">
        <v>2152987.1</v>
      </c>
      <c r="D50" t="s">
        <v>1829</v>
      </c>
      <c r="E50" s="207">
        <v>2152987.1</v>
      </c>
      <c r="F50" s="108">
        <f t="shared" ref="F50:F81" si="1">E50-B50</f>
        <v>0</v>
      </c>
    </row>
    <row r="51" spans="1:6">
      <c r="A51" t="s">
        <v>1848</v>
      </c>
      <c r="B51" s="207">
        <v>9556</v>
      </c>
      <c r="D51" t="s">
        <v>1848</v>
      </c>
      <c r="E51" s="207">
        <v>9556</v>
      </c>
      <c r="F51" s="108">
        <f t="shared" si="1"/>
        <v>0</v>
      </c>
    </row>
    <row r="52" spans="1:6">
      <c r="A52" t="s">
        <v>1308</v>
      </c>
      <c r="B52" s="207">
        <v>185880</v>
      </c>
      <c r="D52" t="s">
        <v>1308</v>
      </c>
      <c r="E52" s="207">
        <v>185880</v>
      </c>
      <c r="F52" s="108">
        <f t="shared" si="1"/>
        <v>0</v>
      </c>
    </row>
    <row r="53" spans="1:6">
      <c r="A53" t="s">
        <v>682</v>
      </c>
      <c r="B53" s="207">
        <v>2708564.4</v>
      </c>
      <c r="D53" t="s">
        <v>2723</v>
      </c>
      <c r="E53" s="207">
        <v>2708564.4</v>
      </c>
      <c r="F53" s="108">
        <f t="shared" si="1"/>
        <v>0</v>
      </c>
    </row>
    <row r="54" spans="1:6">
      <c r="A54" t="s">
        <v>1858</v>
      </c>
      <c r="B54" s="207">
        <v>126247.4</v>
      </c>
      <c r="D54" t="s">
        <v>2727</v>
      </c>
      <c r="E54" s="207">
        <v>126247.4</v>
      </c>
      <c r="F54" s="108">
        <f t="shared" si="1"/>
        <v>0</v>
      </c>
    </row>
    <row r="55" spans="1:6">
      <c r="A55" t="s">
        <v>1868</v>
      </c>
      <c r="B55" s="207">
        <v>18927</v>
      </c>
      <c r="D55" t="s">
        <v>2730</v>
      </c>
      <c r="E55" s="207">
        <v>18927</v>
      </c>
      <c r="F55" s="108">
        <f t="shared" si="1"/>
        <v>0</v>
      </c>
    </row>
    <row r="56" spans="1:6">
      <c r="A56" t="s">
        <v>1324</v>
      </c>
      <c r="B56" s="207">
        <v>363988.2</v>
      </c>
      <c r="D56" t="s">
        <v>1324</v>
      </c>
      <c r="E56" s="207">
        <v>363988.2</v>
      </c>
      <c r="F56" s="108">
        <f t="shared" si="1"/>
        <v>0</v>
      </c>
    </row>
    <row r="57" spans="1:6">
      <c r="A57" t="s">
        <v>1337</v>
      </c>
      <c r="B57" s="207">
        <v>10334.4</v>
      </c>
      <c r="D57" t="s">
        <v>1337</v>
      </c>
      <c r="E57" s="207">
        <v>10334.4</v>
      </c>
      <c r="F57" s="108">
        <f t="shared" si="1"/>
        <v>0</v>
      </c>
    </row>
    <row r="58" spans="1:6">
      <c r="A58" t="s">
        <v>289</v>
      </c>
      <c r="B58" s="207">
        <v>93623.299999999988</v>
      </c>
      <c r="D58" t="s">
        <v>289</v>
      </c>
      <c r="E58" s="207">
        <v>93623.299999999988</v>
      </c>
      <c r="F58" s="108">
        <f t="shared" si="1"/>
        <v>0</v>
      </c>
    </row>
    <row r="59" spans="1:6">
      <c r="A59" t="s">
        <v>1894</v>
      </c>
      <c r="B59" s="207">
        <v>43480</v>
      </c>
      <c r="D59" t="s">
        <v>1894</v>
      </c>
      <c r="E59" s="207">
        <v>43480</v>
      </c>
      <c r="F59" s="108">
        <f t="shared" si="1"/>
        <v>0</v>
      </c>
    </row>
    <row r="60" spans="1:6">
      <c r="A60" t="s">
        <v>1904</v>
      </c>
      <c r="B60" s="207">
        <v>13485.6</v>
      </c>
      <c r="D60" t="s">
        <v>1904</v>
      </c>
      <c r="E60" s="207">
        <v>13485.6</v>
      </c>
      <c r="F60" s="108">
        <f t="shared" si="1"/>
        <v>0</v>
      </c>
    </row>
    <row r="61" spans="1:6">
      <c r="A61" t="s">
        <v>298</v>
      </c>
      <c r="B61" s="207">
        <v>36426</v>
      </c>
      <c r="D61" t="s">
        <v>298</v>
      </c>
      <c r="E61" s="207">
        <v>36426</v>
      </c>
      <c r="F61" s="108">
        <f t="shared" si="1"/>
        <v>0</v>
      </c>
    </row>
    <row r="62" spans="1:6">
      <c r="A62" t="s">
        <v>1058</v>
      </c>
      <c r="B62" s="207">
        <v>135441289.27999991</v>
      </c>
      <c r="D62" t="s">
        <v>1058</v>
      </c>
      <c r="E62" s="207">
        <v>135441289.27999991</v>
      </c>
      <c r="F62" s="108">
        <f t="shared" si="1"/>
        <v>0</v>
      </c>
    </row>
    <row r="63" spans="1:6">
      <c r="A63" t="s">
        <v>1914</v>
      </c>
      <c r="B63" s="207">
        <v>43320.100000000006</v>
      </c>
      <c r="D63" t="s">
        <v>1914</v>
      </c>
      <c r="E63" s="207">
        <v>43320.100000000006</v>
      </c>
      <c r="F63" s="108">
        <f t="shared" si="1"/>
        <v>0</v>
      </c>
    </row>
    <row r="64" spans="1:6">
      <c r="A64" t="s">
        <v>1969</v>
      </c>
      <c r="B64" s="207">
        <v>10192.199999999999</v>
      </c>
      <c r="C64" s="108"/>
      <c r="D64" t="s">
        <v>2736</v>
      </c>
      <c r="E64" s="207">
        <v>10192.199999999999</v>
      </c>
      <c r="F64" s="108">
        <f t="shared" si="1"/>
        <v>0</v>
      </c>
    </row>
    <row r="65" spans="1:10">
      <c r="A65" s="110" t="s">
        <v>2579</v>
      </c>
      <c r="B65" s="207">
        <v>15272</v>
      </c>
      <c r="D65" t="s">
        <v>2579</v>
      </c>
      <c r="E65" s="207">
        <v>15272</v>
      </c>
      <c r="F65" s="108">
        <f t="shared" si="1"/>
        <v>0</v>
      </c>
    </row>
    <row r="66" spans="1:10">
      <c r="A66" t="s">
        <v>1377</v>
      </c>
      <c r="B66" s="207">
        <v>2678571.1369999996</v>
      </c>
      <c r="D66" t="s">
        <v>1377</v>
      </c>
      <c r="E66" s="207">
        <v>2678571.1369999996</v>
      </c>
      <c r="F66" s="108">
        <f t="shared" si="1"/>
        <v>0</v>
      </c>
    </row>
    <row r="67" spans="1:10">
      <c r="A67" t="s">
        <v>2003</v>
      </c>
      <c r="B67" s="207">
        <v>1046</v>
      </c>
      <c r="D67" t="s">
        <v>2003</v>
      </c>
      <c r="E67" s="207">
        <v>1046</v>
      </c>
      <c r="F67" s="108">
        <f t="shared" si="1"/>
        <v>0</v>
      </c>
    </row>
    <row r="68" spans="1:10">
      <c r="A68" t="s">
        <v>2012</v>
      </c>
      <c r="B68" s="207">
        <v>707923.8</v>
      </c>
      <c r="D68" t="s">
        <v>2012</v>
      </c>
      <c r="E68" s="207">
        <v>707923.8</v>
      </c>
      <c r="F68" s="108">
        <f t="shared" si="1"/>
        <v>0</v>
      </c>
    </row>
    <row r="69" spans="1:10">
      <c r="A69" t="s">
        <v>1397</v>
      </c>
      <c r="B69" s="207">
        <v>1644589.7999999998</v>
      </c>
      <c r="D69" t="s">
        <v>1397</v>
      </c>
      <c r="E69" s="207">
        <v>1644589.7999999998</v>
      </c>
      <c r="F69" s="108">
        <f t="shared" si="1"/>
        <v>0</v>
      </c>
    </row>
    <row r="70" spans="1:10">
      <c r="A70" t="s">
        <v>1405</v>
      </c>
      <c r="B70" s="207">
        <v>5733208.4000000004</v>
      </c>
      <c r="D70" t="s">
        <v>1405</v>
      </c>
      <c r="E70" s="207">
        <v>5733208.4000000004</v>
      </c>
      <c r="F70" s="108">
        <f t="shared" si="1"/>
        <v>0</v>
      </c>
    </row>
    <row r="71" spans="1:10">
      <c r="A71" t="s">
        <v>2022</v>
      </c>
      <c r="B71" s="207">
        <v>66885.3</v>
      </c>
      <c r="D71" t="s">
        <v>2022</v>
      </c>
      <c r="E71" s="207">
        <v>66885.3</v>
      </c>
      <c r="F71" s="108">
        <f t="shared" si="1"/>
        <v>0</v>
      </c>
      <c r="I71" s="207"/>
      <c r="J71" s="108"/>
    </row>
    <row r="72" spans="1:10">
      <c r="A72" t="s">
        <v>1085</v>
      </c>
      <c r="B72" s="207">
        <v>61680.6</v>
      </c>
      <c r="C72" s="108"/>
      <c r="D72" t="s">
        <v>1085</v>
      </c>
      <c r="E72" s="207">
        <v>61680.6</v>
      </c>
      <c r="F72" s="108">
        <f t="shared" si="1"/>
        <v>0</v>
      </c>
    </row>
    <row r="73" spans="1:10">
      <c r="A73" s="110" t="s">
        <v>2033</v>
      </c>
      <c r="B73" s="207">
        <v>9630</v>
      </c>
      <c r="D73" t="s">
        <v>2033</v>
      </c>
      <c r="E73" s="207">
        <v>9630</v>
      </c>
      <c r="F73" s="108">
        <f t="shared" si="1"/>
        <v>0</v>
      </c>
    </row>
    <row r="74" spans="1:10">
      <c r="A74" t="s">
        <v>2065</v>
      </c>
      <c r="B74" s="207">
        <v>477202.19999999995</v>
      </c>
      <c r="D74" t="s">
        <v>2065</v>
      </c>
      <c r="E74" s="207">
        <v>477202.19999999995</v>
      </c>
      <c r="F74" s="108">
        <f t="shared" si="1"/>
        <v>0</v>
      </c>
    </row>
    <row r="75" spans="1:10">
      <c r="A75" t="s">
        <v>2082</v>
      </c>
      <c r="B75" s="207">
        <v>0</v>
      </c>
      <c r="D75" t="s">
        <v>2082</v>
      </c>
      <c r="E75" s="207">
        <v>0</v>
      </c>
      <c r="F75" s="108">
        <f t="shared" si="1"/>
        <v>0</v>
      </c>
    </row>
    <row r="76" spans="1:10">
      <c r="A76" t="s">
        <v>955</v>
      </c>
      <c r="B76" s="207">
        <v>0</v>
      </c>
      <c r="D76" t="s">
        <v>955</v>
      </c>
      <c r="E76" s="207">
        <v>0</v>
      </c>
      <c r="F76" s="108">
        <f t="shared" si="1"/>
        <v>0</v>
      </c>
    </row>
    <row r="77" spans="1:10">
      <c r="A77" t="s">
        <v>4</v>
      </c>
      <c r="B77" s="207">
        <v>538990.47000000009</v>
      </c>
      <c r="D77" t="s">
        <v>2725</v>
      </c>
      <c r="E77" s="207">
        <v>538990.47000000009</v>
      </c>
      <c r="F77" s="108">
        <f t="shared" si="1"/>
        <v>0</v>
      </c>
    </row>
    <row r="78" spans="1:10">
      <c r="A78" t="s">
        <v>1423</v>
      </c>
      <c r="B78" s="207">
        <v>6351</v>
      </c>
      <c r="D78" t="s">
        <v>1423</v>
      </c>
      <c r="E78" s="207">
        <v>6351</v>
      </c>
      <c r="F78" s="108">
        <f t="shared" si="1"/>
        <v>0</v>
      </c>
    </row>
    <row r="79" spans="1:10">
      <c r="A79" t="s">
        <v>2099</v>
      </c>
      <c r="B79" s="207">
        <v>1901.4</v>
      </c>
      <c r="D79" t="s">
        <v>2099</v>
      </c>
      <c r="E79" s="207">
        <v>1901.4</v>
      </c>
      <c r="F79" s="108">
        <f t="shared" si="1"/>
        <v>0</v>
      </c>
    </row>
    <row r="80" spans="1:10">
      <c r="A80" t="s">
        <v>899</v>
      </c>
      <c r="B80" s="207">
        <v>0</v>
      </c>
      <c r="D80" t="s">
        <v>899</v>
      </c>
      <c r="E80" s="207">
        <v>0</v>
      </c>
      <c r="F80" s="108">
        <f t="shared" si="1"/>
        <v>0</v>
      </c>
    </row>
    <row r="81" spans="1:10">
      <c r="A81" t="s">
        <v>1095</v>
      </c>
      <c r="B81" s="207">
        <v>259254.56</v>
      </c>
      <c r="D81" t="s">
        <v>1095</v>
      </c>
      <c r="E81" s="207">
        <v>259254.56</v>
      </c>
      <c r="F81" s="108">
        <f t="shared" si="1"/>
        <v>0</v>
      </c>
    </row>
    <row r="82" spans="1:10">
      <c r="A82" t="s">
        <v>2575</v>
      </c>
      <c r="B82" s="207">
        <v>843</v>
      </c>
      <c r="D82" t="s">
        <v>2575</v>
      </c>
      <c r="E82" s="207">
        <v>843</v>
      </c>
      <c r="F82" s="108">
        <f t="shared" ref="F82:F113" si="2">E82-B82</f>
        <v>0</v>
      </c>
    </row>
    <row r="83" spans="1:10">
      <c r="A83" t="s">
        <v>705</v>
      </c>
      <c r="B83" s="207">
        <v>334528.99999999988</v>
      </c>
      <c r="D83" t="s">
        <v>705</v>
      </c>
      <c r="E83" s="207">
        <v>334528.99999999988</v>
      </c>
      <c r="F83" s="108">
        <f t="shared" si="2"/>
        <v>0</v>
      </c>
    </row>
    <row r="84" spans="1:10">
      <c r="A84" t="s">
        <v>2117</v>
      </c>
      <c r="B84" s="207">
        <v>8002.96</v>
      </c>
      <c r="D84" t="s">
        <v>2117</v>
      </c>
      <c r="E84" s="207">
        <v>8002.96</v>
      </c>
      <c r="F84" s="108">
        <f t="shared" si="2"/>
        <v>0</v>
      </c>
    </row>
    <row r="85" spans="1:10">
      <c r="A85" t="s">
        <v>981</v>
      </c>
      <c r="B85" s="207">
        <v>695830.20000000007</v>
      </c>
      <c r="D85" t="s">
        <v>981</v>
      </c>
      <c r="E85" s="207">
        <v>695830.20000000007</v>
      </c>
      <c r="F85" s="108">
        <f t="shared" si="2"/>
        <v>0</v>
      </c>
    </row>
    <row r="86" spans="1:10">
      <c r="A86" t="s">
        <v>991</v>
      </c>
      <c r="B86" s="207">
        <v>39448.199999999997</v>
      </c>
      <c r="D86" t="s">
        <v>991</v>
      </c>
      <c r="E86" s="207">
        <v>39448.199999999997</v>
      </c>
      <c r="F86" s="108">
        <f t="shared" si="2"/>
        <v>0</v>
      </c>
    </row>
    <row r="87" spans="1:10">
      <c r="A87" t="s">
        <v>2132</v>
      </c>
      <c r="B87" s="207">
        <v>160083.11000000002</v>
      </c>
      <c r="D87" t="s">
        <v>2132</v>
      </c>
      <c r="E87" s="207">
        <v>160083.11000000002</v>
      </c>
      <c r="F87" s="108">
        <f t="shared" si="2"/>
        <v>0</v>
      </c>
    </row>
    <row r="88" spans="1:10">
      <c r="A88" t="s">
        <v>2140</v>
      </c>
      <c r="B88" s="207">
        <v>10772.9</v>
      </c>
      <c r="D88" t="s">
        <v>2735</v>
      </c>
      <c r="E88" s="207">
        <v>10772.9</v>
      </c>
      <c r="F88" s="108">
        <f t="shared" si="2"/>
        <v>0</v>
      </c>
    </row>
    <row r="89" spans="1:10">
      <c r="A89" t="s">
        <v>352</v>
      </c>
      <c r="B89" s="207">
        <v>16452.599999999999</v>
      </c>
      <c r="D89" t="s">
        <v>352</v>
      </c>
      <c r="E89" s="207">
        <v>16452.599999999999</v>
      </c>
      <c r="F89" s="108">
        <f t="shared" si="2"/>
        <v>0</v>
      </c>
    </row>
    <row r="90" spans="1:10">
      <c r="A90" t="s">
        <v>2149</v>
      </c>
      <c r="B90" s="207">
        <v>1452050.8204480002</v>
      </c>
      <c r="D90" t="s">
        <v>2724</v>
      </c>
      <c r="E90" s="207">
        <v>1452050.8204480002</v>
      </c>
      <c r="F90" s="108">
        <f t="shared" si="2"/>
        <v>0</v>
      </c>
      <c r="I90" s="207"/>
      <c r="J90" s="108"/>
    </row>
    <row r="91" spans="1:10">
      <c r="A91" s="111" t="s">
        <v>362</v>
      </c>
      <c r="B91" s="207">
        <v>0</v>
      </c>
      <c r="D91" t="s">
        <v>362</v>
      </c>
      <c r="E91" s="207">
        <v>0</v>
      </c>
      <c r="F91" s="108">
        <f t="shared" si="2"/>
        <v>0</v>
      </c>
    </row>
    <row r="92" spans="1:10">
      <c r="A92" t="s">
        <v>2157</v>
      </c>
      <c r="B92" s="207">
        <v>89879.327499999999</v>
      </c>
      <c r="D92" t="s">
        <v>2157</v>
      </c>
      <c r="E92" s="207">
        <v>89879.327499999999</v>
      </c>
      <c r="F92" s="108">
        <f t="shared" si="2"/>
        <v>0</v>
      </c>
    </row>
    <row r="93" spans="1:10">
      <c r="A93" t="s">
        <v>2171</v>
      </c>
      <c r="B93" s="207">
        <v>799010.8</v>
      </c>
      <c r="D93" t="s">
        <v>2171</v>
      </c>
      <c r="E93" s="207">
        <v>799010.8</v>
      </c>
      <c r="F93" s="108">
        <f t="shared" si="2"/>
        <v>0</v>
      </c>
    </row>
    <row r="94" spans="1:10">
      <c r="A94" s="111" t="s">
        <v>2576</v>
      </c>
      <c r="B94" s="207">
        <v>3606</v>
      </c>
      <c r="D94" t="s">
        <v>2576</v>
      </c>
      <c r="E94" s="207">
        <v>3606</v>
      </c>
      <c r="F94" s="108">
        <f t="shared" si="2"/>
        <v>0</v>
      </c>
    </row>
    <row r="95" spans="1:10">
      <c r="A95" t="s">
        <v>1441</v>
      </c>
      <c r="B95" s="207">
        <v>10635.6</v>
      </c>
      <c r="D95" t="s">
        <v>1441</v>
      </c>
      <c r="E95" s="207">
        <v>10635.6</v>
      </c>
      <c r="F95" s="108">
        <f t="shared" si="2"/>
        <v>0</v>
      </c>
    </row>
    <row r="96" spans="1:10">
      <c r="A96" t="s">
        <v>2190</v>
      </c>
      <c r="B96" s="207">
        <v>827100.7</v>
      </c>
      <c r="D96" t="s">
        <v>2190</v>
      </c>
      <c r="E96" s="207">
        <v>827100.7</v>
      </c>
      <c r="F96" s="108">
        <f t="shared" si="2"/>
        <v>0</v>
      </c>
    </row>
    <row r="97" spans="1:10">
      <c r="A97" t="s">
        <v>2200</v>
      </c>
      <c r="B97" s="207">
        <v>11011534.125699999</v>
      </c>
      <c r="D97" t="s">
        <v>2200</v>
      </c>
      <c r="E97" s="207">
        <v>11011534.125699999</v>
      </c>
      <c r="F97" s="108">
        <f t="shared" si="2"/>
        <v>0</v>
      </c>
    </row>
    <row r="98" spans="1:10">
      <c r="A98" t="s">
        <v>723</v>
      </c>
      <c r="B98" s="207">
        <v>50108</v>
      </c>
      <c r="D98" t="s">
        <v>723</v>
      </c>
      <c r="E98" s="207">
        <v>50108</v>
      </c>
      <c r="F98" s="108">
        <f t="shared" si="2"/>
        <v>0</v>
      </c>
    </row>
    <row r="99" spans="1:10">
      <c r="A99" t="s">
        <v>378</v>
      </c>
      <c r="B99" s="207">
        <v>216207.09999999998</v>
      </c>
      <c r="D99" t="s">
        <v>378</v>
      </c>
      <c r="E99" s="207">
        <v>216207.09999999998</v>
      </c>
      <c r="F99" s="108">
        <f t="shared" si="2"/>
        <v>0</v>
      </c>
    </row>
    <row r="100" spans="1:10">
      <c r="A100" t="s">
        <v>1450</v>
      </c>
      <c r="B100" s="207">
        <v>1243979.03</v>
      </c>
      <c r="D100" t="s">
        <v>1450</v>
      </c>
      <c r="E100" s="207">
        <v>1243979.03</v>
      </c>
      <c r="F100" s="108">
        <f t="shared" si="2"/>
        <v>0</v>
      </c>
    </row>
    <row r="101" spans="1:10">
      <c r="A101" t="s">
        <v>2239</v>
      </c>
      <c r="B101" s="207">
        <v>5395</v>
      </c>
      <c r="D101" t="s">
        <v>2239</v>
      </c>
      <c r="E101" s="207">
        <v>5395</v>
      </c>
      <c r="F101" s="108">
        <f t="shared" si="2"/>
        <v>0</v>
      </c>
      <c r="I101" s="207"/>
      <c r="J101" s="108"/>
    </row>
    <row r="102" spans="1:10">
      <c r="A102" t="s">
        <v>2265</v>
      </c>
      <c r="B102" s="207">
        <v>2454</v>
      </c>
      <c r="D102" t="s">
        <v>2738</v>
      </c>
      <c r="E102" s="207">
        <v>2454</v>
      </c>
      <c r="F102" s="108">
        <f t="shared" si="2"/>
        <v>0</v>
      </c>
    </row>
    <row r="103" spans="1:10">
      <c r="A103" t="s">
        <v>2271</v>
      </c>
      <c r="B103" s="207">
        <v>4541423.3999999994</v>
      </c>
      <c r="D103" t="s">
        <v>2271</v>
      </c>
      <c r="E103" s="207">
        <v>4541423.3999999994</v>
      </c>
      <c r="F103" s="108">
        <f t="shared" si="2"/>
        <v>0</v>
      </c>
    </row>
    <row r="104" spans="1:10">
      <c r="A104" t="s">
        <v>2280</v>
      </c>
      <c r="B104" s="207">
        <v>151243.79999999999</v>
      </c>
      <c r="D104" t="s">
        <v>2280</v>
      </c>
      <c r="E104" s="207">
        <v>151243.79999999999</v>
      </c>
      <c r="F104" s="108">
        <f t="shared" si="2"/>
        <v>0</v>
      </c>
    </row>
    <row r="105" spans="1:10">
      <c r="A105" t="s">
        <v>2288</v>
      </c>
      <c r="B105" s="207">
        <v>115672.8</v>
      </c>
      <c r="D105" t="s">
        <v>2288</v>
      </c>
      <c r="E105" s="207">
        <v>115672.8</v>
      </c>
      <c r="F105" s="108">
        <f t="shared" si="2"/>
        <v>0</v>
      </c>
    </row>
    <row r="106" spans="1:10">
      <c r="A106" t="s">
        <v>1470</v>
      </c>
      <c r="B106" s="207">
        <v>340161.61</v>
      </c>
      <c r="D106" t="s">
        <v>1470</v>
      </c>
      <c r="E106" s="207">
        <v>340161.61</v>
      </c>
      <c r="F106" s="108">
        <f t="shared" si="2"/>
        <v>0</v>
      </c>
    </row>
    <row r="107" spans="1:10">
      <c r="A107" t="s">
        <v>2296</v>
      </c>
      <c r="B107" s="207">
        <v>342084</v>
      </c>
      <c r="D107" t="s">
        <v>2296</v>
      </c>
      <c r="E107" s="207">
        <v>342084</v>
      </c>
      <c r="F107" s="108">
        <f t="shared" si="2"/>
        <v>0</v>
      </c>
    </row>
    <row r="108" spans="1:10">
      <c r="A108" t="s">
        <v>1478</v>
      </c>
      <c r="B108" s="207">
        <v>2832</v>
      </c>
      <c r="D108" t="s">
        <v>1478</v>
      </c>
      <c r="E108" s="207">
        <v>2832</v>
      </c>
      <c r="F108" s="108">
        <f t="shared" si="2"/>
        <v>0</v>
      </c>
    </row>
    <row r="109" spans="1:10">
      <c r="A109" t="s">
        <v>734</v>
      </c>
      <c r="B109" s="207">
        <v>15770</v>
      </c>
      <c r="D109" t="s">
        <v>2731</v>
      </c>
      <c r="E109" s="207">
        <v>15770</v>
      </c>
      <c r="F109" s="108">
        <f t="shared" si="2"/>
        <v>0</v>
      </c>
    </row>
    <row r="110" spans="1:10">
      <c r="A110" t="s">
        <v>2304</v>
      </c>
      <c r="B110" s="207">
        <v>2080492.1999999997</v>
      </c>
      <c r="D110" t="s">
        <v>2304</v>
      </c>
      <c r="E110" s="207">
        <v>2080492.1999999997</v>
      </c>
      <c r="F110" s="108">
        <f t="shared" si="2"/>
        <v>0</v>
      </c>
    </row>
    <row r="111" spans="1:10">
      <c r="A111" t="s">
        <v>397</v>
      </c>
      <c r="B111" s="207">
        <v>146391.29999999999</v>
      </c>
      <c r="D111" t="s">
        <v>397</v>
      </c>
      <c r="E111" s="207">
        <v>146391.29999999999</v>
      </c>
      <c r="F111" s="108">
        <f t="shared" si="2"/>
        <v>0</v>
      </c>
    </row>
    <row r="112" spans="1:10">
      <c r="A112" s="112" t="s">
        <v>745</v>
      </c>
      <c r="B112" s="207">
        <v>8219</v>
      </c>
      <c r="D112" t="s">
        <v>2737</v>
      </c>
      <c r="E112" s="207">
        <v>8219</v>
      </c>
      <c r="F112" s="108">
        <f t="shared" si="2"/>
        <v>0</v>
      </c>
    </row>
    <row r="113" spans="1:10">
      <c r="A113" s="112" t="s">
        <v>408</v>
      </c>
      <c r="B113" s="207">
        <v>3334.2</v>
      </c>
      <c r="D113" t="s">
        <v>745</v>
      </c>
      <c r="E113" s="207">
        <v>3334.2</v>
      </c>
      <c r="F113" s="108">
        <f t="shared" si="2"/>
        <v>0</v>
      </c>
    </row>
    <row r="114" spans="1:10">
      <c r="A114" t="s">
        <v>765</v>
      </c>
      <c r="B114" s="207">
        <v>9398</v>
      </c>
      <c r="D114" t="s">
        <v>765</v>
      </c>
      <c r="E114" s="207">
        <v>9398</v>
      </c>
      <c r="F114" s="108">
        <f>E114-B114</f>
        <v>0</v>
      </c>
    </row>
    <row r="115" spans="1:10">
      <c r="A115" t="s">
        <v>1486</v>
      </c>
      <c r="B115" s="207">
        <v>9398</v>
      </c>
      <c r="D115" t="s">
        <v>1486</v>
      </c>
      <c r="E115" s="207">
        <v>9398</v>
      </c>
      <c r="F115" s="108">
        <f>E115-B115</f>
        <v>0</v>
      </c>
    </row>
    <row r="116" spans="1:10">
      <c r="A116" t="s">
        <v>1495</v>
      </c>
      <c r="B116" s="207">
        <v>1563618</v>
      </c>
      <c r="D116" t="s">
        <v>1505</v>
      </c>
      <c r="E116" s="207">
        <v>1563618</v>
      </c>
      <c r="F116" s="108">
        <f>E116-B116</f>
        <v>0</v>
      </c>
    </row>
    <row r="117" spans="1:10">
      <c r="A117" t="s">
        <v>1509</v>
      </c>
      <c r="B117" s="207">
        <v>12453.572500000002</v>
      </c>
      <c r="D117" t="s">
        <v>2733</v>
      </c>
      <c r="E117" s="207">
        <v>12453.572500000002</v>
      </c>
      <c r="F117" s="108">
        <f t="shared" ref="F117:F145" si="3">E117-B117</f>
        <v>0</v>
      </c>
      <c r="I117" s="207"/>
      <c r="J117" s="108"/>
    </row>
    <row r="118" spans="1:10">
      <c r="A118" t="s">
        <v>2342</v>
      </c>
      <c r="B118" s="207">
        <v>4305587.5292800004</v>
      </c>
      <c r="D118" t="s">
        <v>2342</v>
      </c>
      <c r="E118" s="207">
        <v>4305587.5292800004</v>
      </c>
      <c r="F118" s="108">
        <f t="shared" si="3"/>
        <v>0</v>
      </c>
    </row>
    <row r="119" spans="1:10">
      <c r="A119" t="s">
        <v>2351</v>
      </c>
      <c r="B119" s="207">
        <v>57998.775519999996</v>
      </c>
      <c r="D119" t="s">
        <v>2351</v>
      </c>
      <c r="E119" s="207">
        <v>57998.775519999996</v>
      </c>
      <c r="F119" s="108">
        <f t="shared" si="3"/>
        <v>0</v>
      </c>
      <c r="I119" s="207"/>
      <c r="J119" s="108"/>
    </row>
    <row r="120" spans="1:10">
      <c r="A120" t="s">
        <v>776</v>
      </c>
      <c r="B120" s="207">
        <v>717154.74050000007</v>
      </c>
      <c r="D120" t="s">
        <v>776</v>
      </c>
      <c r="E120" s="207">
        <v>717154.74050000007</v>
      </c>
      <c r="F120" s="108">
        <f t="shared" si="3"/>
        <v>0</v>
      </c>
    </row>
    <row r="121" spans="1:10">
      <c r="A121" t="s">
        <v>786</v>
      </c>
      <c r="B121" s="207">
        <v>602995.19999999995</v>
      </c>
      <c r="D121" t="s">
        <v>786</v>
      </c>
      <c r="E121" s="207">
        <v>602995.19999999995</v>
      </c>
      <c r="F121" s="108">
        <f t="shared" si="3"/>
        <v>0</v>
      </c>
    </row>
    <row r="122" spans="1:10">
      <c r="A122" t="s">
        <v>416</v>
      </c>
      <c r="B122" s="207">
        <v>853995.38</v>
      </c>
      <c r="D122" t="s">
        <v>416</v>
      </c>
      <c r="E122" s="207">
        <v>853995.38</v>
      </c>
      <c r="F122" s="108">
        <f t="shared" si="3"/>
        <v>0</v>
      </c>
    </row>
    <row r="123" spans="1:10">
      <c r="A123" t="s">
        <v>797</v>
      </c>
      <c r="B123" s="207">
        <v>15274</v>
      </c>
      <c r="D123" t="s">
        <v>797</v>
      </c>
      <c r="E123" s="207">
        <v>15274</v>
      </c>
      <c r="F123" s="108">
        <f t="shared" si="3"/>
        <v>0</v>
      </c>
    </row>
    <row r="124" spans="1:10">
      <c r="A124" t="s">
        <v>808</v>
      </c>
      <c r="B124" s="207">
        <v>66457</v>
      </c>
      <c r="D124" t="s">
        <v>808</v>
      </c>
      <c r="E124" s="207">
        <v>66457</v>
      </c>
      <c r="F124" s="108">
        <f t="shared" si="3"/>
        <v>0</v>
      </c>
    </row>
    <row r="125" spans="1:10">
      <c r="A125" t="s">
        <v>426</v>
      </c>
      <c r="B125" s="207">
        <v>315934.68999999994</v>
      </c>
      <c r="D125" t="s">
        <v>426</v>
      </c>
      <c r="E125" s="207">
        <v>315934.68999999994</v>
      </c>
      <c r="F125" s="108">
        <f t="shared" si="3"/>
        <v>0</v>
      </c>
    </row>
    <row r="126" spans="1:10">
      <c r="A126" t="s">
        <v>2361</v>
      </c>
      <c r="B126" s="207">
        <v>737088.60000000009</v>
      </c>
      <c r="D126" t="s">
        <v>2361</v>
      </c>
      <c r="E126" s="207">
        <v>737088.60000000009</v>
      </c>
      <c r="F126" s="108">
        <f t="shared" si="3"/>
        <v>0</v>
      </c>
    </row>
    <row r="127" spans="1:10">
      <c r="A127" t="s">
        <v>2371</v>
      </c>
      <c r="B127" s="207">
        <v>5309</v>
      </c>
      <c r="D127" t="s">
        <v>2371</v>
      </c>
      <c r="E127" s="207">
        <v>5309</v>
      </c>
      <c r="F127" s="108">
        <f t="shared" si="3"/>
        <v>0</v>
      </c>
    </row>
    <row r="128" spans="1:10">
      <c r="A128" t="s">
        <v>73</v>
      </c>
      <c r="B128" s="207">
        <v>75487.899999999994</v>
      </c>
      <c r="D128" t="s">
        <v>73</v>
      </c>
      <c r="E128" s="207">
        <v>75487.899999999994</v>
      </c>
      <c r="F128" s="108">
        <f t="shared" si="3"/>
        <v>0</v>
      </c>
    </row>
    <row r="129" spans="1:10">
      <c r="A129" s="110" t="s">
        <v>2381</v>
      </c>
      <c r="B129" s="108">
        <f>E129+E130</f>
        <v>162178.19999999998</v>
      </c>
      <c r="C129" s="108"/>
      <c r="D129" t="s">
        <v>2381</v>
      </c>
      <c r="E129" s="207">
        <v>129428.4</v>
      </c>
      <c r="F129" s="108">
        <f t="shared" si="3"/>
        <v>-32749.799999999988</v>
      </c>
    </row>
    <row r="130" spans="1:10">
      <c r="A130" s="110" t="s">
        <v>2578</v>
      </c>
      <c r="B130" s="108"/>
      <c r="D130" t="s">
        <v>2578</v>
      </c>
      <c r="E130" s="207">
        <v>32749.8</v>
      </c>
      <c r="F130" s="108">
        <f t="shared" si="3"/>
        <v>32749.8</v>
      </c>
    </row>
    <row r="131" spans="1:10">
      <c r="A131" t="s">
        <v>1545</v>
      </c>
      <c r="B131" s="207">
        <v>13974932.120000007</v>
      </c>
      <c r="D131" t="s">
        <v>1545</v>
      </c>
      <c r="E131" s="207">
        <v>13974932.120000007</v>
      </c>
      <c r="F131" s="108">
        <f t="shared" si="3"/>
        <v>0</v>
      </c>
    </row>
    <row r="132" spans="1:10">
      <c r="A132" t="s">
        <v>436</v>
      </c>
      <c r="B132" s="207">
        <v>36919.299999999996</v>
      </c>
      <c r="D132" t="s">
        <v>436</v>
      </c>
      <c r="E132" s="207">
        <v>36919.299999999996</v>
      </c>
      <c r="F132" s="108">
        <f t="shared" si="3"/>
        <v>0</v>
      </c>
    </row>
    <row r="133" spans="1:10">
      <c r="A133" t="s">
        <v>1555</v>
      </c>
      <c r="B133" s="207">
        <v>1113898.8</v>
      </c>
      <c r="D133" t="s">
        <v>1555</v>
      </c>
      <c r="E133" s="207">
        <v>1113898.8</v>
      </c>
      <c r="F133" s="108">
        <f t="shared" si="3"/>
        <v>0</v>
      </c>
    </row>
    <row r="134" spans="1:10">
      <c r="A134" t="s">
        <v>1564</v>
      </c>
      <c r="B134" s="207">
        <v>14508777.399999999</v>
      </c>
      <c r="D134" t="s">
        <v>1564</v>
      </c>
      <c r="E134" s="207">
        <v>14508777.399999999</v>
      </c>
      <c r="F134" s="108">
        <f t="shared" si="3"/>
        <v>0</v>
      </c>
    </row>
    <row r="135" spans="1:10">
      <c r="A135" t="s">
        <v>2527</v>
      </c>
      <c r="B135" s="207">
        <v>10729127.35</v>
      </c>
      <c r="D135" t="s">
        <v>2527</v>
      </c>
      <c r="E135" s="207">
        <v>10729127.35</v>
      </c>
      <c r="F135" s="108">
        <f t="shared" si="3"/>
        <v>0</v>
      </c>
    </row>
    <row r="136" spans="1:10">
      <c r="A136" t="s">
        <v>2537</v>
      </c>
      <c r="B136" s="207">
        <v>335215.2</v>
      </c>
      <c r="D136" t="s">
        <v>2537</v>
      </c>
      <c r="E136" s="207">
        <v>335215.2</v>
      </c>
      <c r="F136" s="108">
        <f>E136-B136</f>
        <v>0</v>
      </c>
      <c r="I136" s="207"/>
      <c r="J136" s="108"/>
    </row>
    <row r="137" spans="1:10">
      <c r="A137" t="s">
        <v>2398</v>
      </c>
      <c r="B137" s="207">
        <v>4971</v>
      </c>
      <c r="D137" t="s">
        <v>2398</v>
      </c>
      <c r="E137" s="207">
        <v>4971</v>
      </c>
      <c r="F137" s="108">
        <f>E137-B137</f>
        <v>0</v>
      </c>
    </row>
    <row r="138" spans="1:10">
      <c r="A138" t="s">
        <v>454</v>
      </c>
      <c r="B138" s="207">
        <v>6893652.5699999994</v>
      </c>
      <c r="D138" t="s">
        <v>2722</v>
      </c>
      <c r="E138" s="207">
        <v>6893652.5699999994</v>
      </c>
      <c r="F138" s="108">
        <f>E138-B138</f>
        <v>0</v>
      </c>
    </row>
    <row r="139" spans="1:10">
      <c r="A139" t="s">
        <v>1573</v>
      </c>
      <c r="B139" s="207">
        <v>302616.8</v>
      </c>
      <c r="D139" t="s">
        <v>1573</v>
      </c>
      <c r="E139" s="207">
        <v>302616.8</v>
      </c>
      <c r="F139" s="108">
        <f t="shared" si="3"/>
        <v>0</v>
      </c>
    </row>
    <row r="140" spans="1:10">
      <c r="A140" t="s">
        <v>465</v>
      </c>
      <c r="B140" s="207">
        <v>0</v>
      </c>
      <c r="D140" t="s">
        <v>465</v>
      </c>
      <c r="E140" s="207">
        <v>0</v>
      </c>
      <c r="F140" s="108">
        <f t="shared" si="3"/>
        <v>0</v>
      </c>
    </row>
    <row r="141" spans="1:10">
      <c r="A141" t="s">
        <v>480</v>
      </c>
      <c r="B141" s="207">
        <v>224939.40000000002</v>
      </c>
      <c r="D141" t="s">
        <v>480</v>
      </c>
      <c r="E141" s="207">
        <v>224939.40000000002</v>
      </c>
      <c r="F141" s="108">
        <f t="shared" si="3"/>
        <v>0</v>
      </c>
    </row>
    <row r="142" spans="1:10">
      <c r="A142" t="s">
        <v>548</v>
      </c>
      <c r="B142" s="207">
        <v>0</v>
      </c>
      <c r="D142" t="s">
        <v>548</v>
      </c>
      <c r="E142" s="207">
        <v>0</v>
      </c>
      <c r="F142" s="108">
        <f t="shared" si="3"/>
        <v>0</v>
      </c>
    </row>
    <row r="143" spans="1:10">
      <c r="A143" t="s">
        <v>840</v>
      </c>
      <c r="B143" s="207">
        <v>0</v>
      </c>
      <c r="D143" t="s">
        <v>840</v>
      </c>
      <c r="E143" s="207">
        <v>0</v>
      </c>
      <c r="F143" s="108">
        <f t="shared" si="3"/>
        <v>0</v>
      </c>
    </row>
    <row r="144" spans="1:10">
      <c r="A144" t="s">
        <v>2433</v>
      </c>
      <c r="B144" s="207">
        <v>98704.700000000012</v>
      </c>
      <c r="D144" t="s">
        <v>2433</v>
      </c>
      <c r="E144" s="207">
        <v>98704.700000000012</v>
      </c>
      <c r="F144" s="108">
        <f t="shared" si="3"/>
        <v>0</v>
      </c>
    </row>
    <row r="145" spans="1:6">
      <c r="A145" t="s">
        <v>2549</v>
      </c>
      <c r="B145" s="207">
        <v>50440640.95000001</v>
      </c>
      <c r="D145" t="s">
        <v>2443</v>
      </c>
      <c r="E145" s="207">
        <v>50440640.95000001</v>
      </c>
      <c r="F145" s="108">
        <f t="shared" si="3"/>
        <v>0</v>
      </c>
    </row>
    <row r="146" spans="1:6">
      <c r="E146" s="207"/>
      <c r="F146" s="108"/>
    </row>
    <row r="147" spans="1:6">
      <c r="E147" s="207"/>
      <c r="F147" s="108"/>
    </row>
    <row r="148" spans="1:6">
      <c r="E148" s="207"/>
      <c r="F148" s="108"/>
    </row>
    <row r="149" spans="1:6">
      <c r="E149" s="207"/>
      <c r="F149" s="108"/>
    </row>
    <row r="150" spans="1:6">
      <c r="E150" s="207"/>
      <c r="F150" s="108"/>
    </row>
  </sheetData>
  <autoFilter ref="D1:E1">
    <sortState ref="D2:E145">
      <sortCondition ref="D1"/>
    </sortState>
  </autoFilter>
  <conditionalFormatting sqref="A1:A1048576">
    <cfRule type="duplicateValues" dxfId="0" priority="1" stopIfTrue="1"/>
  </conditionalFormatting>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Worksheets</vt:lpstr>
      </vt:variant>
      <vt:variant>
        <vt:i4>7</vt:i4>
      </vt:variant>
      <vt:variant>
        <vt:lpstr>Charts</vt:lpstr>
      </vt:variant>
      <vt:variant>
        <vt:i4>2</vt:i4>
      </vt:variant>
      <vt:variant>
        <vt:lpstr>Named Ranges</vt:lpstr>
      </vt:variant>
      <vt:variant>
        <vt:i4>5</vt:i4>
      </vt:variant>
    </vt:vector>
  </HeadingPairs>
  <TitlesOfParts>
    <vt:vector size="14" baseType="lpstr">
      <vt:lpstr>Pivot</vt:lpstr>
      <vt:lpstr>ניתוח נתונים</vt:lpstr>
      <vt:lpstr>תשלומי ארנונה של המדינה</vt:lpstr>
      <vt:lpstr>רשויות עם פגיעה לא משמעותית</vt:lpstr>
      <vt:lpstr>נתוני דוחות 2014</vt:lpstr>
      <vt:lpstr>רשויות</vt:lpstr>
      <vt:lpstr>המידע ממילמן</vt:lpstr>
      <vt:lpstr>Chart1</vt:lpstr>
      <vt:lpstr>Chart1 (2)</vt:lpstr>
      <vt:lpstr>ארנונה_מבוקר</vt:lpstr>
      <vt:lpstr>גודל_אוכלוסיה</vt:lpstr>
      <vt:lpstr>הכנסות_מבוקר</vt:lpstr>
      <vt:lpstr>מילמן</vt:lpstr>
      <vt:lpstr>רשות_מחוז</vt:lpstr>
    </vt:vector>
  </TitlesOfParts>
  <Company>Honeywell</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Yogev Sharvit</dc:creator>
  <cp:lastModifiedBy>Yogev Sharvit</cp:lastModifiedBy>
  <dcterms:created xsi:type="dcterms:W3CDTF">2014-12-07T11:50:54Z</dcterms:created>
  <dcterms:modified xsi:type="dcterms:W3CDTF">2016-01-19T08:49:47Z</dcterms:modified>
</cp:coreProperties>
</file>