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395259\Dropbox\Personal\המדד המוניציפלי\ארנונה ותיקים\"/>
    </mc:Choice>
  </mc:AlternateContent>
  <bookViews>
    <workbookView xWindow="480" yWindow="60" windowWidth="15600" windowHeight="11310"/>
  </bookViews>
  <sheets>
    <sheet name="ריכוז נתונים" sheetId="4" r:id="rId1"/>
    <sheet name="תל אביב מסכם" sheetId="1" r:id="rId2"/>
    <sheet name="רעננה מסכם" sheetId="2" r:id="rId3"/>
    <sheet name="כפר סבא מסכם" sheetId="3" r:id="rId4"/>
    <sheet name="רמת השרון מסכם" sheetId="6" r:id="rId5"/>
    <sheet name="תחום הדיור המוגן מתוך מצגת עזרי" sheetId="5" r:id="rId6"/>
  </sheets>
  <calcPr calcId="152511"/>
</workbook>
</file>

<file path=xl/calcChain.xml><?xml version="1.0" encoding="utf-8"?>
<calcChain xmlns="http://schemas.openxmlformats.org/spreadsheetml/2006/main">
  <c r="B9" i="4" l="1"/>
  <c r="C9" i="4"/>
  <c r="B10" i="6"/>
  <c r="B11" i="6"/>
  <c r="D9" i="4" s="1"/>
  <c r="H12" i="4"/>
  <c r="N7" i="4"/>
  <c r="B11" i="4"/>
  <c r="B6" i="4"/>
  <c r="M5" i="4"/>
  <c r="N5" i="4" s="1"/>
  <c r="M6" i="4"/>
  <c r="M7" i="4"/>
  <c r="M8" i="4"/>
  <c r="N8" i="4" s="1"/>
  <c r="M9" i="4"/>
  <c r="M10" i="4"/>
  <c r="M11" i="4"/>
  <c r="N11" i="4" s="1"/>
  <c r="M4" i="4"/>
  <c r="N4" i="4" s="1"/>
  <c r="L5" i="4"/>
  <c r="F5" i="4" s="1"/>
  <c r="L6" i="4"/>
  <c r="L7" i="4"/>
  <c r="F7" i="4" s="1"/>
  <c r="L8" i="4"/>
  <c r="F8" i="4" s="1"/>
  <c r="L9" i="4"/>
  <c r="L10" i="4"/>
  <c r="L11" i="4"/>
  <c r="L4" i="4"/>
  <c r="F4" i="4" s="1"/>
  <c r="J5" i="4"/>
  <c r="J6" i="4"/>
  <c r="J7" i="4"/>
  <c r="J8" i="4"/>
  <c r="J9" i="4"/>
  <c r="J10" i="4"/>
  <c r="J11" i="4"/>
  <c r="J4" i="4"/>
  <c r="N6" i="4" l="1"/>
  <c r="E9" i="4"/>
  <c r="F9" i="4" s="1"/>
  <c r="G9" i="4" s="1"/>
  <c r="M12" i="4"/>
  <c r="N9" i="4"/>
  <c r="B13" i="6"/>
  <c r="N12" i="4" l="1"/>
  <c r="O12" i="4"/>
  <c r="F15" i="3"/>
  <c r="G15" i="3"/>
  <c r="H13" i="3"/>
  <c r="G13" i="3"/>
  <c r="H12" i="3"/>
  <c r="H15" i="3" s="1"/>
  <c r="G12" i="3"/>
  <c r="F13" i="3"/>
  <c r="E13" i="3"/>
  <c r="E15" i="3" s="1"/>
  <c r="C13" i="3"/>
  <c r="C15" i="3" s="1"/>
  <c r="D13" i="3"/>
  <c r="B13" i="3"/>
  <c r="I13" i="3" s="1"/>
  <c r="D6" i="4" s="1"/>
  <c r="C12" i="3"/>
  <c r="I12" i="3" s="1"/>
  <c r="C6" i="4" s="1"/>
  <c r="D12" i="3"/>
  <c r="D15" i="3" s="1"/>
  <c r="B12" i="3"/>
  <c r="E6" i="4" l="1"/>
  <c r="F6" i="4" s="1"/>
  <c r="G6" i="4" s="1"/>
  <c r="B15" i="3"/>
  <c r="I15" i="3" s="1"/>
  <c r="D10" i="2"/>
  <c r="C10" i="2"/>
  <c r="B10" i="2"/>
  <c r="C9" i="2"/>
  <c r="B9" i="2"/>
  <c r="B12" i="2" s="1"/>
  <c r="C3" i="2"/>
  <c r="D3" i="2"/>
  <c r="E3" i="2"/>
  <c r="B3" i="2"/>
  <c r="F5" i="2"/>
  <c r="F6" i="2"/>
  <c r="F7" i="2"/>
  <c r="F4" i="2"/>
  <c r="K7" i="1"/>
  <c r="J9" i="1"/>
  <c r="J8" i="1"/>
  <c r="J7" i="1"/>
  <c r="J12" i="1" s="1"/>
  <c r="I9" i="1"/>
  <c r="K9" i="1" s="1"/>
  <c r="I8" i="1"/>
  <c r="K8" i="1" s="1"/>
  <c r="D12" i="1"/>
  <c r="D14" i="1" s="1"/>
  <c r="C12" i="1"/>
  <c r="B12" i="1"/>
  <c r="B14" i="1" s="1"/>
  <c r="C11" i="1"/>
  <c r="C14" i="1" s="1"/>
  <c r="B11" i="1"/>
  <c r="I12" i="1" l="1"/>
  <c r="K12" i="1" s="1"/>
  <c r="G12" i="1"/>
  <c r="D11" i="4" s="1"/>
  <c r="F3" i="2"/>
  <c r="B10" i="4" s="1"/>
  <c r="G11" i="1"/>
  <c r="C12" i="2"/>
  <c r="G10" i="2"/>
  <c r="D10" i="4" s="1"/>
  <c r="D3" i="4" s="1"/>
  <c r="G9" i="2"/>
  <c r="D12" i="2"/>
  <c r="C11" i="4" l="1"/>
  <c r="E11" i="4" s="1"/>
  <c r="F11" i="4" s="1"/>
  <c r="G11" i="4" s="1"/>
  <c r="G14" i="1"/>
  <c r="N10" i="4"/>
  <c r="B3" i="4"/>
  <c r="G12" i="2"/>
  <c r="C10" i="4"/>
  <c r="E10" i="4" l="1"/>
  <c r="C3" i="4"/>
  <c r="F10" i="4" l="1"/>
  <c r="E3" i="4"/>
  <c r="G10" i="4" l="1"/>
  <c r="F3" i="4"/>
  <c r="G3" i="4" s="1"/>
</calcChain>
</file>

<file path=xl/sharedStrings.xml><?xml version="1.0" encoding="utf-8"?>
<sst xmlns="http://schemas.openxmlformats.org/spreadsheetml/2006/main" count="74" uniqueCount="44">
  <si>
    <t>סכום כולל</t>
  </si>
  <si>
    <t>שטח/מס' יחידות דיור</t>
  </si>
  <si>
    <t>0-75</t>
  </si>
  <si>
    <t>76-110</t>
  </si>
  <si>
    <t>111-150</t>
  </si>
  <si>
    <t>151+</t>
  </si>
  <si>
    <t>נתונים בנוגע למספר יחידות דיור אשר מקבלות הנחת אזרח ותיק בתשלומי הארנונה בהתאם לאזור מס  ושטח הנכס</t>
  </si>
  <si>
    <t>אזור מס</t>
  </si>
  <si>
    <t>פוטנציאל "חלק"</t>
  </si>
  <si>
    <t>פוטנציאל "שלם"</t>
  </si>
  <si>
    <t>פוטנציאל</t>
  </si>
  <si>
    <t>איזור &lt; - גודל נכס</t>
  </si>
  <si>
    <t>סוג נכס</t>
  </si>
  <si>
    <t>מספר נכסים</t>
  </si>
  <si>
    <t>אזור 1</t>
  </si>
  <si>
    <t>אזור 2</t>
  </si>
  <si>
    <t>אזור 3</t>
  </si>
  <si>
    <t>סה"כ</t>
  </si>
  <si>
    <t>גודל הנכס/קוד נכס</t>
  </si>
  <si>
    <t>150+</t>
  </si>
  <si>
    <t>מס' יחידות דיור שבהן גרים מקבלי הנחת ותיקים</t>
  </si>
  <si>
    <t>תל אביב</t>
  </si>
  <si>
    <t>רעננה</t>
  </si>
  <si>
    <t>כפר סבא</t>
  </si>
  <si>
    <t>יחס המרה לפוטנציאל מחלקי למלא</t>
  </si>
  <si>
    <t>רמת גן</t>
  </si>
  <si>
    <t>הרצליה</t>
  </si>
  <si>
    <t>רמת השרון</t>
  </si>
  <si>
    <t>קרית אונו</t>
  </si>
  <si>
    <t>אחוז אוכלוסיה בני 65+</t>
  </si>
  <si>
    <t>אחוז אוכלוסיה בני 75+</t>
  </si>
  <si>
    <t>גבעתיים</t>
  </si>
  <si>
    <t>אחוז אוכלוסיה בין 65-75</t>
  </si>
  <si>
    <t>סבירות להעדפת דיור מוגן</t>
  </si>
  <si>
    <t>יחס המרה לסבירות לדיור מוגן בתוך האוכלוסיה המבוגרת יותר</t>
  </si>
  <si>
    <t>פוטנציאל ראלי</t>
  </si>
  <si>
    <t>מס' יחידות דיור</t>
  </si>
  <si>
    <t>מתוך נתוני למ"ס 2013</t>
  </si>
  <si>
    <t>פוטנציאל דירות (על פי אחוז החלק היחסי של האוכלוסיה)</t>
  </si>
  <si>
    <t>סה"כ יח' דיור בהן גרים מקבלי הנחת אזרח ותיק</t>
  </si>
  <si>
    <t>פונציאל מחושב ביחס למצב האמיתי (חשוב לזכור שיש פער של שנה בין הנתונים)</t>
  </si>
  <si>
    <t>פוטנציאל באזורים יקרים ("מלא")</t>
  </si>
  <si>
    <t>פוטנציאל באזורים פחות יקרים ("חלקי")</t>
  </si>
  <si>
    <t>גודל הנכס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</si>
</sst>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(* #,##0.00_);_(* \(#,##0.00\);_(* &quot;-&quot;??_);_(@_)"/>
    <numFmt numFmtId="164" formatCode="_(* #,##0_);_(* \(#,##0\);_(* &quot;-&quot;??_);_(@_)"/>
    <numFmt numFmtId="165" formatCode="0.0%"/>
  </numFmts>
  <fonts count="11">
    <font>
      <sz val="11"/>
      <color theme="1"/>
      <name val="Calibri"/>
      <family val="2"/>
      <charset val="177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u/>
      <sz val="13"/>
      <color theme="3"/>
      <name val="Arial"/>
      <family val="2"/>
    </font>
    <font>
      <sz val="11"/>
      <color theme="1"/>
      <name val="Calibri"/>
      <family val="2"/>
      <charset val="177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Andale WT"/>
    </font>
    <font>
      <sz val="8"/>
      <color theme="1"/>
      <name val="Andale WT"/>
      <family val="2"/>
    </font>
    <font>
      <sz val="12"/>
      <color theme="1"/>
      <name val="Calibri"/>
      <family val="2"/>
      <charset val="177"/>
      <scheme val="minor"/>
    </font>
    <font>
      <sz val="12"/>
      <color theme="1"/>
      <name val="Andale WT"/>
      <family val="2"/>
    </font>
    <font>
      <sz val="10"/>
      <name val="David"/>
      <family val="2"/>
      <charset val="177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BFD2E2"/>
      </patternFill>
    </fill>
    <fill>
      <patternFill patternType="solid">
        <fgColor theme="6" tint="0.79998168889431442"/>
        <bgColor indexed="64"/>
      </patternFill>
    </fill>
  </fills>
  <borders count="3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608BB4"/>
      </left>
      <right/>
      <top style="medium">
        <color rgb="FF608BB4"/>
      </top>
      <bottom/>
      <diagonal/>
    </border>
    <border>
      <left/>
      <right/>
      <top style="medium">
        <color rgb="FF608BB4"/>
      </top>
      <bottom/>
      <diagonal/>
    </border>
    <border>
      <left style="medium">
        <color indexed="64"/>
      </left>
      <right style="medium">
        <color rgb="FF608BB4"/>
      </right>
      <top style="medium">
        <color indexed="64"/>
      </top>
      <bottom/>
      <diagonal/>
    </border>
    <border>
      <left style="medium">
        <color rgb="FF608BB4"/>
      </left>
      <right style="medium">
        <color rgb="FF608BB4"/>
      </right>
      <top style="medium">
        <color indexed="64"/>
      </top>
      <bottom/>
      <diagonal/>
    </border>
    <border>
      <left style="medium">
        <color rgb="FF608BB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608BB4"/>
      </right>
      <top style="medium">
        <color rgb="FF608BB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43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0" fillId="0" borderId="0"/>
  </cellStyleXfs>
  <cellXfs count="104">
    <xf numFmtId="0" fontId="0" fillId="0" borderId="0" xfId="0"/>
    <xf numFmtId="0" fontId="1" fillId="2" borderId="1" xfId="0" applyFont="1" applyFill="1" applyBorder="1" applyAlignment="1">
      <alignment horizontal="center"/>
    </xf>
    <xf numFmtId="3" fontId="1" fillId="2" borderId="2" xfId="0" applyNumberFormat="1" applyFont="1" applyFill="1" applyBorder="1" applyAlignment="1">
      <alignment horizontal="center"/>
    </xf>
    <xf numFmtId="3" fontId="1" fillId="2" borderId="3" xfId="0" applyNumberFormat="1" applyFont="1" applyFill="1" applyBorder="1" applyAlignment="1">
      <alignment horizontal="center"/>
    </xf>
    <xf numFmtId="3" fontId="1" fillId="2" borderId="4" xfId="0" applyNumberFormat="1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>
      <alignment horizontal="right"/>
    </xf>
    <xf numFmtId="3" fontId="1" fillId="3" borderId="2" xfId="0" applyNumberFormat="1" applyFont="1" applyFill="1" applyBorder="1" applyAlignment="1">
      <alignment horizontal="center"/>
    </xf>
    <xf numFmtId="3" fontId="1" fillId="3" borderId="3" xfId="0" applyNumberFormat="1" applyFont="1" applyFill="1" applyBorder="1" applyAlignment="1">
      <alignment horizontal="center"/>
    </xf>
    <xf numFmtId="3" fontId="1" fillId="3" borderId="4" xfId="0" applyNumberFormat="1" applyFont="1" applyFill="1" applyBorder="1" applyAlignment="1">
      <alignment horizontal="center"/>
    </xf>
    <xf numFmtId="0" fontId="2" fillId="0" borderId="5" xfId="0" applyFont="1" applyBorder="1" applyAlignment="1">
      <alignment horizontal="center"/>
    </xf>
    <xf numFmtId="3" fontId="2" fillId="0" borderId="8" xfId="0" applyNumberFormat="1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3" fontId="2" fillId="0" borderId="12" xfId="0" applyNumberFormat="1" applyFont="1" applyBorder="1" applyAlignment="1">
      <alignment horizontal="center"/>
    </xf>
    <xf numFmtId="3" fontId="2" fillId="4" borderId="6" xfId="0" applyNumberFormat="1" applyFont="1" applyFill="1" applyBorder="1" applyAlignment="1">
      <alignment horizontal="center"/>
    </xf>
    <xf numFmtId="3" fontId="2" fillId="4" borderId="7" xfId="0" applyNumberFormat="1" applyFont="1" applyFill="1" applyBorder="1" applyAlignment="1">
      <alignment horizontal="center"/>
    </xf>
    <xf numFmtId="3" fontId="2" fillId="4" borderId="10" xfId="0" applyNumberFormat="1" applyFont="1" applyFill="1" applyBorder="1" applyAlignment="1">
      <alignment horizontal="center"/>
    </xf>
    <xf numFmtId="3" fontId="2" fillId="4" borderId="11" xfId="0" applyNumberFormat="1" applyFont="1" applyFill="1" applyBorder="1" applyAlignment="1">
      <alignment horizontal="center"/>
    </xf>
    <xf numFmtId="3" fontId="2" fillId="5" borderId="7" xfId="0" applyNumberFormat="1" applyFont="1" applyFill="1" applyBorder="1" applyAlignment="1">
      <alignment horizontal="center"/>
    </xf>
    <xf numFmtId="3" fontId="2" fillId="5" borderId="8" xfId="0" applyNumberFormat="1" applyFont="1" applyFill="1" applyBorder="1" applyAlignment="1">
      <alignment horizontal="center"/>
    </xf>
    <xf numFmtId="3" fontId="2" fillId="5" borderId="11" xfId="0" applyNumberFormat="1" applyFont="1" applyFill="1" applyBorder="1" applyAlignment="1">
      <alignment horizontal="center"/>
    </xf>
    <xf numFmtId="3" fontId="2" fillId="5" borderId="12" xfId="0" applyNumberFormat="1" applyFont="1" applyFill="1" applyBorder="1" applyAlignment="1">
      <alignment horizontal="center"/>
    </xf>
    <xf numFmtId="3" fontId="2" fillId="5" borderId="6" xfId="0" applyNumberFormat="1" applyFont="1" applyFill="1" applyBorder="1" applyAlignment="1">
      <alignment horizontal="center"/>
    </xf>
    <xf numFmtId="3" fontId="2" fillId="6" borderId="6" xfId="0" applyNumberFormat="1" applyFont="1" applyFill="1" applyBorder="1" applyAlignment="1">
      <alignment horizontal="center"/>
    </xf>
    <xf numFmtId="3" fontId="2" fillId="6" borderId="7" xfId="0" applyNumberFormat="1" applyFont="1" applyFill="1" applyBorder="1" applyAlignment="1">
      <alignment horizontal="center"/>
    </xf>
    <xf numFmtId="3" fontId="2" fillId="6" borderId="11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3" fontId="0" fillId="0" borderId="0" xfId="0" applyNumberFormat="1"/>
    <xf numFmtId="3" fontId="2" fillId="0" borderId="0" xfId="0" applyNumberFormat="1" applyFont="1"/>
    <xf numFmtId="3" fontId="2" fillId="0" borderId="8" xfId="0" applyNumberFormat="1" applyFont="1" applyFill="1" applyBorder="1" applyAlignment="1">
      <alignment horizontal="center"/>
    </xf>
    <xf numFmtId="0" fontId="7" fillId="7" borderId="21" xfId="0" applyFont="1" applyFill="1" applyBorder="1" applyAlignment="1">
      <alignment horizontal="center" vertical="top"/>
    </xf>
    <xf numFmtId="0" fontId="7" fillId="0" borderId="22" xfId="0" applyFont="1" applyBorder="1" applyAlignment="1">
      <alignment horizontal="center" vertical="top"/>
    </xf>
    <xf numFmtId="0" fontId="6" fillId="0" borderId="23" xfId="0" applyFont="1" applyBorder="1" applyAlignment="1">
      <alignment horizontal="center" vertical="top"/>
    </xf>
    <xf numFmtId="0" fontId="6" fillId="0" borderId="24" xfId="0" applyFont="1" applyFill="1" applyBorder="1" applyAlignment="1">
      <alignment horizontal="center" vertical="top"/>
    </xf>
    <xf numFmtId="0" fontId="8" fillId="0" borderId="0" xfId="0" applyFont="1"/>
    <xf numFmtId="0" fontId="9" fillId="7" borderId="13" xfId="0" applyFont="1" applyFill="1" applyBorder="1" applyAlignment="1">
      <alignment horizontal="center" vertical="top"/>
    </xf>
    <xf numFmtId="0" fontId="9" fillId="7" borderId="15" xfId="0" applyFont="1" applyFill="1" applyBorder="1" applyAlignment="1">
      <alignment horizontal="center" vertical="top"/>
    </xf>
    <xf numFmtId="0" fontId="9" fillId="7" borderId="16" xfId="0" applyFont="1" applyFill="1" applyBorder="1" applyAlignment="1">
      <alignment horizontal="center" vertical="top"/>
    </xf>
    <xf numFmtId="0" fontId="9" fillId="7" borderId="17" xfId="0" applyFont="1" applyFill="1" applyBorder="1" applyAlignment="1">
      <alignment horizontal="center" vertical="top"/>
    </xf>
    <xf numFmtId="0" fontId="9" fillId="0" borderId="22" xfId="0" applyFont="1" applyBorder="1" applyAlignment="1">
      <alignment horizontal="center" vertical="top"/>
    </xf>
    <xf numFmtId="0" fontId="9" fillId="4" borderId="19" xfId="0" applyFont="1" applyFill="1" applyBorder="1" applyAlignment="1">
      <alignment horizontal="center" vertical="top"/>
    </xf>
    <xf numFmtId="0" fontId="9" fillId="6" borderId="18" xfId="0" applyFont="1" applyFill="1" applyBorder="1" applyAlignment="1">
      <alignment horizontal="center" vertical="top"/>
    </xf>
    <xf numFmtId="0" fontId="9" fillId="4" borderId="20" xfId="0" applyFont="1" applyFill="1" applyBorder="1" applyAlignment="1">
      <alignment horizontal="center" vertical="top"/>
    </xf>
    <xf numFmtId="0" fontId="9" fillId="0" borderId="19" xfId="0" applyFont="1" applyFill="1" applyBorder="1" applyAlignment="1">
      <alignment horizontal="center" vertical="top"/>
    </xf>
    <xf numFmtId="0" fontId="9" fillId="0" borderId="18" xfId="0" applyFont="1" applyFill="1" applyBorder="1" applyAlignment="1">
      <alignment horizontal="center" vertical="top"/>
    </xf>
    <xf numFmtId="0" fontId="9" fillId="0" borderId="20" xfId="0" applyFont="1" applyFill="1" applyBorder="1" applyAlignment="1">
      <alignment horizontal="center" vertical="top"/>
    </xf>
    <xf numFmtId="0" fontId="9" fillId="4" borderId="18" xfId="0" applyFont="1" applyFill="1" applyBorder="1" applyAlignment="1">
      <alignment horizontal="center" vertical="top"/>
    </xf>
    <xf numFmtId="0" fontId="9" fillId="6" borderId="19" xfId="0" applyFont="1" applyFill="1" applyBorder="1" applyAlignment="1">
      <alignment horizontal="center" vertical="top"/>
    </xf>
    <xf numFmtId="0" fontId="9" fillId="6" borderId="20" xfId="0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/>
    </xf>
    <xf numFmtId="0" fontId="5" fillId="0" borderId="26" xfId="0" applyFont="1" applyBorder="1"/>
    <xf numFmtId="0" fontId="5" fillId="0" borderId="4" xfId="0" applyFont="1" applyBorder="1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5" xfId="0" applyBorder="1" applyAlignment="1">
      <alignment horizontal="center" wrapText="1"/>
    </xf>
    <xf numFmtId="0" fontId="0" fillId="0" borderId="1" xfId="0" applyBorder="1" applyAlignment="1">
      <alignment horizontal="center"/>
    </xf>
    <xf numFmtId="164" fontId="0" fillId="0" borderId="19" xfId="1" applyNumberFormat="1" applyFont="1" applyBorder="1" applyAlignment="1">
      <alignment horizontal="center"/>
    </xf>
    <xf numFmtId="164" fontId="0" fillId="0" borderId="2" xfId="1" applyNumberFormat="1" applyFont="1" applyBorder="1" applyAlignment="1">
      <alignment horizontal="center"/>
    </xf>
    <xf numFmtId="0" fontId="0" fillId="0" borderId="0" xfId="0" applyFill="1" applyBorder="1" applyAlignment="1">
      <alignment horizontal="center" wrapText="1"/>
    </xf>
    <xf numFmtId="0" fontId="0" fillId="0" borderId="28" xfId="0" applyBorder="1" applyAlignment="1">
      <alignment horizontal="center"/>
    </xf>
    <xf numFmtId="0" fontId="0" fillId="0" borderId="23" xfId="0" applyBorder="1" applyAlignment="1">
      <alignment horizontal="center"/>
    </xf>
    <xf numFmtId="164" fontId="0" fillId="0" borderId="23" xfId="1" applyNumberFormat="1" applyFont="1" applyBorder="1" applyAlignment="1">
      <alignment horizontal="center"/>
    </xf>
    <xf numFmtId="164" fontId="0" fillId="0" borderId="29" xfId="1" applyNumberFormat="1" applyFont="1" applyBorder="1" applyAlignment="1">
      <alignment horizontal="center"/>
    </xf>
    <xf numFmtId="0" fontId="0" fillId="0" borderId="30" xfId="0" applyBorder="1" applyAlignment="1">
      <alignment horizontal="center"/>
    </xf>
    <xf numFmtId="0" fontId="0" fillId="0" borderId="31" xfId="0" applyBorder="1" applyAlignment="1">
      <alignment horizontal="center"/>
    </xf>
    <xf numFmtId="9" fontId="0" fillId="0" borderId="0" xfId="2" applyFont="1"/>
    <xf numFmtId="0" fontId="0" fillId="0" borderId="22" xfId="0" applyBorder="1" applyAlignment="1">
      <alignment horizontal="center"/>
    </xf>
    <xf numFmtId="164" fontId="0" fillId="0" borderId="22" xfId="1" applyNumberFormat="1" applyFont="1" applyBorder="1" applyAlignment="1">
      <alignment horizontal="center"/>
    </xf>
    <xf numFmtId="164" fontId="0" fillId="0" borderId="32" xfId="1" applyNumberFormat="1" applyFont="1" applyBorder="1" applyAlignment="1">
      <alignment horizontal="center"/>
    </xf>
    <xf numFmtId="0" fontId="0" fillId="8" borderId="33" xfId="0" applyFill="1" applyBorder="1" applyAlignment="1">
      <alignment horizontal="center"/>
    </xf>
    <xf numFmtId="0" fontId="0" fillId="8" borderId="30" xfId="0" applyFill="1" applyBorder="1" applyAlignment="1">
      <alignment horizontal="center"/>
    </xf>
    <xf numFmtId="164" fontId="0" fillId="8" borderId="30" xfId="1" applyNumberFormat="1" applyFont="1" applyFill="1" applyBorder="1" applyAlignment="1">
      <alignment horizontal="center"/>
    </xf>
    <xf numFmtId="164" fontId="0" fillId="8" borderId="31" xfId="1" applyNumberFormat="1" applyFont="1" applyFill="1" applyBorder="1" applyAlignment="1">
      <alignment horizontal="center"/>
    </xf>
    <xf numFmtId="0" fontId="0" fillId="4" borderId="33" xfId="0" applyFill="1" applyBorder="1" applyAlignment="1">
      <alignment horizontal="center" wrapText="1"/>
    </xf>
    <xf numFmtId="164" fontId="0" fillId="4" borderId="30" xfId="1" applyNumberFormat="1" applyFont="1" applyFill="1" applyBorder="1" applyAlignment="1">
      <alignment horizontal="center"/>
    </xf>
    <xf numFmtId="164" fontId="0" fillId="4" borderId="31" xfId="1" applyNumberFormat="1" applyFont="1" applyFill="1" applyBorder="1" applyAlignment="1">
      <alignment horizontal="center"/>
    </xf>
    <xf numFmtId="0" fontId="0" fillId="0" borderId="35" xfId="0" applyBorder="1" applyAlignment="1">
      <alignment horizontal="center"/>
    </xf>
    <xf numFmtId="0" fontId="0" fillId="0" borderId="36" xfId="0" applyBorder="1" applyAlignment="1">
      <alignment horizontal="center"/>
    </xf>
    <xf numFmtId="0" fontId="0" fillId="8" borderId="34" xfId="0" applyFill="1" applyBorder="1" applyAlignment="1">
      <alignment horizontal="center"/>
    </xf>
    <xf numFmtId="164" fontId="0" fillId="4" borderId="34" xfId="1" applyNumberFormat="1" applyFont="1" applyFill="1" applyBorder="1" applyAlignment="1">
      <alignment horizontal="center"/>
    </xf>
    <xf numFmtId="164" fontId="0" fillId="0" borderId="37" xfId="1" applyNumberFormat="1" applyFont="1" applyBorder="1" applyAlignment="1">
      <alignment horizontal="center"/>
    </xf>
    <xf numFmtId="164" fontId="0" fillId="8" borderId="27" xfId="1" applyNumberFormat="1" applyFont="1" applyFill="1" applyBorder="1" applyAlignment="1">
      <alignment horizontal="center"/>
    </xf>
    <xf numFmtId="164" fontId="0" fillId="4" borderId="27" xfId="1" applyNumberFormat="1" applyFont="1" applyFill="1" applyBorder="1" applyAlignment="1">
      <alignment horizontal="center"/>
    </xf>
    <xf numFmtId="164" fontId="0" fillId="0" borderId="0" xfId="1" applyNumberFormat="1" applyFont="1"/>
    <xf numFmtId="164" fontId="0" fillId="0" borderId="0" xfId="0" applyNumberFormat="1"/>
    <xf numFmtId="43" fontId="0" fillId="0" borderId="0" xfId="0" applyNumberFormat="1"/>
    <xf numFmtId="0" fontId="0" fillId="0" borderId="38" xfId="0" applyBorder="1" applyAlignment="1">
      <alignment horizontal="center" wrapText="1"/>
    </xf>
    <xf numFmtId="164" fontId="0" fillId="0" borderId="3" xfId="1" applyNumberFormat="1" applyFont="1" applyBorder="1" applyAlignment="1">
      <alignment horizontal="center"/>
    </xf>
    <xf numFmtId="0" fontId="0" fillId="6" borderId="34" xfId="0" applyFill="1" applyBorder="1" applyAlignment="1">
      <alignment horizontal="center"/>
    </xf>
    <xf numFmtId="0" fontId="0" fillId="6" borderId="30" xfId="0" applyFill="1" applyBorder="1" applyAlignment="1">
      <alignment horizontal="center"/>
    </xf>
    <xf numFmtId="165" fontId="0" fillId="0" borderId="0" xfId="2" applyNumberFormat="1" applyFont="1" applyBorder="1" applyAlignment="1">
      <alignment horizontal="center"/>
    </xf>
    <xf numFmtId="0" fontId="9" fillId="7" borderId="1" xfId="0" applyFont="1" applyFill="1" applyBorder="1" applyAlignment="1">
      <alignment horizontal="center" vertical="top"/>
    </xf>
    <xf numFmtId="0" fontId="9" fillId="7" borderId="1" xfId="0" applyFont="1" applyFill="1" applyBorder="1" applyAlignment="1">
      <alignment vertical="top"/>
    </xf>
    <xf numFmtId="164" fontId="9" fillId="0" borderId="19" xfId="1" applyNumberFormat="1" applyFont="1" applyFill="1" applyBorder="1" applyAlignment="1">
      <alignment horizontal="center" vertical="top"/>
    </xf>
    <xf numFmtId="0" fontId="1" fillId="0" borderId="26" xfId="0" applyFont="1" applyBorder="1"/>
    <xf numFmtId="0" fontId="0" fillId="0" borderId="0" xfId="0" applyAlignment="1">
      <alignment horizontal="center"/>
    </xf>
    <xf numFmtId="0" fontId="3" fillId="0" borderId="0" xfId="0" applyFont="1" applyAlignment="1">
      <alignment horizontal="right" vertical="center" readingOrder="2"/>
    </xf>
    <xf numFmtId="0" fontId="6" fillId="7" borderId="13" xfId="0" applyFont="1" applyFill="1" applyBorder="1" applyAlignment="1">
      <alignment horizontal="center" vertical="top"/>
    </xf>
    <xf numFmtId="0" fontId="6" fillId="7" borderId="14" xfId="0" applyFont="1" applyFill="1" applyBorder="1" applyAlignment="1">
      <alignment horizontal="center" vertical="top"/>
    </xf>
    <xf numFmtId="0" fontId="9" fillId="7" borderId="1" xfId="0" applyFont="1" applyFill="1" applyBorder="1" applyAlignment="1">
      <alignment horizontal="center" vertical="top"/>
    </xf>
    <xf numFmtId="0" fontId="9" fillId="7" borderId="26" xfId="0" applyFont="1" applyFill="1" applyBorder="1" applyAlignment="1">
      <alignment horizontal="center" vertical="top"/>
    </xf>
    <xf numFmtId="0" fontId="9" fillId="7" borderId="4" xfId="0" applyFont="1" applyFill="1" applyBorder="1" applyAlignment="1">
      <alignment horizontal="center" vertical="top"/>
    </xf>
  </cellXfs>
  <cellStyles count="4">
    <cellStyle name="Comma" xfId="1" builtinId="3"/>
    <cellStyle name="Normal" xfId="0" builtinId="0"/>
    <cellStyle name="Normal 2 2" xfId="3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8.emf"/><Relationship Id="rId2" Type="http://schemas.openxmlformats.org/officeDocument/2006/relationships/image" Target="../media/image7.emf"/><Relationship Id="rId1" Type="http://schemas.openxmlformats.org/officeDocument/2006/relationships/image" Target="../media/image6.emf"/><Relationship Id="rId5" Type="http://schemas.openxmlformats.org/officeDocument/2006/relationships/image" Target="../media/image10.emf"/><Relationship Id="rId4" Type="http://schemas.openxmlformats.org/officeDocument/2006/relationships/image" Target="../media/image9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76200</xdr:colOff>
      <xdr:row>16</xdr:row>
      <xdr:rowOff>142875</xdr:rowOff>
    </xdr:from>
    <xdr:to>
      <xdr:col>7</xdr:col>
      <xdr:colOff>885825</xdr:colOff>
      <xdr:row>58</xdr:row>
      <xdr:rowOff>180975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983009625" y="3295650"/>
          <a:ext cx="6238875" cy="8039100"/>
        </a:xfrm>
        <a:prstGeom prst="rect">
          <a:avLst/>
        </a:prstGeom>
        <a:noFill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476250</xdr:colOff>
      <xdr:row>3</xdr:row>
      <xdr:rowOff>0</xdr:rowOff>
    </xdr:from>
    <xdr:to>
      <xdr:col>17</xdr:col>
      <xdr:colOff>9525</xdr:colOff>
      <xdr:row>19</xdr:row>
      <xdr:rowOff>171450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977313675" y="619125"/>
          <a:ext cx="6238875" cy="33051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457200</xdr:colOff>
      <xdr:row>20</xdr:row>
      <xdr:rowOff>114300</xdr:rowOff>
    </xdr:from>
    <xdr:to>
      <xdr:col>11</xdr:col>
      <xdr:colOff>447675</xdr:colOff>
      <xdr:row>49</xdr:row>
      <xdr:rowOff>19050</xdr:rowOff>
    </xdr:to>
    <xdr:pic>
      <xdr:nvPicPr>
        <xdr:cNvPr id="102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980533125" y="4057650"/>
          <a:ext cx="8105775" cy="5429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14</xdr:col>
      <xdr:colOff>0</xdr:colOff>
      <xdr:row>23</xdr:row>
      <xdr:rowOff>0</xdr:rowOff>
    </xdr:from>
    <xdr:to>
      <xdr:col>24</xdr:col>
      <xdr:colOff>76200</xdr:colOff>
      <xdr:row>44</xdr:row>
      <xdr:rowOff>95250</xdr:rowOff>
    </xdr:to>
    <xdr:pic>
      <xdr:nvPicPr>
        <xdr:cNvPr id="102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9972979800" y="4514850"/>
          <a:ext cx="6172200" cy="40957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297516</xdr:colOff>
      <xdr:row>26</xdr:row>
      <xdr:rowOff>45944</xdr:rowOff>
    </xdr:from>
    <xdr:to>
      <xdr:col>8</xdr:col>
      <xdr:colOff>335616</xdr:colOff>
      <xdr:row>38</xdr:row>
      <xdr:rowOff>17369</xdr:rowOff>
    </xdr:to>
    <xdr:pic>
      <xdr:nvPicPr>
        <xdr:cNvPr id="205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982464459" y="5075144"/>
          <a:ext cx="5772150" cy="2257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</xdr:rowOff>
    </xdr:from>
    <xdr:to>
      <xdr:col>12</xdr:col>
      <xdr:colOff>449037</xdr:colOff>
      <xdr:row>23</xdr:row>
      <xdr:rowOff>139301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024477392" y="1"/>
          <a:ext cx="7796893" cy="4520800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367392</xdr:colOff>
      <xdr:row>0</xdr:row>
      <xdr:rowOff>27214</xdr:rowOff>
    </xdr:from>
    <xdr:to>
      <xdr:col>27</xdr:col>
      <xdr:colOff>205466</xdr:colOff>
      <xdr:row>24</xdr:row>
      <xdr:rowOff>14131</xdr:rowOff>
    </xdr:to>
    <xdr:pic>
      <xdr:nvPicPr>
        <xdr:cNvPr id="102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0015536141" y="27214"/>
          <a:ext cx="8410574" cy="4558917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26</xdr:row>
      <xdr:rowOff>0</xdr:rowOff>
    </xdr:from>
    <xdr:to>
      <xdr:col>10</xdr:col>
      <xdr:colOff>485775</xdr:colOff>
      <xdr:row>42</xdr:row>
      <xdr:rowOff>38100</xdr:rowOff>
    </xdr:to>
    <xdr:pic>
      <xdr:nvPicPr>
        <xdr:cNvPr id="102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9981104625" y="4953000"/>
          <a:ext cx="6581775" cy="3086100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26</xdr:row>
      <xdr:rowOff>0</xdr:rowOff>
    </xdr:from>
    <xdr:to>
      <xdr:col>22</xdr:col>
      <xdr:colOff>447675</xdr:colOff>
      <xdr:row>46</xdr:row>
      <xdr:rowOff>152400</xdr:rowOff>
    </xdr:to>
    <xdr:pic>
      <xdr:nvPicPr>
        <xdr:cNvPr id="1029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9973827525" y="4953000"/>
          <a:ext cx="6543675" cy="3962400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47</xdr:row>
      <xdr:rowOff>0</xdr:rowOff>
    </xdr:from>
    <xdr:to>
      <xdr:col>27</xdr:col>
      <xdr:colOff>104775</xdr:colOff>
      <xdr:row>52</xdr:row>
      <xdr:rowOff>180975</xdr:rowOff>
    </xdr:to>
    <xdr:pic>
      <xdr:nvPicPr>
        <xdr:cNvPr id="1030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9971122425" y="8953500"/>
          <a:ext cx="8639175" cy="113347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5"/>
  <sheetViews>
    <sheetView rightToLeft="1" tabSelected="1" zoomScale="115" zoomScaleNormal="115" workbookViewId="0">
      <selection activeCell="A14" sqref="A14"/>
    </sheetView>
  </sheetViews>
  <sheetFormatPr defaultRowHeight="15"/>
  <cols>
    <col min="1" max="1" width="21.7109375" bestFit="1" customWidth="1"/>
    <col min="2" max="2" width="20.5703125" style="53" bestFit="1" customWidth="1"/>
    <col min="3" max="3" width="16.5703125" customWidth="1"/>
    <col min="4" max="4" width="19.85546875" customWidth="1"/>
    <col min="5" max="5" width="10.5703125" bestFit="1" customWidth="1"/>
    <col min="6" max="7" width="10.5703125" customWidth="1"/>
    <col min="8" max="8" width="11.28515625" customWidth="1"/>
    <col min="9" max="10" width="14" customWidth="1"/>
    <col min="11" max="11" width="12.7109375" bestFit="1" customWidth="1"/>
    <col min="12" max="12" width="15.85546875" customWidth="1"/>
    <col min="13" max="13" width="29.7109375" bestFit="1" customWidth="1"/>
    <col min="14" max="14" width="37" customWidth="1"/>
    <col min="15" max="16" width="10.5703125" bestFit="1" customWidth="1"/>
  </cols>
  <sheetData>
    <row r="1" spans="1:16" ht="15.75" thickBot="1">
      <c r="H1" s="97" t="s">
        <v>37</v>
      </c>
      <c r="I1" s="97"/>
      <c r="J1" s="97"/>
      <c r="K1" s="97"/>
      <c r="L1" s="97"/>
    </row>
    <row r="2" spans="1:16" ht="45.75" thickBot="1">
      <c r="A2" s="56" t="s">
        <v>20</v>
      </c>
      <c r="B2" s="88" t="s">
        <v>39</v>
      </c>
      <c r="C2" s="88" t="s">
        <v>41</v>
      </c>
      <c r="D2" s="88" t="s">
        <v>42</v>
      </c>
      <c r="E2" s="71" t="s">
        <v>10</v>
      </c>
      <c r="F2" s="75" t="s">
        <v>35</v>
      </c>
      <c r="G2" s="54"/>
      <c r="H2" s="60" t="s">
        <v>36</v>
      </c>
      <c r="I2" s="60" t="s">
        <v>29</v>
      </c>
      <c r="J2" s="60" t="s">
        <v>32</v>
      </c>
      <c r="K2" s="60" t="s">
        <v>30</v>
      </c>
      <c r="L2" s="60" t="s">
        <v>33</v>
      </c>
      <c r="M2" s="60" t="s">
        <v>38</v>
      </c>
      <c r="N2" s="60" t="s">
        <v>40</v>
      </c>
    </row>
    <row r="3" spans="1:16" ht="15.75" thickBot="1">
      <c r="A3" s="57" t="s">
        <v>17</v>
      </c>
      <c r="B3" s="59">
        <f>SUM(B4:B11)</f>
        <v>53293</v>
      </c>
      <c r="C3" s="89">
        <f>SUM(C4:C11)</f>
        <v>15883</v>
      </c>
      <c r="D3" s="82">
        <f>SUM(D4:D11)</f>
        <v>12309</v>
      </c>
      <c r="E3" s="83">
        <f>SUM(E4:E11)</f>
        <v>19575.699999999997</v>
      </c>
      <c r="F3" s="84">
        <f>SUM(F4:F11)</f>
        <v>4596.1515729292041</v>
      </c>
      <c r="G3" s="92">
        <f>F3/B3</f>
        <v>8.6243063309050044E-2</v>
      </c>
      <c r="H3" s="52"/>
    </row>
    <row r="4" spans="1:16">
      <c r="A4" s="90" t="s">
        <v>31</v>
      </c>
      <c r="B4" s="61"/>
      <c r="C4" s="78"/>
      <c r="D4" s="79"/>
      <c r="E4" s="80"/>
      <c r="F4" s="81">
        <f t="shared" ref="F4:F5" si="0">E4*L4</f>
        <v>0</v>
      </c>
      <c r="G4" s="54"/>
      <c r="H4" s="85">
        <v>23454</v>
      </c>
      <c r="I4">
        <v>17.399999999999999</v>
      </c>
      <c r="J4">
        <f>I4-K4</f>
        <v>7.6999999999999993</v>
      </c>
      <c r="K4">
        <v>9.6999999999999993</v>
      </c>
      <c r="L4" s="67">
        <f t="shared" ref="L4:L11" si="1">K4/I4*$J$15</f>
        <v>0.27873563218390807</v>
      </c>
      <c r="M4" s="86">
        <f>H4*I4/100</f>
        <v>4080.9959999999996</v>
      </c>
      <c r="N4" s="67" t="e">
        <f>M4/B4</f>
        <v>#DIV/0!</v>
      </c>
    </row>
    <row r="5" spans="1:16">
      <c r="A5" s="65" t="s">
        <v>26</v>
      </c>
      <c r="B5" s="55"/>
      <c r="C5" s="62"/>
      <c r="D5" s="68"/>
      <c r="E5" s="72"/>
      <c r="F5" s="76">
        <f t="shared" si="0"/>
        <v>0</v>
      </c>
      <c r="G5" s="54"/>
      <c r="H5" s="85">
        <v>34190</v>
      </c>
      <c r="I5">
        <v>17</v>
      </c>
      <c r="J5">
        <f t="shared" ref="J5:J11" si="2">I5-K5</f>
        <v>9.6</v>
      </c>
      <c r="K5">
        <v>7.4</v>
      </c>
      <c r="L5" s="67">
        <f t="shared" si="1"/>
        <v>0.21764705882352942</v>
      </c>
      <c r="M5" s="86">
        <f t="shared" ref="M5:M11" si="3">H5*I5/100</f>
        <v>5812.3</v>
      </c>
      <c r="N5" s="67" t="e">
        <f t="shared" ref="N5:N11" si="4">M5/B5</f>
        <v>#DIV/0!</v>
      </c>
    </row>
    <row r="6" spans="1:16">
      <c r="A6" s="65" t="s">
        <v>23</v>
      </c>
      <c r="B6" s="58">
        <f>'כפר סבא מסכם'!I10</f>
        <v>6628</v>
      </c>
      <c r="C6" s="63">
        <f>'כפר סבא מסכם'!I12</f>
        <v>4528</v>
      </c>
      <c r="D6" s="69">
        <f>'כפר סבא מסכם'!I13</f>
        <v>1303</v>
      </c>
      <c r="E6" s="73">
        <f>C6+D6*$J$14</f>
        <v>4918.8999999999996</v>
      </c>
      <c r="F6" s="76">
        <f>E6*L6</f>
        <v>1100.2802631578948</v>
      </c>
      <c r="G6" s="92">
        <f>F6/B6</f>
        <v>0.16600486770638123</v>
      </c>
      <c r="H6" s="85">
        <v>29873</v>
      </c>
      <c r="I6">
        <v>15.2</v>
      </c>
      <c r="J6">
        <f t="shared" si="2"/>
        <v>8.3999999999999986</v>
      </c>
      <c r="K6">
        <v>6.8</v>
      </c>
      <c r="L6" s="67">
        <f t="shared" si="1"/>
        <v>0.22368421052631579</v>
      </c>
      <c r="M6" s="86">
        <f t="shared" si="3"/>
        <v>4540.6959999999999</v>
      </c>
      <c r="N6" s="67">
        <f t="shared" si="4"/>
        <v>0.68507785153892575</v>
      </c>
    </row>
    <row r="7" spans="1:16">
      <c r="A7" s="91" t="s">
        <v>28</v>
      </c>
      <c r="B7" s="55"/>
      <c r="C7" s="62"/>
      <c r="D7" s="68"/>
      <c r="E7" s="72"/>
      <c r="F7" s="76">
        <f t="shared" ref="F7:F11" si="5">E7*L7</f>
        <v>0</v>
      </c>
      <c r="G7" s="54"/>
      <c r="H7" s="85">
        <v>11772</v>
      </c>
      <c r="I7">
        <v>13.6</v>
      </c>
      <c r="J7">
        <f t="shared" si="2"/>
        <v>7.3999999999999995</v>
      </c>
      <c r="K7">
        <v>6.2</v>
      </c>
      <c r="L7" s="67">
        <f t="shared" si="1"/>
        <v>0.22794117647058826</v>
      </c>
      <c r="M7" s="86">
        <f t="shared" si="3"/>
        <v>1600.9919999999997</v>
      </c>
      <c r="N7" s="67" t="e">
        <f t="shared" si="4"/>
        <v>#DIV/0!</v>
      </c>
    </row>
    <row r="8" spans="1:16">
      <c r="A8" s="91" t="s">
        <v>25</v>
      </c>
      <c r="B8" s="55"/>
      <c r="C8" s="62"/>
      <c r="D8" s="68"/>
      <c r="E8" s="72"/>
      <c r="F8" s="76">
        <f t="shared" si="5"/>
        <v>0</v>
      </c>
      <c r="G8" s="54"/>
      <c r="H8" s="85">
        <v>60606</v>
      </c>
      <c r="I8">
        <v>17.899999999999999</v>
      </c>
      <c r="J8">
        <f t="shared" si="2"/>
        <v>7.9999999999999982</v>
      </c>
      <c r="K8">
        <v>9.9</v>
      </c>
      <c r="L8" s="67">
        <f t="shared" si="1"/>
        <v>0.27653631284916202</v>
      </c>
      <c r="M8" s="86">
        <f t="shared" si="3"/>
        <v>10848.473999999998</v>
      </c>
      <c r="N8" s="67" t="e">
        <f t="shared" si="4"/>
        <v>#DIV/0!</v>
      </c>
    </row>
    <row r="9" spans="1:16">
      <c r="A9" s="65" t="s">
        <v>27</v>
      </c>
      <c r="B9" s="58">
        <f>'רמת השרון מסכם'!B8</f>
        <v>2772</v>
      </c>
      <c r="C9" s="63">
        <f>'רמת השרון מסכם'!B10</f>
        <v>1947</v>
      </c>
      <c r="D9" s="63">
        <f>'רמת השרון מסכם'!B11</f>
        <v>650</v>
      </c>
      <c r="E9" s="73">
        <f>C9+D9*$J$14</f>
        <v>2142</v>
      </c>
      <c r="F9" s="76">
        <f t="shared" si="5"/>
        <v>494.30769230769232</v>
      </c>
      <c r="G9" s="92">
        <f t="shared" ref="G9:G11" si="6">F9/B9</f>
        <v>0.17832167832167833</v>
      </c>
      <c r="H9" s="85">
        <v>14976</v>
      </c>
      <c r="I9">
        <v>16.899999999999999</v>
      </c>
      <c r="J9">
        <f t="shared" si="2"/>
        <v>9.0999999999999979</v>
      </c>
      <c r="K9">
        <v>7.8</v>
      </c>
      <c r="L9" s="67">
        <f t="shared" si="1"/>
        <v>0.23076923076923078</v>
      </c>
      <c r="M9" s="86">
        <f t="shared" si="3"/>
        <v>2530.9439999999995</v>
      </c>
      <c r="N9" s="67">
        <f t="shared" si="4"/>
        <v>0.91303896103896087</v>
      </c>
    </row>
    <row r="10" spans="1:16">
      <c r="A10" s="65" t="s">
        <v>22</v>
      </c>
      <c r="B10" s="58">
        <f>'רעננה מסכם'!F3</f>
        <v>3973</v>
      </c>
      <c r="C10" s="63">
        <f>'רעננה מסכם'!G9</f>
        <v>3075</v>
      </c>
      <c r="D10" s="69">
        <f>'רעננה מסכם'!G10</f>
        <v>699</v>
      </c>
      <c r="E10" s="73">
        <f>C10+D10*$J$14</f>
        <v>3284.7</v>
      </c>
      <c r="F10" s="76">
        <f t="shared" si="5"/>
        <v>631.67307692307679</v>
      </c>
      <c r="G10" s="92">
        <f t="shared" si="6"/>
        <v>0.15899146159654587</v>
      </c>
      <c r="H10" s="85">
        <v>22838</v>
      </c>
      <c r="I10">
        <v>14.3</v>
      </c>
      <c r="J10">
        <f t="shared" si="2"/>
        <v>8.8000000000000007</v>
      </c>
      <c r="K10">
        <v>5.5</v>
      </c>
      <c r="L10" s="67">
        <f t="shared" si="1"/>
        <v>0.19230769230769229</v>
      </c>
      <c r="M10" s="86">
        <f t="shared" si="3"/>
        <v>3265.8340000000003</v>
      </c>
      <c r="N10" s="67">
        <f t="shared" si="4"/>
        <v>0.82200704757110499</v>
      </c>
    </row>
    <row r="11" spans="1:16" ht="15.75" thickBot="1">
      <c r="A11" s="66" t="s">
        <v>21</v>
      </c>
      <c r="B11" s="64">
        <f>'תל אביב מסכם'!G5</f>
        <v>39920</v>
      </c>
      <c r="C11" s="64">
        <f>'תל אביב מסכם'!G11</f>
        <v>6333</v>
      </c>
      <c r="D11" s="70">
        <f>'תל אביב מסכם'!G12</f>
        <v>9657</v>
      </c>
      <c r="E11" s="74">
        <f>C11+D11*$J$14</f>
        <v>9230.1</v>
      </c>
      <c r="F11" s="77">
        <f t="shared" si="5"/>
        <v>2369.8905405405403</v>
      </c>
      <c r="G11" s="92">
        <f t="shared" si="6"/>
        <v>5.9365995504522553E-2</v>
      </c>
      <c r="H11" s="85">
        <v>193078</v>
      </c>
      <c r="I11">
        <v>14.8</v>
      </c>
      <c r="J11">
        <f t="shared" si="2"/>
        <v>7.2000000000000011</v>
      </c>
      <c r="K11">
        <v>7.6</v>
      </c>
      <c r="L11" s="67">
        <f t="shared" si="1"/>
        <v>0.25675675675675674</v>
      </c>
      <c r="M11" s="86">
        <f t="shared" si="3"/>
        <v>28575.543999999998</v>
      </c>
      <c r="N11" s="67">
        <f t="shared" si="4"/>
        <v>0.71582024048096182</v>
      </c>
    </row>
    <row r="12" spans="1:16">
      <c r="H12" s="86">
        <f>SUM(H4:H11)</f>
        <v>390787</v>
      </c>
      <c r="M12" s="86">
        <f>SUM(M4:M11)</f>
        <v>61255.78</v>
      </c>
      <c r="N12" s="87">
        <f>M12/0.8</f>
        <v>76569.724999999991</v>
      </c>
      <c r="O12" s="87">
        <f>0.1*M12/0.8</f>
        <v>7656.9724999999999</v>
      </c>
      <c r="P12" s="87"/>
    </row>
    <row r="13" spans="1:16">
      <c r="N13" s="67"/>
    </row>
    <row r="14" spans="1:16" ht="45">
      <c r="I14" s="52" t="s">
        <v>24</v>
      </c>
      <c r="J14">
        <v>0.3</v>
      </c>
    </row>
    <row r="15" spans="1:16" ht="75">
      <c r="I15" s="52" t="s">
        <v>34</v>
      </c>
      <c r="J15">
        <v>0.5</v>
      </c>
    </row>
  </sheetData>
  <mergeCells count="1">
    <mergeCell ref="H1:L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14"/>
  <sheetViews>
    <sheetView rightToLeft="1" workbookViewId="0">
      <selection activeCell="A14" sqref="A14"/>
    </sheetView>
  </sheetViews>
  <sheetFormatPr defaultRowHeight="15"/>
  <cols>
    <col min="1" max="1" width="18.28515625" bestFit="1" customWidth="1"/>
    <col min="2" max="7" width="13.5703125" customWidth="1"/>
    <col min="8" max="8" width="16.28515625" customWidth="1"/>
  </cols>
  <sheetData>
    <row r="2" spans="1:11" ht="14.25" customHeight="1">
      <c r="A2" s="98" t="s">
        <v>6</v>
      </c>
      <c r="B2" s="98"/>
      <c r="C2" s="98"/>
      <c r="D2" s="98"/>
      <c r="E2" s="98"/>
      <c r="F2" s="98"/>
      <c r="G2" s="98"/>
      <c r="H2" s="98"/>
    </row>
    <row r="3" spans="1:11" ht="15.75" thickBot="1"/>
    <row r="4" spans="1:11" s="5" customFormat="1" ht="16.5" thickBot="1">
      <c r="A4" s="1" t="s">
        <v>7</v>
      </c>
      <c r="B4" s="2">
        <v>1</v>
      </c>
      <c r="C4" s="3">
        <v>2</v>
      </c>
      <c r="D4" s="3">
        <v>3</v>
      </c>
      <c r="E4" s="3">
        <v>4</v>
      </c>
      <c r="F4" s="4">
        <v>5</v>
      </c>
      <c r="G4" s="4" t="s">
        <v>0</v>
      </c>
      <c r="I4" s="26" t="s">
        <v>9</v>
      </c>
      <c r="J4" s="26" t="s">
        <v>8</v>
      </c>
    </row>
    <row r="5" spans="1:11" s="5" customFormat="1" ht="16.5" thickBot="1">
      <c r="A5" s="6" t="s">
        <v>1</v>
      </c>
      <c r="B5" s="7">
        <v>14384</v>
      </c>
      <c r="C5" s="8">
        <v>10147</v>
      </c>
      <c r="D5" s="8">
        <v>6695</v>
      </c>
      <c r="E5" s="8">
        <v>8111</v>
      </c>
      <c r="F5" s="9">
        <v>583</v>
      </c>
      <c r="G5" s="9">
        <v>39920</v>
      </c>
    </row>
    <row r="6" spans="1:11" s="5" customFormat="1" ht="15.75">
      <c r="A6" s="10" t="s">
        <v>2</v>
      </c>
      <c r="B6" s="22">
        <v>3581</v>
      </c>
      <c r="C6" s="18">
        <v>5349</v>
      </c>
      <c r="D6" s="18">
        <v>4196</v>
      </c>
      <c r="E6" s="18">
        <v>6410</v>
      </c>
      <c r="F6" s="19">
        <v>309</v>
      </c>
      <c r="G6" s="11">
        <v>19845</v>
      </c>
    </row>
    <row r="7" spans="1:11" s="5" customFormat="1" ht="15.75">
      <c r="A7" s="10" t="s">
        <v>3</v>
      </c>
      <c r="B7" s="23">
        <v>5605</v>
      </c>
      <c r="C7" s="24">
        <v>3663</v>
      </c>
      <c r="D7" s="18">
        <v>2110</v>
      </c>
      <c r="E7" s="18">
        <v>1379</v>
      </c>
      <c r="F7" s="19">
        <v>186</v>
      </c>
      <c r="G7" s="11">
        <v>12943</v>
      </c>
      <c r="J7" s="28">
        <f>B7+C7</f>
        <v>9268</v>
      </c>
      <c r="K7">
        <f>I7+0.3*J7</f>
        <v>2780.4</v>
      </c>
    </row>
    <row r="8" spans="1:11" s="5" customFormat="1" ht="15.75">
      <c r="A8" s="10" t="s">
        <v>4</v>
      </c>
      <c r="B8" s="14">
        <v>3596</v>
      </c>
      <c r="C8" s="15">
        <v>824</v>
      </c>
      <c r="D8" s="24">
        <v>294</v>
      </c>
      <c r="E8" s="18">
        <v>221</v>
      </c>
      <c r="F8" s="19">
        <v>50</v>
      </c>
      <c r="G8" s="11">
        <v>4985</v>
      </c>
      <c r="I8" s="28">
        <f>B8+C8</f>
        <v>4420</v>
      </c>
      <c r="J8" s="28">
        <f>D8</f>
        <v>294</v>
      </c>
      <c r="K8">
        <f>I8+0.3*J8</f>
        <v>4508.2</v>
      </c>
    </row>
    <row r="9" spans="1:11" s="5" customFormat="1" ht="16.5" thickBot="1">
      <c r="A9" s="12" t="s">
        <v>5</v>
      </c>
      <c r="B9" s="16">
        <v>1602</v>
      </c>
      <c r="C9" s="17">
        <v>311</v>
      </c>
      <c r="D9" s="25">
        <v>95</v>
      </c>
      <c r="E9" s="20">
        <v>101</v>
      </c>
      <c r="F9" s="21">
        <v>38</v>
      </c>
      <c r="G9" s="13">
        <v>2147</v>
      </c>
      <c r="I9" s="28">
        <f>B9+C9</f>
        <v>1913</v>
      </c>
      <c r="J9" s="28">
        <f>D9</f>
        <v>95</v>
      </c>
      <c r="K9">
        <f>I9+0.3*J9</f>
        <v>1941.5</v>
      </c>
    </row>
    <row r="11" spans="1:11" ht="15.75">
      <c r="A11" s="26" t="s">
        <v>9</v>
      </c>
      <c r="B11" s="27">
        <f>B9+B8</f>
        <v>5198</v>
      </c>
      <c r="C11" s="27">
        <f>C9+C8</f>
        <v>1135</v>
      </c>
      <c r="G11" s="27">
        <f>SUM(B11:D11)</f>
        <v>6333</v>
      </c>
    </row>
    <row r="12" spans="1:11" ht="15.75">
      <c r="A12" s="26" t="s">
        <v>8</v>
      </c>
      <c r="B12" s="27">
        <f>B7</f>
        <v>5605</v>
      </c>
      <c r="C12" s="27">
        <f>C7</f>
        <v>3663</v>
      </c>
      <c r="D12" s="27">
        <f>D9+D8</f>
        <v>389</v>
      </c>
      <c r="G12" s="27">
        <f>SUM(B12:D12)</f>
        <v>9657</v>
      </c>
      <c r="I12" s="27">
        <f>SUM(I7:I11)</f>
        <v>6333</v>
      </c>
      <c r="J12" s="27">
        <f>SUM(J7:J11)</f>
        <v>9657</v>
      </c>
      <c r="K12">
        <f>I12+0.3*J12</f>
        <v>9230.1</v>
      </c>
    </row>
    <row r="14" spans="1:11" ht="15.75">
      <c r="A14" s="26" t="s">
        <v>10</v>
      </c>
      <c r="B14">
        <f>B11+0.3*B12</f>
        <v>6879.5</v>
      </c>
      <c r="C14">
        <f>C11+0.3*C12</f>
        <v>2233.8999999999996</v>
      </c>
      <c r="D14">
        <f>D11+0.3*D12</f>
        <v>116.69999999999999</v>
      </c>
      <c r="G14">
        <f>G11+0.3*G12</f>
        <v>9230.1</v>
      </c>
    </row>
  </sheetData>
  <mergeCells count="1">
    <mergeCell ref="A2:H2"/>
  </mergeCell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rightToLeft="1" zoomScale="70" zoomScaleNormal="70" workbookViewId="0">
      <selection activeCell="A9" sqref="A9:G12"/>
    </sheetView>
  </sheetViews>
  <sheetFormatPr defaultRowHeight="15"/>
  <cols>
    <col min="1" max="1" width="17.42578125" bestFit="1" customWidth="1"/>
    <col min="2" max="6" width="11.7109375" customWidth="1"/>
  </cols>
  <sheetData>
    <row r="1" spans="1:7" ht="15.75" thickBot="1"/>
    <row r="2" spans="1:7" ht="16.5" thickBot="1">
      <c r="A2" s="1" t="s">
        <v>11</v>
      </c>
      <c r="B2" s="2">
        <v>0</v>
      </c>
      <c r="C2" s="3">
        <v>1</v>
      </c>
      <c r="D2" s="3">
        <v>2</v>
      </c>
      <c r="E2" s="3">
        <v>5</v>
      </c>
      <c r="F2" s="4" t="s">
        <v>0</v>
      </c>
    </row>
    <row r="3" spans="1:7" ht="16.5" thickBot="1">
      <c r="A3" s="6" t="s">
        <v>0</v>
      </c>
      <c r="B3" s="7">
        <f>SUM(B4:B7)</f>
        <v>1171</v>
      </c>
      <c r="C3" s="8">
        <f>SUM(C4:C7)</f>
        <v>2565</v>
      </c>
      <c r="D3" s="8">
        <f>SUM(D4:D7)</f>
        <v>206</v>
      </c>
      <c r="E3" s="8">
        <f>SUM(E4:E7)</f>
        <v>31</v>
      </c>
      <c r="F3" s="9">
        <f>SUM(F4:F7)</f>
        <v>3973</v>
      </c>
    </row>
    <row r="4" spans="1:7" ht="15.75">
      <c r="A4" s="10" t="s">
        <v>2</v>
      </c>
      <c r="B4" s="22">
        <v>47</v>
      </c>
      <c r="C4" s="18">
        <v>43</v>
      </c>
      <c r="D4" s="18">
        <v>31</v>
      </c>
      <c r="E4" s="18"/>
      <c r="F4" s="29">
        <f>C4+B4+D4+E4</f>
        <v>121</v>
      </c>
    </row>
    <row r="5" spans="1:7" ht="15.75">
      <c r="A5" s="10" t="s">
        <v>3</v>
      </c>
      <c r="B5" s="23">
        <v>213</v>
      </c>
      <c r="C5" s="24">
        <v>358</v>
      </c>
      <c r="D5" s="18">
        <v>47</v>
      </c>
      <c r="E5" s="18">
        <v>13</v>
      </c>
      <c r="F5" s="29">
        <f>C5+B5+D5+E5</f>
        <v>631</v>
      </c>
    </row>
    <row r="6" spans="1:7" ht="15.75">
      <c r="A6" s="10" t="s">
        <v>4</v>
      </c>
      <c r="B6" s="14">
        <v>461</v>
      </c>
      <c r="C6" s="15">
        <v>1196</v>
      </c>
      <c r="D6" s="24">
        <v>50</v>
      </c>
      <c r="E6" s="18">
        <v>18</v>
      </c>
      <c r="F6" s="29">
        <f>C6+B6+D6+E6</f>
        <v>1725</v>
      </c>
    </row>
    <row r="7" spans="1:7" ht="16.5" thickBot="1">
      <c r="A7" s="10" t="s">
        <v>5</v>
      </c>
      <c r="B7" s="16">
        <v>450</v>
      </c>
      <c r="C7" s="17">
        <v>968</v>
      </c>
      <c r="D7" s="25">
        <v>78</v>
      </c>
      <c r="E7" s="20"/>
      <c r="F7" s="29">
        <f>C7+B7+D7+E7</f>
        <v>1496</v>
      </c>
    </row>
    <row r="9" spans="1:7" ht="15.75">
      <c r="A9" s="26" t="s">
        <v>9</v>
      </c>
      <c r="B9" s="27">
        <f>B7+B6</f>
        <v>911</v>
      </c>
      <c r="C9" s="27">
        <f>C7+C6</f>
        <v>2164</v>
      </c>
      <c r="G9" s="27">
        <f>SUM(B9:D9)</f>
        <v>3075</v>
      </c>
    </row>
    <row r="10" spans="1:7" ht="15.75">
      <c r="A10" s="26" t="s">
        <v>8</v>
      </c>
      <c r="B10" s="27">
        <f>B5</f>
        <v>213</v>
      </c>
      <c r="C10" s="27">
        <f>C5</f>
        <v>358</v>
      </c>
      <c r="D10" s="27">
        <f>D7+D6</f>
        <v>128</v>
      </c>
      <c r="G10" s="27">
        <f>SUM(B10:D10)</f>
        <v>699</v>
      </c>
    </row>
    <row r="12" spans="1:7" ht="15.75">
      <c r="A12" s="26" t="s">
        <v>10</v>
      </c>
      <c r="B12">
        <f>B9+0.3*B10</f>
        <v>974.9</v>
      </c>
      <c r="C12">
        <f>C9+0.3*C10</f>
        <v>2271.4</v>
      </c>
      <c r="D12">
        <f>D9+0.3*D10</f>
        <v>38.4</v>
      </c>
      <c r="G12">
        <f>G9+0.3*G10</f>
        <v>3284.7</v>
      </c>
    </row>
    <row r="13" spans="1:7" ht="15.75">
      <c r="A13" s="26"/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rightToLeft="1" zoomScaleNormal="100" workbookViewId="0">
      <selection activeCell="B15" sqref="B15"/>
    </sheetView>
  </sheetViews>
  <sheetFormatPr defaultRowHeight="15"/>
  <cols>
    <col min="1" max="1" width="17.140625" bestFit="1" customWidth="1"/>
    <col min="2" max="8" width="12.28515625" customWidth="1"/>
    <col min="9" max="9" width="9" bestFit="1" customWidth="1"/>
  </cols>
  <sheetData>
    <row r="1" spans="1:9" ht="15.75" thickBot="1"/>
    <row r="2" spans="1:9" ht="15.75" thickBot="1">
      <c r="B2" s="99" t="s">
        <v>12</v>
      </c>
      <c r="C2" s="100"/>
      <c r="D2" s="100"/>
      <c r="E2" s="100"/>
      <c r="F2" s="100"/>
      <c r="G2" s="100"/>
      <c r="H2" s="100"/>
    </row>
    <row r="3" spans="1:9" ht="16.5" thickBot="1">
      <c r="A3" s="34"/>
      <c r="B3" s="101" t="s">
        <v>14</v>
      </c>
      <c r="C3" s="102"/>
      <c r="D3" s="103"/>
      <c r="E3" s="101" t="s">
        <v>15</v>
      </c>
      <c r="F3" s="103"/>
      <c r="G3" s="101" t="s">
        <v>16</v>
      </c>
      <c r="H3" s="103"/>
    </row>
    <row r="4" spans="1:9" ht="15.75" thickBot="1">
      <c r="A4" s="35" t="s">
        <v>17</v>
      </c>
      <c r="B4" s="101">
        <v>6050</v>
      </c>
      <c r="C4" s="102"/>
      <c r="D4" s="103"/>
      <c r="E4" s="101">
        <v>501</v>
      </c>
      <c r="F4" s="103"/>
      <c r="G4" s="101">
        <v>77</v>
      </c>
      <c r="H4" s="103"/>
    </row>
    <row r="5" spans="1:9">
      <c r="A5" s="35" t="s">
        <v>18</v>
      </c>
      <c r="B5" s="36">
        <v>100</v>
      </c>
      <c r="C5" s="37">
        <v>111</v>
      </c>
      <c r="D5" s="38">
        <v>115</v>
      </c>
      <c r="E5" s="36">
        <v>112</v>
      </c>
      <c r="F5" s="38">
        <v>116</v>
      </c>
      <c r="G5" s="36">
        <v>113</v>
      </c>
      <c r="H5" s="38">
        <v>117</v>
      </c>
      <c r="I5" s="30" t="s">
        <v>13</v>
      </c>
    </row>
    <row r="6" spans="1:9">
      <c r="A6" s="39" t="s">
        <v>2</v>
      </c>
      <c r="B6" s="43">
        <v>20</v>
      </c>
      <c r="C6" s="44">
        <v>410</v>
      </c>
      <c r="D6" s="45">
        <v>5</v>
      </c>
      <c r="E6" s="43">
        <v>228</v>
      </c>
      <c r="F6" s="45">
        <v>11</v>
      </c>
      <c r="G6" s="43">
        <v>0</v>
      </c>
      <c r="H6" s="45">
        <v>0</v>
      </c>
      <c r="I6" s="32">
        <v>674</v>
      </c>
    </row>
    <row r="7" spans="1:9">
      <c r="A7" s="39" t="s">
        <v>3</v>
      </c>
      <c r="B7" s="47">
        <v>135</v>
      </c>
      <c r="C7" s="41">
        <v>962</v>
      </c>
      <c r="D7" s="48">
        <v>39</v>
      </c>
      <c r="E7" s="43">
        <v>95</v>
      </c>
      <c r="F7" s="45">
        <v>28</v>
      </c>
      <c r="G7" s="47">
        <v>26</v>
      </c>
      <c r="H7" s="48">
        <v>2</v>
      </c>
      <c r="I7" s="32">
        <v>1287</v>
      </c>
    </row>
    <row r="8" spans="1:9">
      <c r="A8" s="39" t="s">
        <v>4</v>
      </c>
      <c r="B8" s="40">
        <v>645</v>
      </c>
      <c r="C8" s="46">
        <v>1974</v>
      </c>
      <c r="D8" s="42">
        <v>289</v>
      </c>
      <c r="E8" s="47">
        <v>25</v>
      </c>
      <c r="F8" s="48">
        <v>54</v>
      </c>
      <c r="G8" s="40">
        <v>9</v>
      </c>
      <c r="H8" s="42">
        <v>19</v>
      </c>
      <c r="I8" s="32">
        <v>3015</v>
      </c>
    </row>
    <row r="9" spans="1:9">
      <c r="A9" s="39" t="s">
        <v>19</v>
      </c>
      <c r="B9" s="40">
        <v>747</v>
      </c>
      <c r="C9" s="46">
        <v>190</v>
      </c>
      <c r="D9" s="42">
        <v>634</v>
      </c>
      <c r="E9" s="47">
        <v>9</v>
      </c>
      <c r="F9" s="48">
        <v>51</v>
      </c>
      <c r="G9" s="40">
        <v>0</v>
      </c>
      <c r="H9" s="42">
        <v>21</v>
      </c>
      <c r="I9" s="32">
        <v>1652</v>
      </c>
    </row>
    <row r="10" spans="1:9">
      <c r="A10" s="31" t="s">
        <v>17</v>
      </c>
      <c r="B10" s="33">
        <v>1547</v>
      </c>
      <c r="C10" s="33">
        <v>3536</v>
      </c>
      <c r="D10" s="33">
        <v>967</v>
      </c>
      <c r="E10" s="33">
        <v>357</v>
      </c>
      <c r="F10" s="33">
        <v>144</v>
      </c>
      <c r="G10" s="33">
        <v>35</v>
      </c>
      <c r="H10" s="33">
        <v>42</v>
      </c>
      <c r="I10" s="33">
        <v>6628</v>
      </c>
    </row>
    <row r="12" spans="1:9" ht="15.75">
      <c r="A12" s="26" t="s">
        <v>9</v>
      </c>
      <c r="B12" s="27">
        <f>B9+B8</f>
        <v>1392</v>
      </c>
      <c r="C12" s="27">
        <f t="shared" ref="C12:D12" si="0">C9+C8</f>
        <v>2164</v>
      </c>
      <c r="D12" s="27">
        <f t="shared" si="0"/>
        <v>923</v>
      </c>
      <c r="G12" s="27">
        <f>G9+G8</f>
        <v>9</v>
      </c>
      <c r="H12" s="27">
        <f>H9+H8</f>
        <v>40</v>
      </c>
      <c r="I12" s="27">
        <f>SUM(B12:H12)</f>
        <v>4528</v>
      </c>
    </row>
    <row r="13" spans="1:9" ht="15.75">
      <c r="A13" s="26" t="s">
        <v>8</v>
      </c>
      <c r="B13" s="27">
        <f>B7</f>
        <v>135</v>
      </c>
      <c r="C13" s="27">
        <f t="shared" ref="C13:D13" si="1">C7</f>
        <v>962</v>
      </c>
      <c r="D13" s="27">
        <f t="shared" si="1"/>
        <v>39</v>
      </c>
      <c r="E13" s="27">
        <f>E9+E8</f>
        <v>34</v>
      </c>
      <c r="F13" s="27">
        <f>F9+F8</f>
        <v>105</v>
      </c>
      <c r="G13" s="27">
        <f>G7</f>
        <v>26</v>
      </c>
      <c r="H13" s="27">
        <f>H7</f>
        <v>2</v>
      </c>
      <c r="I13" s="27">
        <f>SUM(B13:H13)</f>
        <v>1303</v>
      </c>
    </row>
    <row r="14" spans="1:9" ht="15.75" thickBot="1"/>
    <row r="15" spans="1:9" ht="16.5" thickBot="1">
      <c r="A15" s="49" t="s">
        <v>10</v>
      </c>
      <c r="B15" s="50">
        <f>B12+0.3*B13</f>
        <v>1432.5</v>
      </c>
      <c r="C15" s="50">
        <f t="shared" ref="C15:H15" si="2">C12+0.3*C13</f>
        <v>2452.6</v>
      </c>
      <c r="D15" s="50">
        <f t="shared" si="2"/>
        <v>934.7</v>
      </c>
      <c r="E15" s="50">
        <f t="shared" si="2"/>
        <v>10.199999999999999</v>
      </c>
      <c r="F15" s="50">
        <f t="shared" si="2"/>
        <v>31.5</v>
      </c>
      <c r="G15" s="50">
        <f t="shared" si="2"/>
        <v>16.8</v>
      </c>
      <c r="H15" s="50">
        <f t="shared" si="2"/>
        <v>40.6</v>
      </c>
      <c r="I15" s="51">
        <f>SUM(B15:H15)</f>
        <v>4918.9000000000005</v>
      </c>
    </row>
  </sheetData>
  <mergeCells count="7">
    <mergeCell ref="B2:H2"/>
    <mergeCell ref="B3:D3"/>
    <mergeCell ref="E3:F3"/>
    <mergeCell ref="G3:H3"/>
    <mergeCell ref="B4:D4"/>
    <mergeCell ref="E4:F4"/>
    <mergeCell ref="G4:H4"/>
  </mergeCells>
  <pageMargins left="0.7" right="0.7" top="0.75" bottom="0.75" header="0.3" footer="0.3"/>
  <pageSetup orientation="portrait" horizontalDpi="0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3"/>
  <sheetViews>
    <sheetView rightToLeft="1" workbookViewId="0">
      <selection activeCell="G12" sqref="G12"/>
    </sheetView>
  </sheetViews>
  <sheetFormatPr defaultRowHeight="15"/>
  <cols>
    <col min="1" max="1" width="15.140625" bestFit="1" customWidth="1"/>
    <col min="2" max="2" width="8.42578125" bestFit="1" customWidth="1"/>
  </cols>
  <sheetData>
    <row r="1" spans="1:2" ht="15.75" thickBot="1"/>
    <row r="2" spans="1:2" ht="15.75" thickBot="1">
      <c r="A2" s="35" t="s">
        <v>17</v>
      </c>
      <c r="B2" s="94"/>
    </row>
    <row r="3" spans="1:2" ht="15.75" thickBot="1">
      <c r="A3" s="35" t="s">
        <v>43</v>
      </c>
      <c r="B3" s="93" t="s">
        <v>14</v>
      </c>
    </row>
    <row r="4" spans="1:2">
      <c r="A4" s="39" t="s">
        <v>2</v>
      </c>
      <c r="B4" s="95">
        <v>175</v>
      </c>
    </row>
    <row r="5" spans="1:2">
      <c r="A5" s="39" t="s">
        <v>3</v>
      </c>
      <c r="B5" s="95">
        <v>650</v>
      </c>
    </row>
    <row r="6" spans="1:2">
      <c r="A6" s="39" t="s">
        <v>4</v>
      </c>
      <c r="B6" s="95">
        <v>940</v>
      </c>
    </row>
    <row r="7" spans="1:2">
      <c r="A7" s="39" t="s">
        <v>19</v>
      </c>
      <c r="B7" s="95">
        <v>1007</v>
      </c>
    </row>
    <row r="8" spans="1:2">
      <c r="A8" s="39" t="s">
        <v>17</v>
      </c>
      <c r="B8" s="95">
        <v>2772</v>
      </c>
    </row>
    <row r="10" spans="1:2" ht="15.75">
      <c r="A10" s="26" t="s">
        <v>9</v>
      </c>
      <c r="B10" s="95">
        <f>B7+B6</f>
        <v>1947</v>
      </c>
    </row>
    <row r="11" spans="1:2" ht="15.75">
      <c r="A11" s="26" t="s">
        <v>8</v>
      </c>
      <c r="B11" s="95">
        <f>B5</f>
        <v>650</v>
      </c>
    </row>
    <row r="12" spans="1:2" ht="15.75" thickBot="1"/>
    <row r="13" spans="1:2" ht="16.5" thickBot="1">
      <c r="A13" s="49" t="s">
        <v>10</v>
      </c>
      <c r="B13" s="96">
        <f>B10+0.3*B11</f>
        <v>2142</v>
      </c>
    </row>
  </sheetData>
  <pageMargins left="0.7" right="0.7" top="0.75" bottom="0.75" header="0.3" footer="0.3"/>
  <pageSetup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rightToLeft="1" zoomScale="70" zoomScaleNormal="70" workbookViewId="0">
      <selection activeCell="N12" sqref="N12"/>
    </sheetView>
  </sheetViews>
  <sheetFormatPr defaultRowHeight="1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ריכוז נתונים</vt:lpstr>
      <vt:lpstr>תל אביב מסכם</vt:lpstr>
      <vt:lpstr>רעננה מסכם</vt:lpstr>
      <vt:lpstr>כפר סבא מסכם</vt:lpstr>
      <vt:lpstr>רמת השרון מסכם</vt:lpstr>
      <vt:lpstr>תחום הדיור המוגן מתוך מצגת עזרי</vt:lpstr>
    </vt:vector>
  </TitlesOfParts>
  <Company>Tel-Aviv Municipality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תומר ברזילי - בוחן תכנון ובקרה</dc:creator>
  <cp:lastModifiedBy>Yogev Sharvit</cp:lastModifiedBy>
  <dcterms:created xsi:type="dcterms:W3CDTF">2015-08-10T13:13:34Z</dcterms:created>
  <dcterms:modified xsi:type="dcterms:W3CDTF">2016-05-11T08:36:32Z</dcterms:modified>
</cp:coreProperties>
</file>