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395259\Dropbox\Personal\המדד המוניציפלי\פוסטים בעבודה\חדרה\"/>
    </mc:Choice>
  </mc:AlternateContent>
  <bookViews>
    <workbookView xWindow="0" yWindow="0" windowWidth="20490" windowHeight="7755" tabRatio="874"/>
  </bookViews>
  <sheets>
    <sheet name="נתונים רב שנתיים" sheetId="1" r:id="rId1"/>
    <sheet name="הרכב הכנסות חופשיות" sheetId="7" r:id="rId2"/>
    <sheet name="קצב בינוי רב שנתי" sheetId="6" r:id="rId3"/>
    <sheet name="חוסן כלכלי" sheetId="2" r:id="rId4"/>
    <sheet name="גידול כנגד בינוי" sheetId="4" r:id="rId5"/>
    <sheet name="דמוגרפיה" sheetId="3" r:id="rId6"/>
  </sheets>
  <calcPr calcId="152511"/>
</workbook>
</file>

<file path=xl/calcChain.xml><?xml version="1.0" encoding="utf-8"?>
<calcChain xmlns="http://schemas.openxmlformats.org/spreadsheetml/2006/main">
  <c r="AE27" i="1" l="1"/>
  <c r="AE22" i="1"/>
  <c r="AE17" i="1"/>
  <c r="AC37" i="1"/>
  <c r="AB37" i="1"/>
  <c r="AA37" i="1"/>
  <c r="Z37" i="1"/>
  <c r="Y37" i="1"/>
  <c r="X37" i="1"/>
  <c r="W37" i="1"/>
  <c r="V37" i="1"/>
  <c r="U37" i="1"/>
  <c r="T37" i="1"/>
  <c r="AD37" i="1"/>
  <c r="AE36" i="1"/>
  <c r="AC36" i="1"/>
  <c r="AB36" i="1"/>
  <c r="AA36" i="1"/>
  <c r="Z36" i="1"/>
  <c r="Y36" i="1"/>
  <c r="X36" i="1"/>
  <c r="W36" i="1"/>
  <c r="V36" i="1"/>
  <c r="U36" i="1"/>
  <c r="T36" i="1"/>
  <c r="AD36" i="1"/>
  <c r="AD35" i="1"/>
  <c r="AB35" i="1"/>
  <c r="AA35" i="1"/>
  <c r="Z35" i="1"/>
  <c r="Y35" i="1"/>
  <c r="X35" i="1"/>
  <c r="W35" i="1"/>
  <c r="V35" i="1"/>
  <c r="U35" i="1"/>
  <c r="T35" i="1"/>
  <c r="AC35" i="1"/>
  <c r="T41" i="1"/>
  <c r="S10" i="1"/>
  <c r="S11" i="1"/>
  <c r="S12" i="1"/>
  <c r="S13" i="1"/>
  <c r="S14" i="1"/>
  <c r="S15" i="1"/>
  <c r="S16" i="1"/>
  <c r="S17" i="1"/>
  <c r="S20" i="1" s="1"/>
  <c r="S18" i="1"/>
  <c r="S19" i="1"/>
  <c r="S22" i="1"/>
  <c r="S23" i="1"/>
  <c r="S24" i="1"/>
  <c r="S25" i="1"/>
  <c r="S26" i="1"/>
  <c r="S27" i="1"/>
  <c r="S28" i="1"/>
  <c r="S31" i="1"/>
  <c r="S32" i="1"/>
  <c r="S33" i="1"/>
  <c r="S34" i="1"/>
  <c r="S37" i="1" s="1"/>
  <c r="S36" i="1"/>
  <c r="S38" i="1"/>
  <c r="S39" i="1" s="1"/>
  <c r="S40" i="1"/>
  <c r="S41" i="1"/>
  <c r="S42" i="1"/>
  <c r="S43" i="1"/>
  <c r="S45" i="1"/>
  <c r="S46" i="1"/>
  <c r="S49" i="1" s="1"/>
  <c r="Z49" i="1"/>
  <c r="Z47" i="1" s="1"/>
  <c r="I894" i="1"/>
  <c r="I888" i="1"/>
  <c r="I880" i="1"/>
  <c r="I870" i="1"/>
  <c r="I861" i="1"/>
  <c r="I850" i="1"/>
  <c r="I842" i="1"/>
  <c r="I832" i="1"/>
  <c r="K823" i="1"/>
  <c r="I823" i="1"/>
  <c r="I812" i="1"/>
  <c r="I803" i="1"/>
  <c r="I793" i="1"/>
  <c r="I784" i="1"/>
  <c r="I773" i="1"/>
  <c r="I762" i="1"/>
  <c r="I752" i="1"/>
  <c r="I743" i="1"/>
  <c r="I732" i="1"/>
  <c r="F898" i="1"/>
  <c r="G898" i="1"/>
  <c r="H898" i="1"/>
  <c r="I898" i="1"/>
  <c r="J898" i="1"/>
  <c r="K898" i="1"/>
  <c r="L898" i="1"/>
  <c r="F899" i="1"/>
  <c r="G899" i="1"/>
  <c r="H899" i="1"/>
  <c r="I899" i="1"/>
  <c r="J899" i="1"/>
  <c r="K899" i="1"/>
  <c r="L899" i="1"/>
  <c r="F900" i="1"/>
  <c r="G900" i="1"/>
  <c r="H900" i="1"/>
  <c r="I900" i="1"/>
  <c r="J900" i="1"/>
  <c r="K900" i="1"/>
  <c r="L900" i="1"/>
  <c r="F901" i="1"/>
  <c r="G901" i="1"/>
  <c r="H901" i="1"/>
  <c r="I901" i="1"/>
  <c r="J901" i="1"/>
  <c r="K901" i="1"/>
  <c r="L901" i="1"/>
  <c r="F902" i="1"/>
  <c r="G902" i="1"/>
  <c r="H902" i="1"/>
  <c r="I902" i="1"/>
  <c r="J902" i="1"/>
  <c r="K902" i="1"/>
  <c r="L902" i="1"/>
  <c r="S47" i="1" l="1"/>
  <c r="S29" i="1"/>
  <c r="E372" i="1" l="1"/>
  <c r="F372" i="1"/>
  <c r="G372" i="1"/>
  <c r="H372" i="1"/>
  <c r="I372" i="1"/>
  <c r="J372" i="1"/>
  <c r="K372" i="1"/>
  <c r="L372" i="1"/>
  <c r="P900" i="1" l="1"/>
  <c r="O900" i="1"/>
  <c r="N900" i="1"/>
  <c r="M900" i="1"/>
  <c r="E900" i="1"/>
  <c r="E903" i="1"/>
  <c r="E902" i="1"/>
  <c r="P903" i="1"/>
  <c r="O903" i="1"/>
  <c r="N903" i="1"/>
  <c r="M903" i="1"/>
  <c r="L903" i="1"/>
  <c r="K903" i="1"/>
  <c r="J903" i="1"/>
  <c r="I903" i="1"/>
  <c r="H903" i="1"/>
  <c r="G903" i="1"/>
  <c r="P902" i="1"/>
  <c r="O902" i="1"/>
  <c r="N902" i="1"/>
  <c r="F903" i="1"/>
  <c r="E901" i="1"/>
  <c r="P901" i="1"/>
  <c r="O901" i="1"/>
  <c r="M901" i="1"/>
  <c r="P899" i="1"/>
  <c r="O899" i="1"/>
  <c r="N899" i="1"/>
  <c r="M899" i="1"/>
  <c r="P898" i="1"/>
  <c r="O898" i="1"/>
  <c r="N898" i="1"/>
  <c r="M898" i="1"/>
  <c r="E899" i="1"/>
  <c r="E898" i="1"/>
  <c r="Q776" i="1"/>
  <c r="Q311" i="1" l="1"/>
  <c r="Q309" i="1"/>
  <c r="Q310" i="1" s="1"/>
  <c r="R295" i="1" l="1"/>
  <c r="R296" i="1" s="1"/>
  <c r="R297" i="1" l="1"/>
  <c r="P906" i="1"/>
  <c r="O906" i="1"/>
  <c r="N906" i="1"/>
  <c r="M906" i="1"/>
  <c r="L906" i="1"/>
  <c r="K906" i="1"/>
  <c r="J906" i="1"/>
  <c r="I906" i="1"/>
  <c r="H906" i="1"/>
  <c r="G906" i="1"/>
  <c r="F906" i="1"/>
  <c r="E906" i="1"/>
  <c r="D906" i="1"/>
  <c r="C906" i="1"/>
  <c r="O954" i="1"/>
  <c r="N954" i="1"/>
  <c r="M954" i="1"/>
  <c r="L954" i="1"/>
  <c r="K954" i="1"/>
  <c r="J954" i="1"/>
  <c r="I954" i="1"/>
  <c r="H954" i="1"/>
  <c r="G954" i="1"/>
  <c r="F954" i="1"/>
  <c r="E954" i="1"/>
  <c r="D954" i="1"/>
  <c r="C954" i="1"/>
  <c r="P954" i="1"/>
  <c r="O994" i="1" l="1"/>
  <c r="N994" i="1"/>
  <c r="M994" i="1"/>
  <c r="L994" i="1"/>
  <c r="K994" i="1"/>
  <c r="J994" i="1"/>
  <c r="I994" i="1"/>
  <c r="H994" i="1"/>
  <c r="G994" i="1"/>
  <c r="F994" i="1"/>
  <c r="E994" i="1"/>
  <c r="P994" i="1"/>
  <c r="D994" i="1"/>
  <c r="C994" i="1"/>
  <c r="B994" i="1"/>
  <c r="O989" i="1"/>
  <c r="O995" i="1" s="1"/>
  <c r="N989" i="1"/>
  <c r="M989" i="1"/>
  <c r="L989" i="1"/>
  <c r="K989" i="1"/>
  <c r="K995" i="1" s="1"/>
  <c r="J989" i="1"/>
  <c r="I989" i="1"/>
  <c r="H989" i="1"/>
  <c r="G989" i="1"/>
  <c r="G995" i="1" s="1"/>
  <c r="F989" i="1"/>
  <c r="E989" i="1"/>
  <c r="D989" i="1"/>
  <c r="C989" i="1"/>
  <c r="C995" i="1" s="1"/>
  <c r="P989" i="1"/>
  <c r="P995" i="1" s="1"/>
  <c r="P992" i="1"/>
  <c r="P991" i="1"/>
  <c r="O991" i="1"/>
  <c r="N991" i="1"/>
  <c r="M991" i="1"/>
  <c r="L991" i="1"/>
  <c r="K991" i="1"/>
  <c r="J991" i="1"/>
  <c r="I991" i="1"/>
  <c r="H991" i="1"/>
  <c r="G991" i="1"/>
  <c r="F991" i="1"/>
  <c r="E991" i="1"/>
  <c r="D991" i="1"/>
  <c r="P990" i="1"/>
  <c r="P999" i="1" s="1"/>
  <c r="O990" i="1"/>
  <c r="O999" i="1" s="1"/>
  <c r="N990" i="1"/>
  <c r="N999" i="1" s="1"/>
  <c r="M990" i="1"/>
  <c r="M999" i="1" s="1"/>
  <c r="L990" i="1"/>
  <c r="L999" i="1" s="1"/>
  <c r="K990" i="1"/>
  <c r="K999" i="1" s="1"/>
  <c r="J990" i="1"/>
  <c r="J999" i="1" s="1"/>
  <c r="I990" i="1"/>
  <c r="I999" i="1" s="1"/>
  <c r="H990" i="1"/>
  <c r="H999" i="1" s="1"/>
  <c r="G990" i="1"/>
  <c r="G999" i="1" s="1"/>
  <c r="F990" i="1"/>
  <c r="F999" i="1" s="1"/>
  <c r="E990" i="1"/>
  <c r="E999" i="1" s="1"/>
  <c r="D990" i="1"/>
  <c r="P988" i="1"/>
  <c r="O988" i="1"/>
  <c r="N988" i="1"/>
  <c r="M988" i="1"/>
  <c r="L988" i="1"/>
  <c r="K988" i="1"/>
  <c r="J988" i="1"/>
  <c r="I988" i="1"/>
  <c r="H988" i="1"/>
  <c r="G988" i="1"/>
  <c r="F988" i="1"/>
  <c r="E988" i="1"/>
  <c r="O998" i="1" s="1"/>
  <c r="D988" i="1"/>
  <c r="P987" i="1"/>
  <c r="O987" i="1"/>
  <c r="N987" i="1"/>
  <c r="M987" i="1"/>
  <c r="L987" i="1"/>
  <c r="K987" i="1"/>
  <c r="J987" i="1"/>
  <c r="I987" i="1"/>
  <c r="H987" i="1"/>
  <c r="G987" i="1"/>
  <c r="F987" i="1"/>
  <c r="E987" i="1"/>
  <c r="D987" i="1"/>
  <c r="P986" i="1"/>
  <c r="O986" i="1"/>
  <c r="N986" i="1"/>
  <c r="M986" i="1"/>
  <c r="L986" i="1"/>
  <c r="K986" i="1"/>
  <c r="J986" i="1"/>
  <c r="I986" i="1"/>
  <c r="H986" i="1"/>
  <c r="G986" i="1"/>
  <c r="F986" i="1"/>
  <c r="E986" i="1"/>
  <c r="D986" i="1"/>
  <c r="B988" i="1"/>
  <c r="B989" i="1"/>
  <c r="B990" i="1"/>
  <c r="C990" i="1"/>
  <c r="C988" i="1"/>
  <c r="C987" i="1"/>
  <c r="B987" i="1"/>
  <c r="B991" i="1"/>
  <c r="B986" i="1"/>
  <c r="C991" i="1"/>
  <c r="C986" i="1"/>
  <c r="Z15" i="1"/>
  <c r="Y15" i="1"/>
  <c r="X15" i="1"/>
  <c r="W15" i="1"/>
  <c r="V15" i="1"/>
  <c r="U15" i="1"/>
  <c r="T15" i="1"/>
  <c r="O997" i="1" l="1"/>
  <c r="O992" i="1"/>
  <c r="P998" i="1"/>
  <c r="I998" i="1"/>
  <c r="M998" i="1"/>
  <c r="H998" i="1"/>
  <c r="F998" i="1"/>
  <c r="J998" i="1"/>
  <c r="N998" i="1"/>
  <c r="Q988" i="1"/>
  <c r="L998" i="1"/>
  <c r="F992" i="1"/>
  <c r="J992" i="1"/>
  <c r="G998" i="1"/>
  <c r="K998" i="1"/>
  <c r="M992" i="1"/>
  <c r="C992" i="1"/>
  <c r="N992" i="1"/>
  <c r="D995" i="1"/>
  <c r="D992" i="1"/>
  <c r="L997" i="1"/>
  <c r="Q986" i="1"/>
  <c r="E992" i="1"/>
  <c r="I992" i="1"/>
  <c r="H997" i="1"/>
  <c r="G992" i="1"/>
  <c r="K992" i="1"/>
  <c r="E995" i="1"/>
  <c r="I995" i="1"/>
  <c r="M995" i="1"/>
  <c r="F995" i="1"/>
  <c r="J995" i="1"/>
  <c r="N995" i="1"/>
  <c r="P997" i="1"/>
  <c r="Q991" i="1"/>
  <c r="H992" i="1"/>
  <c r="Q990" i="1"/>
  <c r="I997" i="1"/>
  <c r="M997" i="1"/>
  <c r="L992" i="1"/>
  <c r="H995" i="1"/>
  <c r="L995" i="1"/>
  <c r="F997" i="1"/>
  <c r="J997" i="1"/>
  <c r="N997" i="1"/>
  <c r="G997" i="1"/>
  <c r="K997" i="1"/>
  <c r="Q989" i="1"/>
  <c r="AD43" i="1"/>
  <c r="AC43" i="1"/>
  <c r="AB43" i="1"/>
  <c r="AA43" i="1"/>
  <c r="Z43" i="1"/>
  <c r="Y43" i="1"/>
  <c r="X43" i="1"/>
  <c r="W43" i="1"/>
  <c r="V43" i="1"/>
  <c r="U43" i="1"/>
  <c r="T43" i="1"/>
  <c r="AD12" i="1"/>
  <c r="AC12" i="1"/>
  <c r="AB12" i="1"/>
  <c r="AA12" i="1"/>
  <c r="Z12" i="1"/>
  <c r="Y12" i="1"/>
  <c r="X12" i="1"/>
  <c r="W12" i="1"/>
  <c r="V12" i="1"/>
  <c r="U12" i="1"/>
  <c r="T12" i="1"/>
  <c r="AD13" i="1"/>
  <c r="AC13" i="1"/>
  <c r="AB13" i="1"/>
  <c r="AA13" i="1"/>
  <c r="Z13" i="1"/>
  <c r="Y13" i="1"/>
  <c r="X13" i="1"/>
  <c r="W13" i="1"/>
  <c r="V13" i="1"/>
  <c r="U13" i="1"/>
  <c r="T13" i="1"/>
  <c r="AD10" i="1"/>
  <c r="AC10" i="1"/>
  <c r="AB10" i="1"/>
  <c r="AA10" i="1"/>
  <c r="Z10" i="1"/>
  <c r="Y10" i="1"/>
  <c r="X10" i="1"/>
  <c r="W10" i="1"/>
  <c r="V10" i="1"/>
  <c r="U10" i="1"/>
  <c r="T10" i="1"/>
  <c r="O984" i="1"/>
  <c r="B984" i="1"/>
  <c r="L982" i="1"/>
  <c r="L983" i="1" s="1"/>
  <c r="H982" i="1"/>
  <c r="H983" i="1" s="1"/>
  <c r="D982" i="1"/>
  <c r="D983" i="1" s="1"/>
  <c r="P980" i="1"/>
  <c r="P981" i="1" s="1"/>
  <c r="O980" i="1"/>
  <c r="J980" i="1"/>
  <c r="J981" i="1" s="1"/>
  <c r="F980" i="1"/>
  <c r="F981" i="1" s="1"/>
  <c r="C980" i="1"/>
  <c r="P978" i="1"/>
  <c r="O978" i="1"/>
  <c r="N978" i="1"/>
  <c r="M978" i="1"/>
  <c r="L978" i="1"/>
  <c r="K978" i="1"/>
  <c r="J978" i="1"/>
  <c r="I978" i="1"/>
  <c r="H978" i="1"/>
  <c r="G978" i="1"/>
  <c r="F978" i="1"/>
  <c r="E978" i="1"/>
  <c r="D978" i="1"/>
  <c r="C978" i="1"/>
  <c r="P977" i="1"/>
  <c r="O977" i="1"/>
  <c r="N977" i="1"/>
  <c r="M977" i="1"/>
  <c r="L977" i="1"/>
  <c r="K977" i="1"/>
  <c r="J977" i="1"/>
  <c r="I977" i="1"/>
  <c r="H977" i="1"/>
  <c r="G977" i="1"/>
  <c r="F977" i="1"/>
  <c r="E977" i="1"/>
  <c r="D977" i="1"/>
  <c r="C977" i="1"/>
  <c r="P976" i="1"/>
  <c r="O976" i="1"/>
  <c r="N976" i="1"/>
  <c r="M976" i="1"/>
  <c r="L976" i="1"/>
  <c r="K976" i="1"/>
  <c r="J976" i="1"/>
  <c r="I976" i="1"/>
  <c r="H976" i="1"/>
  <c r="G976" i="1"/>
  <c r="F976" i="1"/>
  <c r="E976" i="1"/>
  <c r="D976" i="1"/>
  <c r="C976" i="1"/>
  <c r="P975" i="1"/>
  <c r="O975" i="1"/>
  <c r="N975" i="1"/>
  <c r="M975" i="1"/>
  <c r="L975" i="1"/>
  <c r="K975" i="1"/>
  <c r="J975" i="1"/>
  <c r="I975" i="1"/>
  <c r="H975" i="1"/>
  <c r="G975" i="1"/>
  <c r="F975" i="1"/>
  <c r="E975" i="1"/>
  <c r="D975" i="1"/>
  <c r="C975" i="1"/>
  <c r="P974" i="1"/>
  <c r="P984" i="1" s="1"/>
  <c r="O974" i="1"/>
  <c r="N974" i="1"/>
  <c r="N984" i="1" s="1"/>
  <c r="M974" i="1"/>
  <c r="M984" i="1" s="1"/>
  <c r="L974" i="1"/>
  <c r="L984" i="1" s="1"/>
  <c r="K974" i="1"/>
  <c r="K984" i="1" s="1"/>
  <c r="J974" i="1"/>
  <c r="J984" i="1" s="1"/>
  <c r="I974" i="1"/>
  <c r="I984" i="1" s="1"/>
  <c r="H974" i="1"/>
  <c r="H984" i="1" s="1"/>
  <c r="G974" i="1"/>
  <c r="G984" i="1" s="1"/>
  <c r="F974" i="1"/>
  <c r="F984" i="1" s="1"/>
  <c r="E974" i="1"/>
  <c r="E984" i="1" s="1"/>
  <c r="D974" i="1"/>
  <c r="D984" i="1" s="1"/>
  <c r="C974" i="1"/>
  <c r="C984" i="1" s="1"/>
  <c r="P973" i="1"/>
  <c r="P982" i="1" s="1"/>
  <c r="P983" i="1" s="1"/>
  <c r="O973" i="1"/>
  <c r="O982" i="1" s="1"/>
  <c r="O983" i="1" s="1"/>
  <c r="N973" i="1"/>
  <c r="N982" i="1" s="1"/>
  <c r="N983" i="1" s="1"/>
  <c r="M973" i="1"/>
  <c r="M982" i="1" s="1"/>
  <c r="M983" i="1" s="1"/>
  <c r="L973" i="1"/>
  <c r="K973" i="1"/>
  <c r="K982" i="1" s="1"/>
  <c r="K983" i="1" s="1"/>
  <c r="J973" i="1"/>
  <c r="J982" i="1" s="1"/>
  <c r="J983" i="1" s="1"/>
  <c r="I973" i="1"/>
  <c r="I982" i="1" s="1"/>
  <c r="I983" i="1" s="1"/>
  <c r="H973" i="1"/>
  <c r="G973" i="1"/>
  <c r="G982" i="1" s="1"/>
  <c r="G983" i="1" s="1"/>
  <c r="F973" i="1"/>
  <c r="F982" i="1" s="1"/>
  <c r="F983" i="1" s="1"/>
  <c r="E973" i="1"/>
  <c r="E982" i="1" s="1"/>
  <c r="E983" i="1" s="1"/>
  <c r="D973" i="1"/>
  <c r="C973" i="1"/>
  <c r="P972" i="1"/>
  <c r="O972" i="1"/>
  <c r="O981" i="1" s="1"/>
  <c r="N972" i="1"/>
  <c r="N980" i="1" s="1"/>
  <c r="N981" i="1" s="1"/>
  <c r="M972" i="1"/>
  <c r="M980" i="1" s="1"/>
  <c r="M981" i="1" s="1"/>
  <c r="L972" i="1"/>
  <c r="L980" i="1" s="1"/>
  <c r="L981" i="1" s="1"/>
  <c r="K972" i="1"/>
  <c r="K980" i="1" s="1"/>
  <c r="K981" i="1" s="1"/>
  <c r="J972" i="1"/>
  <c r="I972" i="1"/>
  <c r="I980" i="1" s="1"/>
  <c r="I981" i="1" s="1"/>
  <c r="H972" i="1"/>
  <c r="H980" i="1" s="1"/>
  <c r="H981" i="1" s="1"/>
  <c r="G972" i="1"/>
  <c r="F972" i="1"/>
  <c r="E972" i="1"/>
  <c r="E980" i="1" s="1"/>
  <c r="E981" i="1" s="1"/>
  <c r="D972" i="1"/>
  <c r="D980" i="1" s="1"/>
  <c r="D981" i="1" s="1"/>
  <c r="C972" i="1"/>
  <c r="C981" i="1" s="1"/>
  <c r="P971" i="1"/>
  <c r="O971" i="1"/>
  <c r="N971" i="1"/>
  <c r="M971" i="1"/>
  <c r="L971" i="1"/>
  <c r="K971" i="1"/>
  <c r="J971" i="1"/>
  <c r="I971" i="1"/>
  <c r="H971" i="1"/>
  <c r="G971" i="1"/>
  <c r="F971" i="1"/>
  <c r="E971" i="1"/>
  <c r="D971" i="1"/>
  <c r="C971" i="1"/>
  <c r="B978" i="1"/>
  <c r="B977" i="1"/>
  <c r="B976" i="1"/>
  <c r="B975" i="1"/>
  <c r="B974" i="1"/>
  <c r="B973" i="1"/>
  <c r="B972" i="1"/>
  <c r="B971" i="1"/>
  <c r="P928" i="1"/>
  <c r="O928" i="1"/>
  <c r="N928" i="1"/>
  <c r="M928" i="1"/>
  <c r="L928" i="1"/>
  <c r="K928" i="1"/>
  <c r="J928" i="1"/>
  <c r="I928" i="1"/>
  <c r="H928" i="1"/>
  <c r="G928" i="1"/>
  <c r="F928" i="1"/>
  <c r="E928" i="1"/>
  <c r="D928" i="1"/>
  <c r="C928" i="1"/>
  <c r="G981" i="1" l="1"/>
  <c r="G980" i="1"/>
  <c r="C982" i="1"/>
  <c r="C983" i="1" s="1"/>
  <c r="Q995" i="1"/>
  <c r="J924" i="1"/>
  <c r="J929" i="1" s="1"/>
  <c r="F924" i="1"/>
  <c r="F931" i="1" s="1"/>
  <c r="L953" i="1"/>
  <c r="H953" i="1"/>
  <c r="D953" i="1"/>
  <c r="O952" i="1"/>
  <c r="I952" i="1"/>
  <c r="E952" i="1"/>
  <c r="P951" i="1"/>
  <c r="J951" i="1"/>
  <c r="F951" i="1"/>
  <c r="K950" i="1"/>
  <c r="G950" i="1"/>
  <c r="L949" i="1"/>
  <c r="H949" i="1"/>
  <c r="D949" i="1"/>
  <c r="O948" i="1"/>
  <c r="I948" i="1"/>
  <c r="E948" i="1"/>
  <c r="P947" i="1"/>
  <c r="O947" i="1"/>
  <c r="J947" i="1"/>
  <c r="F947" i="1"/>
  <c r="P946" i="1"/>
  <c r="O946" i="1"/>
  <c r="N946" i="1"/>
  <c r="M946" i="1"/>
  <c r="L946" i="1"/>
  <c r="K946" i="1"/>
  <c r="J946" i="1"/>
  <c r="I946" i="1"/>
  <c r="H946" i="1"/>
  <c r="G946" i="1"/>
  <c r="F946" i="1"/>
  <c r="E946" i="1"/>
  <c r="D946" i="1"/>
  <c r="P945" i="1"/>
  <c r="O945" i="1"/>
  <c r="N945" i="1"/>
  <c r="M945" i="1"/>
  <c r="L945" i="1"/>
  <c r="K945" i="1"/>
  <c r="J945" i="1"/>
  <c r="I945" i="1"/>
  <c r="H945" i="1"/>
  <c r="G945" i="1"/>
  <c r="F945" i="1"/>
  <c r="E945" i="1"/>
  <c r="D945" i="1"/>
  <c r="P944" i="1"/>
  <c r="O944" i="1"/>
  <c r="N944" i="1"/>
  <c r="M944" i="1"/>
  <c r="L944" i="1"/>
  <c r="K944" i="1"/>
  <c r="J944" i="1"/>
  <c r="I944" i="1"/>
  <c r="H944" i="1"/>
  <c r="G944" i="1"/>
  <c r="F944" i="1"/>
  <c r="E944" i="1"/>
  <c r="D944" i="1"/>
  <c r="P943" i="1"/>
  <c r="O943" i="1"/>
  <c r="N943" i="1"/>
  <c r="M943" i="1"/>
  <c r="L943" i="1"/>
  <c r="K943" i="1"/>
  <c r="J943" i="1"/>
  <c r="I943" i="1"/>
  <c r="H943" i="1"/>
  <c r="G943" i="1"/>
  <c r="F943" i="1"/>
  <c r="E943" i="1"/>
  <c r="D943" i="1"/>
  <c r="P942" i="1"/>
  <c r="O942" i="1"/>
  <c r="N942" i="1"/>
  <c r="M942" i="1"/>
  <c r="L942" i="1"/>
  <c r="K942" i="1"/>
  <c r="J942" i="1"/>
  <c r="I942" i="1"/>
  <c r="H942" i="1"/>
  <c r="G942" i="1"/>
  <c r="F942" i="1"/>
  <c r="E942" i="1"/>
  <c r="D942" i="1"/>
  <c r="P941" i="1"/>
  <c r="O941" i="1"/>
  <c r="N941" i="1"/>
  <c r="M941" i="1"/>
  <c r="M948" i="1" s="1"/>
  <c r="L941" i="1"/>
  <c r="K941" i="1"/>
  <c r="J941" i="1"/>
  <c r="I941" i="1"/>
  <c r="H941" i="1"/>
  <c r="G941" i="1"/>
  <c r="F941" i="1"/>
  <c r="E941" i="1"/>
  <c r="D941" i="1"/>
  <c r="P940" i="1"/>
  <c r="O940" i="1"/>
  <c r="N940" i="1"/>
  <c r="M940" i="1"/>
  <c r="L940" i="1"/>
  <c r="K940" i="1"/>
  <c r="J940" i="1"/>
  <c r="I940" i="1"/>
  <c r="H940" i="1"/>
  <c r="G940" i="1"/>
  <c r="F940" i="1"/>
  <c r="E940" i="1"/>
  <c r="D940" i="1"/>
  <c r="P939" i="1"/>
  <c r="P953" i="1" s="1"/>
  <c r="O939" i="1"/>
  <c r="O953" i="1" s="1"/>
  <c r="N939" i="1"/>
  <c r="N953" i="1" s="1"/>
  <c r="M939" i="1"/>
  <c r="L939" i="1"/>
  <c r="K939" i="1"/>
  <c r="K953" i="1" s="1"/>
  <c r="J939" i="1"/>
  <c r="J953" i="1" s="1"/>
  <c r="I939" i="1"/>
  <c r="I953" i="1" s="1"/>
  <c r="H939" i="1"/>
  <c r="G939" i="1"/>
  <c r="G953" i="1" s="1"/>
  <c r="F939" i="1"/>
  <c r="F953" i="1" s="1"/>
  <c r="E939" i="1"/>
  <c r="E953" i="1" s="1"/>
  <c r="D939" i="1"/>
  <c r="P938" i="1"/>
  <c r="P952" i="1" s="1"/>
  <c r="O938" i="1"/>
  <c r="N938" i="1"/>
  <c r="M938" i="1"/>
  <c r="M952" i="1" s="1"/>
  <c r="L938" i="1"/>
  <c r="L952" i="1" s="1"/>
  <c r="K938" i="1"/>
  <c r="K952" i="1" s="1"/>
  <c r="J938" i="1"/>
  <c r="J952" i="1" s="1"/>
  <c r="I938" i="1"/>
  <c r="H938" i="1"/>
  <c r="H952" i="1" s="1"/>
  <c r="G938" i="1"/>
  <c r="G952" i="1" s="1"/>
  <c r="F938" i="1"/>
  <c r="F952" i="1" s="1"/>
  <c r="E938" i="1"/>
  <c r="D938" i="1"/>
  <c r="D952" i="1" s="1"/>
  <c r="P937" i="1"/>
  <c r="O937" i="1"/>
  <c r="O951" i="1" s="1"/>
  <c r="N937" i="1"/>
  <c r="N951" i="1" s="1"/>
  <c r="M937" i="1"/>
  <c r="M951" i="1" s="1"/>
  <c r="L937" i="1"/>
  <c r="L951" i="1" s="1"/>
  <c r="K937" i="1"/>
  <c r="K951" i="1" s="1"/>
  <c r="J937" i="1"/>
  <c r="I937" i="1"/>
  <c r="I951" i="1" s="1"/>
  <c r="H937" i="1"/>
  <c r="H951" i="1" s="1"/>
  <c r="G937" i="1"/>
  <c r="G951" i="1" s="1"/>
  <c r="F937" i="1"/>
  <c r="E937" i="1"/>
  <c r="E951" i="1" s="1"/>
  <c r="D937" i="1"/>
  <c r="D951" i="1" s="1"/>
  <c r="P936" i="1"/>
  <c r="P950" i="1" s="1"/>
  <c r="O936" i="1"/>
  <c r="O950" i="1" s="1"/>
  <c r="N936" i="1"/>
  <c r="N950" i="1" s="1"/>
  <c r="M936" i="1"/>
  <c r="M950" i="1" s="1"/>
  <c r="L936" i="1"/>
  <c r="L950" i="1" s="1"/>
  <c r="K936" i="1"/>
  <c r="J936" i="1"/>
  <c r="J950" i="1" s="1"/>
  <c r="I936" i="1"/>
  <c r="I950" i="1" s="1"/>
  <c r="H936" i="1"/>
  <c r="H950" i="1" s="1"/>
  <c r="G936" i="1"/>
  <c r="F936" i="1"/>
  <c r="F950" i="1" s="1"/>
  <c r="E936" i="1"/>
  <c r="E950" i="1" s="1"/>
  <c r="D936" i="1"/>
  <c r="D950" i="1" s="1"/>
  <c r="P935" i="1"/>
  <c r="P949" i="1" s="1"/>
  <c r="O935" i="1"/>
  <c r="O949" i="1" s="1"/>
  <c r="N935" i="1"/>
  <c r="N949" i="1" s="1"/>
  <c r="M935" i="1"/>
  <c r="L935" i="1"/>
  <c r="K935" i="1"/>
  <c r="K949" i="1" s="1"/>
  <c r="J935" i="1"/>
  <c r="J949" i="1" s="1"/>
  <c r="I935" i="1"/>
  <c r="I949" i="1" s="1"/>
  <c r="H935" i="1"/>
  <c r="G935" i="1"/>
  <c r="G949" i="1" s="1"/>
  <c r="F935" i="1"/>
  <c r="F949" i="1" s="1"/>
  <c r="E935" i="1"/>
  <c r="E949" i="1" s="1"/>
  <c r="D935" i="1"/>
  <c r="P934" i="1"/>
  <c r="P948" i="1" s="1"/>
  <c r="O934" i="1"/>
  <c r="N934" i="1"/>
  <c r="M934" i="1"/>
  <c r="L934" i="1"/>
  <c r="L948" i="1" s="1"/>
  <c r="K934" i="1"/>
  <c r="K948" i="1" s="1"/>
  <c r="J934" i="1"/>
  <c r="J948" i="1" s="1"/>
  <c r="I934" i="1"/>
  <c r="H934" i="1"/>
  <c r="H948" i="1" s="1"/>
  <c r="G934" i="1"/>
  <c r="G948" i="1" s="1"/>
  <c r="F934" i="1"/>
  <c r="F948" i="1" s="1"/>
  <c r="E934" i="1"/>
  <c r="D934" i="1"/>
  <c r="D948" i="1" s="1"/>
  <c r="P933" i="1"/>
  <c r="O933" i="1"/>
  <c r="N933" i="1"/>
  <c r="N947" i="1" s="1"/>
  <c r="M933" i="1"/>
  <c r="M947" i="1" s="1"/>
  <c r="L933" i="1"/>
  <c r="L947" i="1" s="1"/>
  <c r="K933" i="1"/>
  <c r="K947" i="1" s="1"/>
  <c r="J933" i="1"/>
  <c r="I933" i="1"/>
  <c r="I947" i="1" s="1"/>
  <c r="H933" i="1"/>
  <c r="H947" i="1" s="1"/>
  <c r="G933" i="1"/>
  <c r="G947" i="1" s="1"/>
  <c r="F933" i="1"/>
  <c r="E933" i="1"/>
  <c r="E947" i="1" s="1"/>
  <c r="D933" i="1"/>
  <c r="D947" i="1" s="1"/>
  <c r="C946" i="1"/>
  <c r="C945" i="1"/>
  <c r="C944" i="1"/>
  <c r="C943" i="1"/>
  <c r="C942" i="1"/>
  <c r="C941" i="1"/>
  <c r="C940" i="1"/>
  <c r="C939" i="1"/>
  <c r="C953" i="1" s="1"/>
  <c r="C938" i="1"/>
  <c r="C952" i="1" s="1"/>
  <c r="C937" i="1"/>
  <c r="C951" i="1" s="1"/>
  <c r="C936" i="1"/>
  <c r="C950" i="1" s="1"/>
  <c r="C935" i="1"/>
  <c r="C949" i="1" s="1"/>
  <c r="C934" i="1"/>
  <c r="C948" i="1" s="1"/>
  <c r="C933" i="1"/>
  <c r="C947" i="1" s="1"/>
  <c r="J932" i="1"/>
  <c r="F932" i="1"/>
  <c r="P918" i="1"/>
  <c r="O918" i="1"/>
  <c r="M917" i="1"/>
  <c r="I917" i="1"/>
  <c r="E917" i="1"/>
  <c r="P915" i="1"/>
  <c r="I915" i="1"/>
  <c r="E915" i="1"/>
  <c r="P913" i="1"/>
  <c r="O913" i="1"/>
  <c r="I913" i="1"/>
  <c r="E913" i="1"/>
  <c r="P912" i="1"/>
  <c r="M911" i="1"/>
  <c r="I911" i="1"/>
  <c r="E911" i="1"/>
  <c r="P910" i="1"/>
  <c r="O910" i="1"/>
  <c r="M909" i="1"/>
  <c r="I909" i="1"/>
  <c r="E909" i="1"/>
  <c r="P923" i="1"/>
  <c r="O923" i="1"/>
  <c r="N923" i="1"/>
  <c r="M923" i="1"/>
  <c r="L923" i="1"/>
  <c r="K923" i="1"/>
  <c r="J923" i="1"/>
  <c r="I923" i="1"/>
  <c r="H923" i="1"/>
  <c r="G923" i="1"/>
  <c r="F923" i="1"/>
  <c r="E923" i="1"/>
  <c r="D923" i="1"/>
  <c r="C923" i="1"/>
  <c r="P922" i="1"/>
  <c r="O922" i="1"/>
  <c r="N922" i="1"/>
  <c r="M922" i="1"/>
  <c r="L922" i="1"/>
  <c r="K922" i="1"/>
  <c r="J922" i="1"/>
  <c r="I922" i="1"/>
  <c r="H922" i="1"/>
  <c r="G922" i="1"/>
  <c r="F922" i="1"/>
  <c r="E922" i="1"/>
  <c r="D922" i="1"/>
  <c r="C922" i="1"/>
  <c r="P921" i="1"/>
  <c r="O921" i="1"/>
  <c r="N921" i="1"/>
  <c r="M921" i="1"/>
  <c r="L921" i="1"/>
  <c r="K921" i="1"/>
  <c r="J921" i="1"/>
  <c r="I921" i="1"/>
  <c r="H921" i="1"/>
  <c r="G921" i="1"/>
  <c r="F921" i="1"/>
  <c r="E921" i="1"/>
  <c r="D921" i="1"/>
  <c r="C921" i="1"/>
  <c r="P920" i="1"/>
  <c r="O920" i="1"/>
  <c r="N920" i="1"/>
  <c r="M920" i="1"/>
  <c r="L920" i="1"/>
  <c r="K920" i="1"/>
  <c r="J920" i="1"/>
  <c r="I920" i="1"/>
  <c r="H920" i="1"/>
  <c r="G920" i="1"/>
  <c r="F920" i="1"/>
  <c r="E920" i="1"/>
  <c r="D920" i="1"/>
  <c r="C920" i="1"/>
  <c r="P919" i="1"/>
  <c r="O919" i="1"/>
  <c r="N919" i="1"/>
  <c r="M919" i="1"/>
  <c r="L919" i="1"/>
  <c r="K919" i="1"/>
  <c r="J919" i="1"/>
  <c r="I919" i="1"/>
  <c r="H919" i="1"/>
  <c r="G919" i="1"/>
  <c r="F919" i="1"/>
  <c r="E919" i="1"/>
  <c r="D919" i="1"/>
  <c r="C919" i="1"/>
  <c r="P907" i="1"/>
  <c r="P924" i="1" s="1"/>
  <c r="O907" i="1"/>
  <c r="O915" i="1" s="1"/>
  <c r="N907" i="1"/>
  <c r="N918" i="1" s="1"/>
  <c r="M907" i="1"/>
  <c r="M924" i="1" s="1"/>
  <c r="L907" i="1"/>
  <c r="L917" i="1" s="1"/>
  <c r="K907" i="1"/>
  <c r="K916" i="1" s="1"/>
  <c r="K958" i="1" s="1"/>
  <c r="J907" i="1"/>
  <c r="J918" i="1" s="1"/>
  <c r="I907" i="1"/>
  <c r="I924" i="1" s="1"/>
  <c r="H907" i="1"/>
  <c r="H917" i="1" s="1"/>
  <c r="G907" i="1"/>
  <c r="G918" i="1" s="1"/>
  <c r="F907" i="1"/>
  <c r="F918" i="1" s="1"/>
  <c r="E907" i="1"/>
  <c r="E924" i="1" s="1"/>
  <c r="D907" i="1"/>
  <c r="D917" i="1" s="1"/>
  <c r="C907" i="1"/>
  <c r="C917" i="1" s="1"/>
  <c r="B907" i="1"/>
  <c r="B946" i="1"/>
  <c r="B945" i="1"/>
  <c r="B944" i="1"/>
  <c r="B943" i="1"/>
  <c r="B942" i="1"/>
  <c r="B941" i="1"/>
  <c r="B940" i="1"/>
  <c r="B939" i="1"/>
  <c r="B938" i="1"/>
  <c r="B937" i="1"/>
  <c r="B936" i="1"/>
  <c r="B935" i="1"/>
  <c r="B934" i="1"/>
  <c r="B933" i="1"/>
  <c r="B928" i="1"/>
  <c r="B927" i="1"/>
  <c r="B926" i="1"/>
  <c r="B925" i="1"/>
  <c r="B924" i="1"/>
  <c r="B923" i="1"/>
  <c r="B922" i="1"/>
  <c r="B921" i="1"/>
  <c r="B920" i="1"/>
  <c r="B919" i="1"/>
  <c r="P931" i="1" l="1"/>
  <c r="P929" i="1"/>
  <c r="P932" i="1"/>
  <c r="P930" i="1"/>
  <c r="P908" i="1"/>
  <c r="O909" i="1"/>
  <c r="P911" i="1"/>
  <c r="P956" i="1" s="1"/>
  <c r="O914" i="1"/>
  <c r="M915" i="1"/>
  <c r="P916" i="1"/>
  <c r="P958" i="1" s="1"/>
  <c r="P963" i="1" s="1"/>
  <c r="P968" i="1" s="1"/>
  <c r="O917" i="1"/>
  <c r="N948" i="1"/>
  <c r="M949" i="1"/>
  <c r="N952" i="1"/>
  <c r="M953" i="1"/>
  <c r="O924" i="1"/>
  <c r="O957" i="1"/>
  <c r="O908" i="1"/>
  <c r="O955" i="1" s="1"/>
  <c r="O911" i="1"/>
  <c r="O916" i="1"/>
  <c r="O958" i="1" s="1"/>
  <c r="N924" i="1"/>
  <c r="P909" i="1"/>
  <c r="O912" i="1"/>
  <c r="M913" i="1"/>
  <c r="P914" i="1"/>
  <c r="P957" i="1" s="1"/>
  <c r="P962" i="1" s="1"/>
  <c r="P967" i="1" s="1"/>
  <c r="P917" i="1"/>
  <c r="E931" i="1"/>
  <c r="E932" i="1"/>
  <c r="E929" i="1"/>
  <c r="I931" i="1"/>
  <c r="I932" i="1"/>
  <c r="I929" i="1"/>
  <c r="M931" i="1"/>
  <c r="M932" i="1"/>
  <c r="M929" i="1"/>
  <c r="G908" i="1"/>
  <c r="E956" i="1"/>
  <c r="E961" i="1" s="1"/>
  <c r="E966" i="1" s="1"/>
  <c r="C912" i="1"/>
  <c r="C914" i="1"/>
  <c r="C916" i="1"/>
  <c r="C958" i="1" s="1"/>
  <c r="K918" i="1"/>
  <c r="D908" i="1"/>
  <c r="H908" i="1"/>
  <c r="L908" i="1"/>
  <c r="L955" i="1" s="1"/>
  <c r="F909" i="1"/>
  <c r="J909" i="1"/>
  <c r="N909" i="1"/>
  <c r="D910" i="1"/>
  <c r="H910" i="1"/>
  <c r="L910" i="1"/>
  <c r="F911" i="1"/>
  <c r="J911" i="1"/>
  <c r="J956" i="1" s="1"/>
  <c r="J961" i="1" s="1"/>
  <c r="J966" i="1" s="1"/>
  <c r="N911" i="1"/>
  <c r="D912" i="1"/>
  <c r="H912" i="1"/>
  <c r="L912" i="1"/>
  <c r="F913" i="1"/>
  <c r="J913" i="1"/>
  <c r="N913" i="1"/>
  <c r="D914" i="1"/>
  <c r="H914" i="1"/>
  <c r="L914" i="1"/>
  <c r="F915" i="1"/>
  <c r="J915" i="1"/>
  <c r="N915" i="1"/>
  <c r="D916" i="1"/>
  <c r="D958" i="1" s="1"/>
  <c r="H916" i="1"/>
  <c r="H958" i="1" s="1"/>
  <c r="L916" i="1"/>
  <c r="L958" i="1" s="1"/>
  <c r="L963" i="1" s="1"/>
  <c r="L968" i="1" s="1"/>
  <c r="F917" i="1"/>
  <c r="J917" i="1"/>
  <c r="N917" i="1"/>
  <c r="D918" i="1"/>
  <c r="H918" i="1"/>
  <c r="L918" i="1"/>
  <c r="J930" i="1"/>
  <c r="J931" i="1"/>
  <c r="C924" i="1"/>
  <c r="G924" i="1"/>
  <c r="K924" i="1"/>
  <c r="C908" i="1"/>
  <c r="C910" i="1"/>
  <c r="K910" i="1"/>
  <c r="G912" i="1"/>
  <c r="G914" i="1"/>
  <c r="G916" i="1"/>
  <c r="G958" i="1" s="1"/>
  <c r="C918" i="1"/>
  <c r="E908" i="1"/>
  <c r="I908" i="1"/>
  <c r="M908" i="1"/>
  <c r="M955" i="1" s="1"/>
  <c r="C909" i="1"/>
  <c r="G909" i="1"/>
  <c r="K909" i="1"/>
  <c r="E910" i="1"/>
  <c r="I910" i="1"/>
  <c r="M910" i="1"/>
  <c r="C911" i="1"/>
  <c r="C956" i="1" s="1"/>
  <c r="G911" i="1"/>
  <c r="K911" i="1"/>
  <c r="K956" i="1" s="1"/>
  <c r="K961" i="1" s="1"/>
  <c r="K966" i="1" s="1"/>
  <c r="E912" i="1"/>
  <c r="I912" i="1"/>
  <c r="M912" i="1"/>
  <c r="M956" i="1" s="1"/>
  <c r="M961" i="1" s="1"/>
  <c r="M966" i="1" s="1"/>
  <c r="C913" i="1"/>
  <c r="C957" i="1" s="1"/>
  <c r="G913" i="1"/>
  <c r="G957" i="1" s="1"/>
  <c r="K913" i="1"/>
  <c r="E914" i="1"/>
  <c r="E957" i="1" s="1"/>
  <c r="E962" i="1" s="1"/>
  <c r="E967" i="1" s="1"/>
  <c r="I914" i="1"/>
  <c r="I957" i="1" s="1"/>
  <c r="I962" i="1" s="1"/>
  <c r="I967" i="1" s="1"/>
  <c r="M914" i="1"/>
  <c r="C915" i="1"/>
  <c r="G915" i="1"/>
  <c r="K915" i="1"/>
  <c r="E916" i="1"/>
  <c r="E958" i="1" s="1"/>
  <c r="E963" i="1" s="1"/>
  <c r="E968" i="1" s="1"/>
  <c r="I916" i="1"/>
  <c r="I958" i="1" s="1"/>
  <c r="I963" i="1" s="1"/>
  <c r="I968" i="1" s="1"/>
  <c r="M916" i="1"/>
  <c r="M958" i="1" s="1"/>
  <c r="G917" i="1"/>
  <c r="K917" i="1"/>
  <c r="E918" i="1"/>
  <c r="I918" i="1"/>
  <c r="M918" i="1"/>
  <c r="F929" i="1"/>
  <c r="F930" i="1"/>
  <c r="D924" i="1"/>
  <c r="H924" i="1"/>
  <c r="L924" i="1"/>
  <c r="K908" i="1"/>
  <c r="K955" i="1" s="1"/>
  <c r="G910" i="1"/>
  <c r="I956" i="1"/>
  <c r="K912" i="1"/>
  <c r="M957" i="1"/>
  <c r="K914" i="1"/>
  <c r="F908" i="1"/>
  <c r="J908" i="1"/>
  <c r="N908" i="1"/>
  <c r="N955" i="1" s="1"/>
  <c r="D909" i="1"/>
  <c r="H909" i="1"/>
  <c r="L909" i="1"/>
  <c r="F910" i="1"/>
  <c r="J910" i="1"/>
  <c r="N910" i="1"/>
  <c r="D911" i="1"/>
  <c r="D956" i="1" s="1"/>
  <c r="D961" i="1" s="1"/>
  <c r="D966" i="1" s="1"/>
  <c r="H911" i="1"/>
  <c r="H956" i="1" s="1"/>
  <c r="L911" i="1"/>
  <c r="L956" i="1" s="1"/>
  <c r="L961" i="1" s="1"/>
  <c r="L966" i="1" s="1"/>
  <c r="F912" i="1"/>
  <c r="J912" i="1"/>
  <c r="N912" i="1"/>
  <c r="D913" i="1"/>
  <c r="D957" i="1" s="1"/>
  <c r="D962" i="1" s="1"/>
  <c r="D967" i="1" s="1"/>
  <c r="H913" i="1"/>
  <c r="H957" i="1" s="1"/>
  <c r="H962" i="1" s="1"/>
  <c r="H967" i="1" s="1"/>
  <c r="L913" i="1"/>
  <c r="L957" i="1" s="1"/>
  <c r="F914" i="1"/>
  <c r="J914" i="1"/>
  <c r="N914" i="1"/>
  <c r="D915" i="1"/>
  <c r="H915" i="1"/>
  <c r="L915" i="1"/>
  <c r="F916" i="1"/>
  <c r="F958" i="1" s="1"/>
  <c r="F963" i="1" s="1"/>
  <c r="F968" i="1" s="1"/>
  <c r="J916" i="1"/>
  <c r="J958" i="1" s="1"/>
  <c r="J963" i="1" s="1"/>
  <c r="J968" i="1" s="1"/>
  <c r="N916" i="1"/>
  <c r="N958" i="1" s="1"/>
  <c r="E930" i="1"/>
  <c r="I930" i="1"/>
  <c r="M930" i="1"/>
  <c r="AD4" i="1"/>
  <c r="O956" i="1" l="1"/>
  <c r="O959" i="1" s="1"/>
  <c r="P961" i="1"/>
  <c r="P966" i="1" s="1"/>
  <c r="N931" i="1"/>
  <c r="N932" i="1"/>
  <c r="N930" i="1"/>
  <c r="P955" i="1"/>
  <c r="N929" i="1"/>
  <c r="O932" i="1"/>
  <c r="O931" i="1"/>
  <c r="O930" i="1"/>
  <c r="O929" i="1"/>
  <c r="C955" i="1"/>
  <c r="C959" i="1" s="1"/>
  <c r="O963" i="1"/>
  <c r="O968" i="1" s="1"/>
  <c r="N963" i="1"/>
  <c r="N968" i="1" s="1"/>
  <c r="O960" i="1"/>
  <c r="O965" i="1" s="1"/>
  <c r="N960" i="1"/>
  <c r="N965" i="1" s="1"/>
  <c r="M962" i="1"/>
  <c r="M967" i="1" s="1"/>
  <c r="K959" i="1"/>
  <c r="M963" i="1"/>
  <c r="M968" i="1" s="1"/>
  <c r="G956" i="1"/>
  <c r="G961" i="1" s="1"/>
  <c r="G966" i="1" s="1"/>
  <c r="M959" i="1"/>
  <c r="M960" i="1"/>
  <c r="M965" i="1" s="1"/>
  <c r="G963" i="1"/>
  <c r="G968" i="1" s="1"/>
  <c r="K929" i="1"/>
  <c r="K931" i="1"/>
  <c r="K930" i="1"/>
  <c r="K932" i="1"/>
  <c r="H963" i="1"/>
  <c r="H968" i="1" s="1"/>
  <c r="N957" i="1"/>
  <c r="F956" i="1"/>
  <c r="F961" i="1" s="1"/>
  <c r="F966" i="1" s="1"/>
  <c r="H955" i="1"/>
  <c r="G955" i="1"/>
  <c r="D931" i="1"/>
  <c r="D932" i="1"/>
  <c r="D929" i="1"/>
  <c r="D930" i="1"/>
  <c r="L962" i="1"/>
  <c r="L967" i="1" s="1"/>
  <c r="J955" i="1"/>
  <c r="L931" i="1"/>
  <c r="L930" i="1"/>
  <c r="L929" i="1"/>
  <c r="L932" i="1"/>
  <c r="K957" i="1"/>
  <c r="I955" i="1"/>
  <c r="G930" i="1"/>
  <c r="G929" i="1"/>
  <c r="G931" i="1"/>
  <c r="G932" i="1"/>
  <c r="D963" i="1"/>
  <c r="D968" i="1" s="1"/>
  <c r="J957" i="1"/>
  <c r="J962" i="1" s="1"/>
  <c r="J967" i="1" s="1"/>
  <c r="D955" i="1"/>
  <c r="K963" i="1"/>
  <c r="K968" i="1" s="1"/>
  <c r="L959" i="1"/>
  <c r="L960" i="1"/>
  <c r="L965" i="1" s="1"/>
  <c r="F955" i="1"/>
  <c r="I961" i="1"/>
  <c r="I966" i="1" s="1"/>
  <c r="H931" i="1"/>
  <c r="H932" i="1"/>
  <c r="H930" i="1"/>
  <c r="H929" i="1"/>
  <c r="G962" i="1"/>
  <c r="G967" i="1" s="1"/>
  <c r="E955" i="1"/>
  <c r="C929" i="1"/>
  <c r="C931" i="1"/>
  <c r="C930" i="1"/>
  <c r="C932" i="1"/>
  <c r="F957" i="1"/>
  <c r="F962" i="1" s="1"/>
  <c r="F967" i="1" s="1"/>
  <c r="N956" i="1"/>
  <c r="AC28" i="1"/>
  <c r="AB28" i="1"/>
  <c r="AA28" i="1"/>
  <c r="AD28" i="1"/>
  <c r="Q462" i="1"/>
  <c r="Q463" i="1" s="1"/>
  <c r="AC15" i="1"/>
  <c r="AB15" i="1"/>
  <c r="AA15" i="1"/>
  <c r="AD15" i="1"/>
  <c r="Z28" i="1"/>
  <c r="Y28" i="1"/>
  <c r="X28" i="1"/>
  <c r="W28" i="1"/>
  <c r="V28" i="1"/>
  <c r="U28" i="1"/>
  <c r="T28" i="1"/>
  <c r="P959" i="1" l="1"/>
  <c r="P960" i="1"/>
  <c r="P965" i="1" s="1"/>
  <c r="G959" i="1"/>
  <c r="G960" i="1"/>
  <c r="G965" i="1" s="1"/>
  <c r="H961" i="1"/>
  <c r="H966" i="1" s="1"/>
  <c r="F959" i="1"/>
  <c r="F960" i="1"/>
  <c r="F965" i="1" s="1"/>
  <c r="D959" i="1"/>
  <c r="D960" i="1"/>
  <c r="D965" i="1" s="1"/>
  <c r="K962" i="1"/>
  <c r="K967" i="1" s="1"/>
  <c r="H959" i="1"/>
  <c r="H960" i="1"/>
  <c r="H965" i="1" s="1"/>
  <c r="E959" i="1"/>
  <c r="E960" i="1"/>
  <c r="E965" i="1" s="1"/>
  <c r="J959" i="1"/>
  <c r="J960" i="1"/>
  <c r="J965" i="1" s="1"/>
  <c r="K960" i="1"/>
  <c r="K965" i="1" s="1"/>
  <c r="O961" i="1"/>
  <c r="O966" i="1" s="1"/>
  <c r="N961" i="1"/>
  <c r="N966" i="1" s="1"/>
  <c r="I959" i="1"/>
  <c r="I960" i="1"/>
  <c r="I965" i="1" s="1"/>
  <c r="O962" i="1"/>
  <c r="O967" i="1" s="1"/>
  <c r="N962" i="1"/>
  <c r="N967" i="1" s="1"/>
  <c r="N959" i="1"/>
  <c r="AD46" i="1"/>
  <c r="AD49" i="1" s="1"/>
  <c r="AC46" i="1"/>
  <c r="AC49" i="1" s="1"/>
  <c r="AB46" i="1"/>
  <c r="AB49" i="1" s="1"/>
  <c r="AA46" i="1"/>
  <c r="AA49" i="1" s="1"/>
  <c r="Z46" i="1"/>
  <c r="Y46" i="1"/>
  <c r="Y49" i="1" s="1"/>
  <c r="X46" i="1"/>
  <c r="X49" i="1" s="1"/>
  <c r="W46" i="1"/>
  <c r="W49" i="1" s="1"/>
  <c r="V46" i="1"/>
  <c r="V49" i="1" s="1"/>
  <c r="U46" i="1"/>
  <c r="U49" i="1" s="1"/>
  <c r="T46" i="1"/>
  <c r="T49" i="1" s="1"/>
  <c r="AD45" i="1"/>
  <c r="AC45" i="1"/>
  <c r="AB45" i="1"/>
  <c r="AA45" i="1"/>
  <c r="Z45" i="1"/>
  <c r="Y45" i="1"/>
  <c r="X45" i="1"/>
  <c r="W45" i="1"/>
  <c r="V45" i="1"/>
  <c r="U45" i="1"/>
  <c r="T45" i="1"/>
  <c r="AD42" i="1"/>
  <c r="AE42" i="1" s="1"/>
  <c r="AC42" i="1"/>
  <c r="AB42" i="1"/>
  <c r="AA42" i="1"/>
  <c r="Z42" i="1"/>
  <c r="Y42" i="1"/>
  <c r="X42" i="1"/>
  <c r="W42" i="1"/>
  <c r="V42" i="1"/>
  <c r="U42" i="1"/>
  <c r="T42" i="1"/>
  <c r="AD41" i="1"/>
  <c r="AE41" i="1" s="1"/>
  <c r="AC41" i="1"/>
  <c r="AB41" i="1"/>
  <c r="AA41" i="1"/>
  <c r="AA40" i="1" s="1"/>
  <c r="Z41" i="1"/>
  <c r="Y41" i="1"/>
  <c r="X41" i="1"/>
  <c r="X40" i="1" s="1"/>
  <c r="W41" i="1"/>
  <c r="V41" i="1"/>
  <c r="U41" i="1"/>
  <c r="T40" i="1"/>
  <c r="AC40" i="1"/>
  <c r="AB40" i="1"/>
  <c r="Z40" i="1"/>
  <c r="Y40" i="1"/>
  <c r="W40" i="1"/>
  <c r="V40" i="1"/>
  <c r="U40" i="1"/>
  <c r="AD38" i="1"/>
  <c r="AD39" i="1" s="1"/>
  <c r="AC38" i="1"/>
  <c r="AC39" i="1" s="1"/>
  <c r="AB38" i="1"/>
  <c r="AB39" i="1" s="1"/>
  <c r="AA38" i="1"/>
  <c r="AA39" i="1" s="1"/>
  <c r="Z38" i="1"/>
  <c r="Z39" i="1" s="1"/>
  <c r="Y38" i="1"/>
  <c r="Y39" i="1" s="1"/>
  <c r="X38" i="1"/>
  <c r="X39" i="1" s="1"/>
  <c r="W38" i="1"/>
  <c r="W39" i="1" s="1"/>
  <c r="V38" i="1"/>
  <c r="V39" i="1" s="1"/>
  <c r="U38" i="1"/>
  <c r="U39" i="1" s="1"/>
  <c r="T38" i="1"/>
  <c r="T39" i="1" s="1"/>
  <c r="AD34" i="1"/>
  <c r="AC34" i="1"/>
  <c r="AB34" i="1"/>
  <c r="AA34" i="1"/>
  <c r="Z34" i="1"/>
  <c r="Y34" i="1"/>
  <c r="X34" i="1"/>
  <c r="W34" i="1"/>
  <c r="V34" i="1"/>
  <c r="U34" i="1"/>
  <c r="T34" i="1"/>
  <c r="AD33" i="1"/>
  <c r="AC33" i="1"/>
  <c r="AB33" i="1"/>
  <c r="AA33" i="1"/>
  <c r="Z33" i="1"/>
  <c r="Y33" i="1"/>
  <c r="X33" i="1"/>
  <c r="W33" i="1"/>
  <c r="V33" i="1"/>
  <c r="U33" i="1"/>
  <c r="T33" i="1"/>
  <c r="AD32" i="1"/>
  <c r="AC32" i="1"/>
  <c r="AB32" i="1"/>
  <c r="AA32" i="1"/>
  <c r="Z32" i="1"/>
  <c r="Y32" i="1"/>
  <c r="X32" i="1"/>
  <c r="W32" i="1"/>
  <c r="V32" i="1"/>
  <c r="U32" i="1"/>
  <c r="T32" i="1"/>
  <c r="AD14" i="1"/>
  <c r="AC14" i="1"/>
  <c r="AB14" i="1"/>
  <c r="AA14" i="1"/>
  <c r="Z14" i="1"/>
  <c r="Y14" i="1"/>
  <c r="X14" i="1"/>
  <c r="W14" i="1"/>
  <c r="V14" i="1"/>
  <c r="U14" i="1"/>
  <c r="T14" i="1"/>
  <c r="AD11" i="1"/>
  <c r="AC11" i="1"/>
  <c r="AB11" i="1"/>
  <c r="AA11" i="1"/>
  <c r="Z11" i="1"/>
  <c r="Y11" i="1"/>
  <c r="X11" i="1"/>
  <c r="W11" i="1"/>
  <c r="V11" i="1"/>
  <c r="U11" i="1"/>
  <c r="T11" i="1"/>
  <c r="AD9" i="1"/>
  <c r="AC9" i="1"/>
  <c r="AB9" i="1"/>
  <c r="AA9" i="1"/>
  <c r="Z9" i="1"/>
  <c r="Y9" i="1"/>
  <c r="X9" i="1"/>
  <c r="W9" i="1"/>
  <c r="V9" i="1"/>
  <c r="U9" i="1"/>
  <c r="T9" i="1"/>
  <c r="S9" i="1"/>
  <c r="AD8" i="1"/>
  <c r="AC8" i="1"/>
  <c r="AB8" i="1"/>
  <c r="AA8" i="1"/>
  <c r="Z8" i="1"/>
  <c r="Y8" i="1"/>
  <c r="X8" i="1"/>
  <c r="W8" i="1"/>
  <c r="V8" i="1"/>
  <c r="U8" i="1"/>
  <c r="U25" i="1" s="1"/>
  <c r="T8" i="1"/>
  <c r="S8" i="1"/>
  <c r="AD7" i="1"/>
  <c r="AC7" i="1"/>
  <c r="AB7" i="1"/>
  <c r="AA7" i="1"/>
  <c r="Z7" i="1"/>
  <c r="Y7" i="1"/>
  <c r="X7" i="1"/>
  <c r="W7" i="1"/>
  <c r="V7" i="1"/>
  <c r="U7" i="1"/>
  <c r="T7" i="1"/>
  <c r="S7" i="1"/>
  <c r="AD47" i="1" l="1"/>
  <c r="AD26" i="1"/>
  <c r="AD18" i="1"/>
  <c r="AC24" i="1"/>
  <c r="AC18" i="1"/>
  <c r="AC26" i="1"/>
  <c r="AC27" i="1"/>
  <c r="AD40" i="1"/>
  <c r="AE40" i="1" s="1"/>
  <c r="AE7" i="1"/>
  <c r="AC23" i="1"/>
  <c r="AC25" i="1"/>
  <c r="AA47" i="1"/>
  <c r="T47" i="1"/>
  <c r="X47" i="1"/>
  <c r="Y27" i="1"/>
  <c r="Y26" i="1"/>
  <c r="Y18" i="1"/>
  <c r="U27" i="1"/>
  <c r="AB47" i="1"/>
  <c r="V17" i="1"/>
  <c r="V30" i="1" s="1"/>
  <c r="V26" i="1"/>
  <c r="V18" i="1"/>
  <c r="Y24" i="1"/>
  <c r="Y47" i="1"/>
  <c r="AE8" i="1"/>
  <c r="W27" i="1"/>
  <c r="W26" i="1"/>
  <c r="W18" i="1"/>
  <c r="AA27" i="1"/>
  <c r="AA26" i="1"/>
  <c r="AA18" i="1"/>
  <c r="Y22" i="1"/>
  <c r="Y3" i="1" s="1"/>
  <c r="U26" i="1"/>
  <c r="U18" i="1"/>
  <c r="Z18" i="1"/>
  <c r="U47" i="1"/>
  <c r="T27" i="1"/>
  <c r="T26" i="1"/>
  <c r="T18" i="1"/>
  <c r="X27" i="1"/>
  <c r="X26" i="1"/>
  <c r="X18" i="1"/>
  <c r="AB27" i="1"/>
  <c r="AB18" i="1"/>
  <c r="AB26" i="1"/>
  <c r="U23" i="1"/>
  <c r="W47" i="1"/>
  <c r="Z27" i="1"/>
  <c r="Z25" i="1"/>
  <c r="Z24" i="1"/>
  <c r="Z23" i="1"/>
  <c r="Z22" i="1"/>
  <c r="U16" i="1"/>
  <c r="AC16" i="1"/>
  <c r="Y17" i="1"/>
  <c r="AC22" i="1"/>
  <c r="U24" i="1"/>
  <c r="Y25" i="1"/>
  <c r="V27" i="1"/>
  <c r="V25" i="1"/>
  <c r="V24" i="1"/>
  <c r="V23" i="1"/>
  <c r="V22" i="1"/>
  <c r="V16" i="1"/>
  <c r="Z17" i="1"/>
  <c r="Z30" i="1" s="1"/>
  <c r="AC47" i="1"/>
  <c r="AD27" i="1"/>
  <c r="AD25" i="1"/>
  <c r="AD24" i="1"/>
  <c r="AD23" i="1"/>
  <c r="AD22" i="1"/>
  <c r="AD17" i="1"/>
  <c r="AD30" i="1" s="1"/>
  <c r="Z16" i="1"/>
  <c r="Z20" i="1" s="1"/>
  <c r="AD16" i="1"/>
  <c r="AD20" i="1" s="1"/>
  <c r="Y16" i="1"/>
  <c r="U17" i="1"/>
  <c r="AC17" i="1"/>
  <c r="U22" i="1"/>
  <c r="Y23" i="1"/>
  <c r="V47" i="1"/>
  <c r="W16" i="1"/>
  <c r="AA16" i="1"/>
  <c r="W17" i="1"/>
  <c r="W30" i="1" s="1"/>
  <c r="AA17" i="1"/>
  <c r="S3" i="1"/>
  <c r="W22" i="1"/>
  <c r="AA22" i="1"/>
  <c r="W23" i="1"/>
  <c r="AA23" i="1"/>
  <c r="W24" i="1"/>
  <c r="AA24" i="1"/>
  <c r="W25" i="1"/>
  <c r="AA25" i="1"/>
  <c r="T16" i="1"/>
  <c r="X16" i="1"/>
  <c r="AB16" i="1"/>
  <c r="T17" i="1"/>
  <c r="X17" i="1"/>
  <c r="AB17" i="1"/>
  <c r="T22" i="1"/>
  <c r="X22" i="1"/>
  <c r="X3" i="1" s="1"/>
  <c r="AB22" i="1"/>
  <c r="T23" i="1"/>
  <c r="X23" i="1"/>
  <c r="AB23" i="1"/>
  <c r="T24" i="1"/>
  <c r="X24" i="1"/>
  <c r="AB24" i="1"/>
  <c r="T25" i="1"/>
  <c r="X25" i="1"/>
  <c r="AB25" i="1"/>
  <c r="W29" i="1" l="1"/>
  <c r="AD19" i="1"/>
  <c r="AC31" i="1"/>
  <c r="AC30" i="1"/>
  <c r="AC19" i="1"/>
  <c r="W20" i="1"/>
  <c r="V29" i="1"/>
  <c r="AB19" i="1"/>
  <c r="V19" i="1"/>
  <c r="X19" i="1"/>
  <c r="W31" i="1"/>
  <c r="X2" i="1"/>
  <c r="T31" i="1"/>
  <c r="T30" i="1"/>
  <c r="T19" i="1"/>
  <c r="U19" i="1"/>
  <c r="X29" i="1"/>
  <c r="U31" i="1"/>
  <c r="U30" i="1"/>
  <c r="V20" i="1"/>
  <c r="Z19" i="1"/>
  <c r="AA19" i="1"/>
  <c r="W19" i="1"/>
  <c r="X31" i="1"/>
  <c r="X30" i="1"/>
  <c r="Y2" i="1"/>
  <c r="AA31" i="1"/>
  <c r="AA30" i="1"/>
  <c r="T29" i="1"/>
  <c r="AB31" i="1"/>
  <c r="AB30" i="1"/>
  <c r="X20" i="1"/>
  <c r="V31" i="1"/>
  <c r="Y31" i="1"/>
  <c r="Y30" i="1"/>
  <c r="Y19" i="1"/>
  <c r="AC29" i="1"/>
  <c r="T20" i="1"/>
  <c r="AD29" i="1"/>
  <c r="AD31" i="1"/>
  <c r="AC20" i="1"/>
  <c r="AB29" i="1"/>
  <c r="AA29" i="1"/>
  <c r="Y29" i="1"/>
  <c r="Y20" i="1"/>
  <c r="U20" i="1"/>
  <c r="U29" i="1"/>
  <c r="AB20" i="1"/>
  <c r="AA20" i="1"/>
  <c r="Z29" i="1"/>
  <c r="Z31" i="1"/>
</calcChain>
</file>

<file path=xl/comments1.xml><?xml version="1.0" encoding="utf-8"?>
<comments xmlns="http://schemas.openxmlformats.org/spreadsheetml/2006/main">
  <authors>
    <author>Sharvit, Yogev</author>
    <author/>
  </authors>
  <commentList>
    <comment ref="O46" authorId="0" shapeId="0">
      <text>
        <r>
          <rPr>
            <b/>
            <sz val="9"/>
            <color indexed="81"/>
            <rFont val="Tahoma"/>
          </rPr>
          <t>Sharvit, Yogev:</t>
        </r>
        <r>
          <rPr>
            <sz val="9"/>
            <color indexed="81"/>
            <rFont val="Tahoma"/>
          </rPr>
          <t xml:space="preserve">
שגיאה בנתוני המקור של למ"ס</t>
        </r>
      </text>
    </comment>
    <comment ref="O47" authorId="0" shapeId="0">
      <text>
        <r>
          <rPr>
            <b/>
            <sz val="9"/>
            <color indexed="81"/>
            <rFont val="Tahoma"/>
          </rPr>
          <t>Sharvit, Yogev:</t>
        </r>
        <r>
          <rPr>
            <sz val="9"/>
            <color indexed="81"/>
            <rFont val="Tahoma"/>
          </rPr>
          <t xml:space="preserve">
שגיאה בנתוני המקור של למ"ס</t>
        </r>
      </text>
    </comment>
    <comment ref="O48" authorId="0" shapeId="0">
      <text>
        <r>
          <rPr>
            <b/>
            <sz val="9"/>
            <color indexed="81"/>
            <rFont val="Tahoma"/>
          </rPr>
          <t>Sharvit, Yogev:</t>
        </r>
        <r>
          <rPr>
            <sz val="9"/>
            <color indexed="81"/>
            <rFont val="Tahoma"/>
          </rPr>
          <t xml:space="preserve">
שגיאה בנתוני המקור של למ"ס</t>
        </r>
      </text>
    </comment>
    <comment ref="O49" authorId="0" shapeId="0">
      <text>
        <r>
          <rPr>
            <b/>
            <sz val="9"/>
            <color indexed="81"/>
            <rFont val="Tahoma"/>
          </rPr>
          <t>Sharvit, Yogev:</t>
        </r>
        <r>
          <rPr>
            <sz val="9"/>
            <color indexed="81"/>
            <rFont val="Tahoma"/>
          </rPr>
          <t xml:space="preserve">
שגיאה בנתוני המקור של למ"ס</t>
        </r>
      </text>
    </comment>
    <comment ref="B856" authorId="1" shapeId="0">
      <text>
        <r>
          <rPr>
            <sz val="11"/>
            <color rgb="FF000000"/>
            <rFont val="Calibri"/>
          </rPr>
          <t>Sharvit, Yogev:
קיימת שגיאה במקור בנוגע לנתון זה</t>
        </r>
      </text>
    </comment>
    <comment ref="O929" authorId="0" shapeId="0">
      <text>
        <r>
          <rPr>
            <b/>
            <sz val="9"/>
            <color indexed="81"/>
            <rFont val="Tahoma"/>
          </rPr>
          <t>Sharvit, Yogev:</t>
        </r>
        <r>
          <rPr>
            <sz val="9"/>
            <color indexed="81"/>
            <rFont val="Tahoma"/>
          </rPr>
          <t xml:space="preserve">
שגיאה בנתוני המקור של למ"ס</t>
        </r>
      </text>
    </comment>
    <comment ref="O930" authorId="0" shapeId="0">
      <text>
        <r>
          <rPr>
            <b/>
            <sz val="9"/>
            <color indexed="81"/>
            <rFont val="Tahoma"/>
          </rPr>
          <t>Sharvit, Yogev:</t>
        </r>
        <r>
          <rPr>
            <sz val="9"/>
            <color indexed="81"/>
            <rFont val="Tahoma"/>
          </rPr>
          <t xml:space="preserve">
שגיאה בנתוני המקור של למ"ס</t>
        </r>
      </text>
    </comment>
    <comment ref="O931" authorId="0" shapeId="0">
      <text>
        <r>
          <rPr>
            <b/>
            <sz val="9"/>
            <color indexed="81"/>
            <rFont val="Tahoma"/>
          </rPr>
          <t>Sharvit, Yogev:</t>
        </r>
        <r>
          <rPr>
            <sz val="9"/>
            <color indexed="81"/>
            <rFont val="Tahoma"/>
          </rPr>
          <t xml:space="preserve">
שגיאה בנתוני המקור של למ"ס</t>
        </r>
      </text>
    </comment>
    <comment ref="O932" authorId="0" shapeId="0">
      <text>
        <r>
          <rPr>
            <b/>
            <sz val="9"/>
            <color indexed="81"/>
            <rFont val="Tahoma"/>
          </rPr>
          <t>Sharvit, Yogev:</t>
        </r>
        <r>
          <rPr>
            <sz val="9"/>
            <color indexed="81"/>
            <rFont val="Tahoma"/>
          </rPr>
          <t xml:space="preserve">
שגיאה בנתוני המקור של למ"ס</t>
        </r>
      </text>
    </comment>
  </commentList>
</comments>
</file>

<file path=xl/sharedStrings.xml><?xml version="1.0" encoding="utf-8"?>
<sst xmlns="http://schemas.openxmlformats.org/spreadsheetml/2006/main" count="1221" uniqueCount="932">
  <si>
    <t>כללי</t>
  </si>
  <si>
    <t>סמל הרשות</t>
  </si>
  <si>
    <t>מחוז</t>
  </si>
  <si>
    <t>מעמד מוניציפלי</t>
  </si>
  <si>
    <t>עירייה</t>
  </si>
  <si>
    <t xml:space="preserve">מרחק מגבול מחוז תל אביב (ק"מ) 2004 </t>
  </si>
  <si>
    <t>שנת קבלת מעמד מוניציפלי</t>
  </si>
  <si>
    <t>שנה</t>
  </si>
  <si>
    <t>מספר חברי מועצה</t>
  </si>
  <si>
    <t>מספר תושבים</t>
  </si>
  <si>
    <t>סמל ועדת תכנון ובנייה</t>
  </si>
  <si>
    <t>מספר יחידות דיור (לפי חיובי ארנונה)</t>
  </si>
  <si>
    <t>שם ועדת תכנון ובנייה</t>
  </si>
  <si>
    <t>אשכול חברתי-כלכלי</t>
  </si>
  <si>
    <t xml:space="preserve">אשכול חברתי-כלכלי (1 נמוך, 10 גבוה)   </t>
  </si>
  <si>
    <t>מדד חברתי-כלכלי 2008 -ערך</t>
  </si>
  <si>
    <t>משקל הכנסות ארנונה ממגורים מכלל הארנונה</t>
  </si>
  <si>
    <t>מדד חברתי-כלכלי 2008 -דירוג</t>
  </si>
  <si>
    <t>משקל חינוך ורווחה מההכנסות הממשלתיות</t>
  </si>
  <si>
    <t>מדד חברתי-כלכלי 2008 -ממוצע משוקלל</t>
  </si>
  <si>
    <t>מדד חברתי-כלכלי 2008 -סטיית תקן משוקללת</t>
  </si>
  <si>
    <t>הכנסה עצמאית ליחידת דיור בניכוי הנחות בארנונה</t>
  </si>
  <si>
    <t>קבוצת אוכלוסייה ודת</t>
  </si>
  <si>
    <t>סה"כ  אוכלוסייה בסוף השנה (אלפים)</t>
  </si>
  <si>
    <t>הכנסה ליח"ד מארנונה ממגורים</t>
  </si>
  <si>
    <t xml:space="preserve"> יהודים ואחרים (אחוז)</t>
  </si>
  <si>
    <t>גרעון ליח"ד מול הכנסות עצמיות</t>
  </si>
  <si>
    <t xml:space="preserve"> יהודים (אחוז)</t>
  </si>
  <si>
    <t>מעמד כלכלי</t>
  </si>
  <si>
    <t>ערבים (אחוז)</t>
  </si>
  <si>
    <t>-</t>
  </si>
  <si>
    <t>גודל יח"ד</t>
  </si>
  <si>
    <t xml:space="preserve"> מוסלמים (אחוז)</t>
  </si>
  <si>
    <t>הוצאה רגילה כוללת ליח"ד</t>
  </si>
  <si>
    <t xml:space="preserve">  נוצרים (אחוז)</t>
  </si>
  <si>
    <t>הוצאה ליח"ד מהכנסות עצמית</t>
  </si>
  <si>
    <t>דרוזים (אחוז)</t>
  </si>
  <si>
    <t>הוצאה ליח"ד מהכנסות מים</t>
  </si>
  <si>
    <t>דמוגרפיה</t>
  </si>
  <si>
    <t>סה"כ גברים בסוף השנה (אלפים)</t>
  </si>
  <si>
    <t>הוצאה ליח"ד על מים</t>
  </si>
  <si>
    <t>סה"כ נשים בסוף השנה (אלפים)</t>
  </si>
  <si>
    <t>הוצאה ליח"ד מהכנסות חופשיות בניכוי הנחות בארנונה</t>
  </si>
  <si>
    <t>יחס תלות (לאלף תושבים בלתי תלויים)</t>
  </si>
  <si>
    <t>אחוז גילאי 4-0  באוכלוסייה בסוף השנה</t>
  </si>
  <si>
    <t>גרעון כולל ליח"ד</t>
  </si>
  <si>
    <t>אחוז גילאי 9-5  באוכלוסייה בסוף השנה</t>
  </si>
  <si>
    <t>גרעון להוצאה עירונית ליח"ד</t>
  </si>
  <si>
    <t>אחוז גילאי 14-10  באוכלוסייה בסוף השנה</t>
  </si>
  <si>
    <t>גרעון ליח"ד מול הכנסות חופשיות בניכוי הנחות בארנונה</t>
  </si>
  <si>
    <t>אחוז גילאי 19-15  באוכלוסייה בסוף השנה</t>
  </si>
  <si>
    <t>הכנסה ממוצעת למ"ר תעסוקה - מסחר ומשרדים</t>
  </si>
  <si>
    <t>אחוז גילאי 29-20  באוכלוסייה בסוף השנה</t>
  </si>
  <si>
    <t>הכנסה ממוצעת למ"ר תעסוקה - מלאכה ותעשייה</t>
  </si>
  <si>
    <t>אחוז גילאי 44-30  באוכלוסייה בסוף השנה</t>
  </si>
  <si>
    <t>הכנסה ממוצעת למ"ר תעסוקה - בנקים</t>
  </si>
  <si>
    <t>אחוז גילאי 59-45  באוכלוסייה בסוף השנה</t>
  </si>
  <si>
    <t>הכנסה ממוצעת למ"ר תעסוקה - מלונות</t>
  </si>
  <si>
    <t>אחוז גילאי 64-60  באוכלוסייה בסוף השנה</t>
  </si>
  <si>
    <t>הכנסה ממוצעת למ"ר תעסוקה (מעורב קיים)</t>
  </si>
  <si>
    <t>אחוז גילאי 65 ומעלה  באוכלוסייה בסוף השנה</t>
  </si>
  <si>
    <t>הכנסה ממוצעת למ"ר תעסוקה (מעורב רצוי)</t>
  </si>
  <si>
    <t>אחוז גילאי 17-0  באוכלוסייה בסוף השנה</t>
  </si>
  <si>
    <t>היקף שטחי התעסוקה ברשות (באלפי מ"ר)</t>
  </si>
  <si>
    <t>אחוז גילאי 75 ומעלה באוכלוסייה בסוף השנה</t>
  </si>
  <si>
    <t>לידות חי</t>
  </si>
  <si>
    <t>משקל ההכנסות מארנונה שאינה ממגורים בהכנסות החופשיות</t>
  </si>
  <si>
    <t>פטירות</t>
  </si>
  <si>
    <t>משקל ההכנסות שאינן מארנונה בהכנסות החופשיות</t>
  </si>
  <si>
    <t>ריבוי טבעי - סה"כ</t>
  </si>
  <si>
    <t>משקל ההכנסות מארנונה ממגורים בהכנסות החופשיות</t>
  </si>
  <si>
    <t>ריבוי טבעי  לאלף תושבים במהלך השנה הקודמת</t>
  </si>
  <si>
    <t>מאזן הגירה - סה"כ</t>
  </si>
  <si>
    <t>הוצאה חופשית ליח"ד לחינוך ורווחה</t>
  </si>
  <si>
    <t>אחוז עולי 1990+ מסך האוכלוסייה</t>
  </si>
  <si>
    <t>היקף ההשתתפות העצמית בתקציב חינוך ורווחה מתוך התקציב החופשי</t>
  </si>
  <si>
    <t>אחוז גידול האוכלוסייה לעומת שנה קודמת</t>
  </si>
  <si>
    <t>הוצאה חופשית לחינוך ורווחה מעבר ל-25% מאטצ'ינג (באלפי ש"ח)</t>
  </si>
  <si>
    <t>פטירת תינוקות (ממוצע ארבע השנים)</t>
  </si>
  <si>
    <t>היקף ההשתתפות האופייני לרשות באשכול שלה</t>
  </si>
  <si>
    <t>שיעור פטירית תינוקות לאלף לידות חי בארבע שנים</t>
  </si>
  <si>
    <t>בכמה ההשתתפות עודפת ביחס לאופייני ברשויות באשכול דומה</t>
  </si>
  <si>
    <t>השתקעות ראשונה של עולים</t>
  </si>
  <si>
    <t>אחוז גילאי 17-0  של עולים בהשתקעות ראשונה</t>
  </si>
  <si>
    <t>אחוז גילאי 44-18  של עולים בהשתקעות ראשונה</t>
  </si>
  <si>
    <t>אחוז גילאי 64-45  של עולים בהשתקעות ראשונה</t>
  </si>
  <si>
    <t>אחוז גילאי 65 ומעלה  של עולים בהשתקעות ראשונה</t>
  </si>
  <si>
    <t>מאזן  הגירה  פנימית</t>
  </si>
  <si>
    <t>נכנסים מיישובים אחרים - סה"כ</t>
  </si>
  <si>
    <t>נכנסים מיישובים אחרים - גברים</t>
  </si>
  <si>
    <t>נכנסים מיישובים אחרים - נשים</t>
  </si>
  <si>
    <t>נכנסים מיישובים אחרים - עד גיל 14</t>
  </si>
  <si>
    <t>נכנסים מיישובים אחרים - בגילאים 29-15</t>
  </si>
  <si>
    <t>נכנסים מיישובים אחרים - בגילאים 64-30</t>
  </si>
  <si>
    <t>נכנסים מיישובים אחרים -  גיל 65 ומעלה</t>
  </si>
  <si>
    <t>יוצאים ליישובים אחרים - סה"כ</t>
  </si>
  <si>
    <t>יוצאים ליישובים אחרים - גברים</t>
  </si>
  <si>
    <t>יוצאים ליישובים אחרים - נשים</t>
  </si>
  <si>
    <t>יוצאים ליישובים אחרים - עד גיל 14</t>
  </si>
  <si>
    <t>יוצאים ליישובים אחרים - בגילאים 29-15</t>
  </si>
  <si>
    <t>יוצאים ליישובים אחרים - בגילאים 64-30</t>
  </si>
  <si>
    <t>יוצאים ליישובים אחרים -  גיל 65 ומעלה</t>
  </si>
  <si>
    <t>שכר ורווחה</t>
  </si>
  <si>
    <t>מקבלי דמי אבטלה - סה"כ (ממוצע חודשי)</t>
  </si>
  <si>
    <t>מקבלי דמי אבטלה - גברים (ממוצע חודשי)</t>
  </si>
  <si>
    <t>מקבלי הכשרה מקצועית - סה"כ</t>
  </si>
  <si>
    <t>..</t>
  </si>
  <si>
    <t>גיל ממוצע של מקבלי דמי אבטלה (לא כולל חיילים)</t>
  </si>
  <si>
    <t>דמי אבטלה ממוצעים ליום (ש"ח)</t>
  </si>
  <si>
    <t>מקבלי קצבאות זקנה ושארים - סה"כ לסוף השנה</t>
  </si>
  <si>
    <t>אחוז מקבלי השלמת הכנסה מבין מקבלי קצבאות זקנה ושארים לסוף השנה</t>
  </si>
  <si>
    <t>מקבלי הבטחת הכנסה (נפשות במשך השנה)</t>
  </si>
  <si>
    <t>מקבלי גמלאות סיעוד (סוף שנה)</t>
  </si>
  <si>
    <t>מקבלי גמלאות נכות כללית (סוף שנה)</t>
  </si>
  <si>
    <t>מקבלי גמלאות ניידות (סוף שנה)</t>
  </si>
  <si>
    <t>מקבלי גמלאות נכות מעבודה ותלויים (סוף שנה)</t>
  </si>
  <si>
    <t>מבוטחים בקופת חולים - סה"כ (סוף שנה)</t>
  </si>
  <si>
    <t xml:space="preserve">אחוז המבוטחים בקופ"ח כללית מתוך סך כל המבוטחים </t>
  </si>
  <si>
    <t xml:space="preserve">אחוז המבוטחים בקופ"ח מכבי מתוך סך כל המבוטחים </t>
  </si>
  <si>
    <t xml:space="preserve">אחוז המבוטחים בקופ"ח מאוחדת מתוך סך כל המבוטחים </t>
  </si>
  <si>
    <t xml:space="preserve">אחוז המבוטחים בקופ"ח לאומית מתוך סך כל המבוטחים </t>
  </si>
  <si>
    <t>סה"כ משפחות של מקבלי קצבאות  בגין ילדים (סוף שנה)</t>
  </si>
  <si>
    <t>מספר משפחות של מקבלי קצבאות  בגין ילדים עם 2-1 ילדים במשפחה</t>
  </si>
  <si>
    <t>מספר משפחות של מקבלי קצבאות  בגין ילדים עם 4-3 ילדים במשפחה</t>
  </si>
  <si>
    <t>מספר משפחות של מקבלי קצבאות  בגין ילדים עם 5 ילדים ומעלה  במשפחה</t>
  </si>
  <si>
    <t>סה"כ ילדים שבגינם שולמו קצבאות</t>
  </si>
  <si>
    <t>מספר הילדים שבגינם שולמו קצבאות במשפחות עם 2-1 ילדים</t>
  </si>
  <si>
    <t>מספר הילדים שבגינם שולמו קצבאות במשפחות עם 4-3 ילדים</t>
  </si>
  <si>
    <t>מספר הילדים שבגינם שולמו קצבאות במשפחות עם 5 ילדים ויותר</t>
  </si>
  <si>
    <t>שכר ממוצע לחודש של שכירים במשך שנה קודמת (ש"ח)</t>
  </si>
  <si>
    <t>שכר ממוצע לחודש של גברים שכירים במשך שנה קודמת (ש"ח)</t>
  </si>
  <si>
    <t>שכר ממוצע לחודש של נשים שכירות במשך שנה קודמת (ש"ח)</t>
  </si>
  <si>
    <t>אחוז שינוי ריאלי לעומת שנה קודמת של שכר ממוצע לחודש של שכירים במשך שנה קודמת</t>
  </si>
  <si>
    <t>אחוז שינוי ריאלי לעומת שנה קודמת של שכר ממוצע לחודש של גברים שכירים במשך שנה קודמת</t>
  </si>
  <si>
    <t>אחוז שינוי ריאלי לעומת שנה קודמת של שכר ממוצע לחודש של נשים שכירות במשך שנה קודמת</t>
  </si>
  <si>
    <t>מספר השכירים בשנה קודמת</t>
  </si>
  <si>
    <t>אחוז השכירים עד שכר מינימום בשנה קודמת</t>
  </si>
  <si>
    <t>מספר העצמאים בשנה קודמת</t>
  </si>
  <si>
    <t>הכנסה ממוצעת לחודש של העצמאים בשנה קודמת (ש"ח)</t>
  </si>
  <si>
    <t>אחוז שינוי ריאלי  של הכנסה ממוצעת לחודש של העצמאים בשנה קודמת ( לעומת לפני שנתיים)</t>
  </si>
  <si>
    <t>אחוז העצמאים המשתכרים עד מחצית השכר הממוצע בשנה קודמת</t>
  </si>
  <si>
    <t>מדד אי-השיוויון של שכירים (ג'יני)  בשנה קודמת</t>
  </si>
  <si>
    <t>חינוך</t>
  </si>
  <si>
    <t>ילדים בגנים של משרד החינוך - סה"כ (שנת לימודים עברית)</t>
  </si>
  <si>
    <t xml:space="preserve">ילדים בגנים של משרד החינוך - גיל 3 (שנת לימודים עברית)
</t>
  </si>
  <si>
    <t>ילדים בגנים של משרד החינוך - גיל 4 (שנת לימודים עברית)</t>
  </si>
  <si>
    <t>ילדים בגנים של משרד החינוך - גיל 5 (שנת לימודים עברית)</t>
  </si>
  <si>
    <t>ילדים בגנים של משרד החינוך גיל 6 (שנת לימודים עברית)</t>
  </si>
  <si>
    <t>בתי ספר - סה"כ (שנת לימודים עברית)</t>
  </si>
  <si>
    <t>בתי ספר יסודיים (כולל חינוך מיוחד)  (שנת לימודים עברית)</t>
  </si>
  <si>
    <t>בתי ספר על יסודיים - סה"כ (שנת לימודים עברית)</t>
  </si>
  <si>
    <t>בתי ספר  בחטיבות  ביניים (שנת לימודים עברית)</t>
  </si>
  <si>
    <t>בתי ספר תיכוניים (שנת לימודים עברית)</t>
  </si>
  <si>
    <t>כיתות - סה"כ (שנת לימודים עברית)</t>
  </si>
  <si>
    <t>כיתות בבתי ספר יסודיים (כולל חינוך מיוחד) (שנת לימודים עברית)</t>
  </si>
  <si>
    <t>כיתות בבתי ספר על יסודיים  (שנת לימודים עברית)</t>
  </si>
  <si>
    <t>כיתות בבתי ספר בחטיבות ביניים  (שנת לימודים עברית)</t>
  </si>
  <si>
    <t>כיתות בבתי ספר תיכוניים  (שנת לימודים עברית)</t>
  </si>
  <si>
    <t>תלמידים - סה"כ (שנת לימודים עברית)</t>
  </si>
  <si>
    <t>תלמידים בבתי ספר יסודיים (כולל חינוך מיוחד) (שנת לימודים עברית)</t>
  </si>
  <si>
    <t>תלמידים בבתי ספר על יסודיים  (שנת לימודים עברית)</t>
  </si>
  <si>
    <t xml:space="preserve">תלמידים בבתי ספר בחטיבות  ביניים (שנת לימודים עברית) </t>
  </si>
  <si>
    <t xml:space="preserve">תלמידים בבתי ספר תיכוניים (שנת לימודים עברית) </t>
  </si>
  <si>
    <t>ממוצע תלמידים לכיתה - סה"כ (שנת לימודים עברית)</t>
  </si>
  <si>
    <t>ממוצע תלמידים לכיתה בבתי ספר יסודיים (כולל חינוך מיוחד) (שנת לימודים עברית)</t>
  </si>
  <si>
    <t>ממוצע תלמידים לכיתה בבתי ספר על יסודיים (שנת לימודים עברית)</t>
  </si>
  <si>
    <t xml:space="preserve">ממוצע תלמידים לכיתה בבתי ספר בחטיבות ביניים (שנת לימודים עברית) </t>
  </si>
  <si>
    <t xml:space="preserve">ממוצע תלמידים לכיתה בבתי ספר תיכוניים (שנת לימודים עברית) </t>
  </si>
  <si>
    <t>אחוז זכאים לתעודת בגרות מבין תלמידי כיתות יב (שנת לימודים עברית)</t>
  </si>
  <si>
    <t>אחוז זכאים לתעודת בגרות שעמדו בדרישות הסף של האוניברסיטאות מבין תלמידי כיתות יב (שנת לימודים עברית)</t>
  </si>
  <si>
    <t>מים</t>
  </si>
  <si>
    <t>תקבולי מים   (אלפי מ"ק)</t>
  </si>
  <si>
    <t>פחת מים - סה"כ (אלפי מ"ק)</t>
  </si>
  <si>
    <t>אחוז פחת המים מסך כל אספקת המים</t>
  </si>
  <si>
    <t>סה"כ צריכת מים (אלפי מ"ק)</t>
  </si>
  <si>
    <t>צריכת מים  עירונית (אלפי מ"ק)</t>
  </si>
  <si>
    <t>צריכת מים  תעשייתית (אלפי מ"ק)</t>
  </si>
  <si>
    <t>צריכת מים  חקלאית (אלפי מ"ק)</t>
  </si>
  <si>
    <t>אחוז צריכת מים עירונית מסה"כ צריכת המים</t>
  </si>
  <si>
    <t>אחוז צריכת מים  תעשייתית מסה"כ צריכת המים</t>
  </si>
  <si>
    <t xml:space="preserve">אחוז צריכת מים  חקלאית מסה"כ צריכת המים </t>
  </si>
  <si>
    <t>צריכת מים  למגורים (אלפי מ"ק)</t>
  </si>
  <si>
    <t>צריכת מים  לחינוך ולספורט (אלפי מ"ק)</t>
  </si>
  <si>
    <t xml:space="preserve">צריכת מים לגינון ציבורי (אלפי מ"ק) </t>
  </si>
  <si>
    <t>צריכת מים ביתית למסחר ומלאכה (אלפי מ"ק)</t>
  </si>
  <si>
    <t xml:space="preserve">צריכת מים לבנייה (אלפי מ"ק) </t>
  </si>
  <si>
    <t>אחוז צריכת מים למגורים מסה"כ צריכת מים עירונית</t>
  </si>
  <si>
    <t>אחוז צריכת מים לחינוך ולספורט מסה"כ צריכת מים עירונית</t>
  </si>
  <si>
    <t>אחוז צריכת מים לגינון ציבורי מסה"כ צריכת מים עירונית</t>
  </si>
  <si>
    <t>אחוז צריכת מים למסחר ומלאכה מסה"כ צריכת מים ביתית</t>
  </si>
  <si>
    <t>אחוז צריכת מים לבנייה מסה"כ צריכת מים עירונית</t>
  </si>
  <si>
    <t>סה"כ צריכת מים עירונית (מ"ק לנפש)</t>
  </si>
  <si>
    <t>צריכת מים למגורים (מ"ק לנפש)</t>
  </si>
  <si>
    <t>צריכת מים לחינוך ולספורט (מ"ק לנפש)</t>
  </si>
  <si>
    <t>צריכת מים לגינון ציבורי (מ"ק לנפש)</t>
  </si>
  <si>
    <t>צריכת מים ביתית למסחר ומלאכה (מ"ק לנפש)</t>
  </si>
  <si>
    <t>צריכת מים לבנייה (מ"ק לנפש)</t>
  </si>
  <si>
    <t>בנייה ודיור</t>
  </si>
  <si>
    <t>התחלת בנייה: שטח (אלפי מ"ר) - סה"כ</t>
  </si>
  <si>
    <t xml:space="preserve">התחלת בנייה: שטח  למגורים (אלפי מ"ר) </t>
  </si>
  <si>
    <t>התחלת בנייה: מספר דירות</t>
  </si>
  <si>
    <t>גמר בנייה: שטח (אלפי מ"ר) - סה"כ</t>
  </si>
  <si>
    <t>גמר בנייה: שטח  למגורים (אלפי מ"ר)</t>
  </si>
  <si>
    <t>גמר בנייה: מספר דירות</t>
  </si>
  <si>
    <t>מספר דירות למגורים לפי חיובי ארנונה (אמצע שנה)</t>
  </si>
  <si>
    <t>תשתית ושירותים עירוניים</t>
  </si>
  <si>
    <t>התחלה של סלילת כבישים  חדשים, הרחבה ושיקום של כבישים - אורך (ק"מ)</t>
  </si>
  <si>
    <t>התחלה של סלילת כבישים  חדשים, הרחבה ושיקום של כבישים - שטח (אלפי מ"ר)</t>
  </si>
  <si>
    <t>התחלה של הנחת צינורות מים (ק"מ)</t>
  </si>
  <si>
    <t>התחלה של הנחת צינורות ביוב (ק"מ)</t>
  </si>
  <si>
    <t>התחלה של הנחת צינורות תיעול (ק"מ)</t>
  </si>
  <si>
    <t>גמר של סלילת כבישים  חדשים, הרחבה ושיקום של כבישים - אורך (ק"מ)</t>
  </si>
  <si>
    <t>גמר של סלילת כבישים  חדשים, הרחבה ושיקום של כבישים - שטח (אלפי מ"ר)</t>
  </si>
  <si>
    <t>גמר של הנחת צינורות מים (ק"מ)</t>
  </si>
  <si>
    <t>גמר של הנחת צינורות ביוב (ק"מ)</t>
  </si>
  <si>
    <t>גמר של הנחת צינורות תיעול (ק"מ)</t>
  </si>
  <si>
    <t>פסולת ביתית, מסחרית וגזם</t>
  </si>
  <si>
    <t>פסולת ביתית מוצקה (ק"ג ליום לנפש)</t>
  </si>
  <si>
    <t>אחוז מחזור מתוך פסולת מוצקה ביתית, מסחרית וגזם</t>
  </si>
  <si>
    <t>תחבורה</t>
  </si>
  <si>
    <t>כלי רכב מנועיים - סה"כ</t>
  </si>
  <si>
    <t>מכוניות פרטיות - סה"כ</t>
  </si>
  <si>
    <t>גיל ממוצע של רכב פרטי (שנים)</t>
  </si>
  <si>
    <t>תאונות דרכים עם נפגעים - סה"כ</t>
  </si>
  <si>
    <t>תאונות דרכים עם נפגעים - שיעור ל-1,000 תושבים</t>
  </si>
  <si>
    <t>תאונות דרכים עם נפגעים - שיעור ל-1,000 כלי רכב</t>
  </si>
  <si>
    <t>קומפקטיות ופריפריאליות</t>
  </si>
  <si>
    <t>מדד קומפקטיות אשכול (מ-1 עד 10, 1 הגבוה ביותר) 2006</t>
  </si>
  <si>
    <t>מדד קומפקטיות - דירוג 2006</t>
  </si>
  <si>
    <t>מדד קומפקטיות - ציון תקן 2006</t>
  </si>
  <si>
    <t>מדד פריפריאליות 2004 - רמה לפי קבוצת אשכול</t>
  </si>
  <si>
    <t>מדד פריפריאליות 2004 - ערך מדד</t>
  </si>
  <si>
    <t>מדד פריפריאליות 2004 - דירוג: (מ-1 עד 252, 1 הפריפריאלי ביותר)</t>
  </si>
  <si>
    <t>מדד פריפריאליות 2004 - דירוג לפי מרכיבי המדד: מדד נגישות פוטנציאלית (מ-1 עד 252, 1 הנגישות הנמוכה ביותר)</t>
  </si>
  <si>
    <t>מדד פריפריאליות 2004 - דירוג לפי מרכיבי המדד: קרבה לגבול מחוז תל אביב (מ-1 עד 252, 1 המרוחק ביותר)</t>
  </si>
  <si>
    <t>אשכול פריפריאליות 2004</t>
  </si>
  <si>
    <t xml:space="preserve"> </t>
  </si>
  <si>
    <t>סה"כ הכנסות של הרשות (אלפי ש"ח)</t>
  </si>
  <si>
    <t>סה"כ הכנסות של הרשות - אחוז שינוי ריאלי לעומת שנה קודמת</t>
  </si>
  <si>
    <t>סה"כ הכנסות של הרשות מן התקציב הרגיל  (אלפי ש"ח)</t>
  </si>
  <si>
    <t>סה"כ הכנסות של הרשות מן התקציב הרגיל - אחוז שינוי ריאלי לעומת שנה קודמת</t>
  </si>
  <si>
    <t>הכנסות של הרשות  מחינוך (אלפי ש"ח)</t>
  </si>
  <si>
    <t>הכנסות של הרשות מחינוך - אחוז שינוי ריאלי לעומת שנה קודמת</t>
  </si>
  <si>
    <t>הכנסות של הרשות מרווחה  (אלפי ש"ח)</t>
  </si>
  <si>
    <t>הכנסות של הרשות מרווחה - אחוז שינוי ריאלי לעומת שנה קודמת</t>
  </si>
  <si>
    <t>הכנסות של הרשות ממפעל המים  (אלפי ש"ח)</t>
  </si>
  <si>
    <t>הכנסות של הרשות ממפעל המים - אחוז שינוי ריאלי לעומת שנה קודמת</t>
  </si>
  <si>
    <t>הכנסות עצמיות של הרשות  (אלפי ש"ח)</t>
  </si>
  <si>
    <t>סה"כ הכנסות עצמיות של הרשות - אחוז שינוי ריאלי לעומת שנה קודמת</t>
  </si>
  <si>
    <t>הכנסות של הרשות מארנונה  (גבייה) (אלפי ש"ח)</t>
  </si>
  <si>
    <t>הכנסות של הרשות מארנונה (גבייה) - אחוז שינוי ריאלי לעומת שנה קודמת</t>
  </si>
  <si>
    <t>הכנסות של הרשות מארנונה למגורים (גבייה) (אלפי ש"ח)</t>
  </si>
  <si>
    <t>הכנסות של הרשות מארנונה למגורים (גבייה) - אחוז שינוי ראלי לעומת שנה קודמת</t>
  </si>
  <si>
    <t>הכנסות של הרשות מארנונה למגורים  -יחס גבייה ב-% לכלל החיובים</t>
  </si>
  <si>
    <t>הכנסות של הרשות מארנונה לא למגורים (גבייה) (אלפי ש"ח)</t>
  </si>
  <si>
    <t>הכנסות עצמיות של הרשות מחינוך (אלפי ש"ח)</t>
  </si>
  <si>
    <t>הכנסות עצמיות של הרשות מחינוך - אחוז שינוי ריאלי לעומת שנה קודמת</t>
  </si>
  <si>
    <t>הכנסות עצמיות של הרשות מרווחה (אלפי ש"ח)</t>
  </si>
  <si>
    <t>הכנסות עצמיות של הרשות מרווחה - אחוז שינוי ריאלי לעומת שנה קודמת</t>
  </si>
  <si>
    <t>הכנסות של הרשות ממשרד החינוך (אלפי ש"ח)</t>
  </si>
  <si>
    <t>הכנסות של הרשות ממשרד הרווחה (אלפי ש"ח)</t>
  </si>
  <si>
    <t>סה"כ השתתפות הממשלה בהכנסות  של הרשות (אלפי ש"ח)</t>
  </si>
  <si>
    <t xml:space="preserve">סה"כ השתתפות הממשלה בהכנסות של הרשות - אחוז שינוי ריאלי לעומת שנה קודמת </t>
  </si>
  <si>
    <t>מענק כללי  (אלפי ש"ח)</t>
  </si>
  <si>
    <t xml:space="preserve">מענק כללי - אחוז שינוי ריאלי לעומת שנה קודמת </t>
  </si>
  <si>
    <t>מענק מיועד (אלפי ₪)</t>
  </si>
  <si>
    <t>מענק מיוחד (אלפי ₪)</t>
  </si>
  <si>
    <t>העברות והכנסות חד-פעמיות לכיסוי גירעון (אלפי ש"ח)</t>
  </si>
  <si>
    <t xml:space="preserve"> העברות והכנסות חד-פעמיות לכיסוי גירעון - אחוז שינוי ריאלי לעומת שנה קודמת </t>
  </si>
  <si>
    <t>מלוות לאיזון (אלפי ₪)</t>
  </si>
  <si>
    <t>מלוות לאיזון  - אחוז שינוי ראלי לעומת שנה קודמת</t>
  </si>
  <si>
    <t>הכנסות בתקציב הבלתי  רגיל של הרשויות המקומיות</t>
  </si>
  <si>
    <t>סה"כ הכנסות של הרשות מתקציב בלתי רגיל (אלפי ש"ח)</t>
  </si>
  <si>
    <t>סה"כ הכנסות של הרשות מתקציב בלתי רגיל - אחוז שינוי ריאלי לעומת שנה קודמת</t>
  </si>
  <si>
    <t xml:space="preserve"> הכנסות של הרשות מתקציב בלתי רגיל - השתתפות בעלים (אלפי ש"ח)</t>
  </si>
  <si>
    <t xml:space="preserve">השתתפות בעלים בתקציב בלתי רגיל - אחוז שינוי ריאלי לעומת שנה קודמת </t>
  </si>
  <si>
    <t xml:space="preserve"> הכנסות של הרשות  מתקציב בלתי רגיל - השתתפות משרדי ממשלה (אלפי ש"ח)</t>
  </si>
  <si>
    <t>השתתפות משרדי הממשלה בהכנסות התקציב הבלתי רגיל - אחוז שינוי ריאלי לעומת שנה קודמת</t>
  </si>
  <si>
    <t xml:space="preserve"> הכנסות של הרשות מתקציב בלתי רגיל - מלוות (אלפי ש"ח)</t>
  </si>
  <si>
    <t>הכנסות של הרשות בתקציב הבלתי רגיל - מלוות (אחוז שינוי ריאלי לעומת שנה קודמת)</t>
  </si>
  <si>
    <t>הוצאות בתקציב הרגיל של הרשויות המקומיות</t>
  </si>
  <si>
    <t>סה"כ הוצאות של הרשות (אלפי ש"ח)</t>
  </si>
  <si>
    <t>סה"כ הוצאות של הרשות - אחוז שינוי ריאלי לעומת שנה קודמת</t>
  </si>
  <si>
    <t>סה"כ  הוצאות של הרשות בתקציב רגיל (אלפי ש"ח)</t>
  </si>
  <si>
    <t>סה"כ הוצאות של הרשות בתקציב רגיל - אחוז שינוי ריאלי לעומת שנה קודמת</t>
  </si>
  <si>
    <t>הוצאות של הרשות על חינוך (אלפי ש"ח)</t>
  </si>
  <si>
    <t xml:space="preserve">הוצאות של הרשות על חינוך - אחוז שינוי ריאלי לעומת שנה קודמת </t>
  </si>
  <si>
    <t>הוצאות של הרשות על רווחה  (אלפי ש"ח)</t>
  </si>
  <si>
    <t xml:space="preserve">הוצאות של הרשות על רווחה - אחוז שינוי ריאלי לעומת שנה קודמת </t>
  </si>
  <si>
    <t>הוצאות של הרשות על רכישת מים (אלפי ש"ח)</t>
  </si>
  <si>
    <t xml:space="preserve">הוצאות של הרשות על רכישת מים - אחוז שינוי ריאלי לעומת שנה קודמת </t>
  </si>
  <si>
    <t>סה"כ  הוצאות של הרשות לעלות עבודה (אלפי ש"ח)</t>
  </si>
  <si>
    <t xml:space="preserve">סה"כ הוצאות של הרשות לעלות עבודה - אחוז שינוי ריאלי לעומת שנה קודמת </t>
  </si>
  <si>
    <t xml:space="preserve"> הוצאות של הרשות לעלות עבודה לחינוך (אלפי ש"ח)</t>
  </si>
  <si>
    <t>הוצאות של הרשות לעלות עבודה לחינוך - אחוז שינוי ראלי לעומת שנה קודמת</t>
  </si>
  <si>
    <t xml:space="preserve"> הוצאות של הרשות לעלות עבודה לרווחה (אלפי ש"ח)</t>
  </si>
  <si>
    <t>הוצאות של הרשות לעלות עבודה לרווחה - אחוז שינוי ראלי לעומת שנה קודמת</t>
  </si>
  <si>
    <t>הוצאות של הרשות לפעולות (אלפי ש"ח)</t>
  </si>
  <si>
    <t xml:space="preserve">הוצאות של הרשות לפעולות - אחוז שינוי ריאלי לעומת שנה קודמת </t>
  </si>
  <si>
    <t>הוצאות של הרשות על פירעון מלוות (אלפי ש"ח)</t>
  </si>
  <si>
    <t xml:space="preserve">הוצאות של הרשות על פירעון מלוות - אחוז שינוי ריאלי לעומת שנה קודמת </t>
  </si>
  <si>
    <t>הוצאות מימון של הרשות (אלפי ש"ח)</t>
  </si>
  <si>
    <t xml:space="preserve">הוצאות מימון של הרשות - אחוז שינוי ריאלי לעומת שנה קודמת </t>
  </si>
  <si>
    <t>העברות והוצאות חד-פעמיות (כולל כיסוי גירעון) של הרשות (אלפי ש"ח)</t>
  </si>
  <si>
    <t xml:space="preserve">העברות והוצאות חד-פעמיות (כולל כיסוי גירעון) של הרשות - אחוז שינוי ריאלי לעומת שנה קודמת </t>
  </si>
  <si>
    <t>הוצאות כלליות, השתתפויות והעברות (אלפי ₪)</t>
  </si>
  <si>
    <t>הוצאות כלליות, השתתפויות והעברות - אחוז שינוי ריאלי לעומת שנה קודמת</t>
  </si>
  <si>
    <t>סך הכול עומס מלוות לסוף השנה (כולל הפרשי הצמדה) בסוף השנה הנוכחית</t>
  </si>
  <si>
    <t>הוצאות בתקציב הבלתי  רגיל של הרשויות המקומיות</t>
  </si>
  <si>
    <t>סה"כ  הוצאות של הרשות בתקציב בלתי רגיל (אלפי ש"ח)</t>
  </si>
  <si>
    <t xml:space="preserve">סה"כ הוצאות של הרשות בתקציב בלתי רגיל - אחוז שינוי ריאלי לעומת שנה קודמת </t>
  </si>
  <si>
    <t>הוצאות של הרשות  בתקציב בלתי רגיל על עבודות פיתוח (אלפי ש"ח)</t>
  </si>
  <si>
    <t xml:space="preserve">הוצאות של הרשות בתקציב בלתי רגיל על עבודות פיתוח - אחוז שינוי ריאלי לעומת שנה קודמת </t>
  </si>
  <si>
    <t xml:space="preserve"> הוצאות של הרשות  בתקציב בלתי רגיל על העברות (אלפי ש"ח)</t>
  </si>
  <si>
    <t xml:space="preserve"> הוצאות של הרשות בתקציב בלתי רגיל על העברות - אחוז שינוי ריאלי לעומת שנה קודמת </t>
  </si>
  <si>
    <t xml:space="preserve"> הוצאות של הרשות  בתקציב בלתי רגיל - אחר (אלפי ש"ח)</t>
  </si>
  <si>
    <t xml:space="preserve">הוצאות של הרשות בתקציב בלתי רגיל - אחר - אחוז שינוי ריאלי לעומת שנה קודמת </t>
  </si>
  <si>
    <t>עודף/גירעון</t>
  </si>
  <si>
    <t>עודף / גירעון בתקציב הרגיל - תקציבי</t>
  </si>
  <si>
    <t>עודף / גירעון בתקציב הרגיל - שנתי</t>
  </si>
  <si>
    <t>גירעון מצטבר בסוף שנה</t>
  </si>
  <si>
    <t>שימושי קרקע</t>
  </si>
  <si>
    <t>חיוב ארנונה סך הכל (שטח באלפי מ"ר) בשנה קודמת</t>
  </si>
  <si>
    <t>חיוב ארנונה למגורים (שטח באלפי מ"ר) בשנה קודמת</t>
  </si>
  <si>
    <t>חיוב ארנונה לעסקים (שטח באלפי מ"ר) בשנה קודמת</t>
  </si>
  <si>
    <t>חיוב ארנונה לתעשייה ולמלאכה (שטח באלפי מ"ר) בשנה קודמת</t>
  </si>
  <si>
    <t>חיוב ארנונה לבנקים (שטח באלפי מ"ר) בשנה קודמת</t>
  </si>
  <si>
    <t>חיוב ארנונה לבתי מלון (שטח באלפי מ"ר) בשנה קודמת</t>
  </si>
  <si>
    <t>חיוב ארנונה למוסדות ולמבנים (שטח באלפי מ"ר) בשנה קודמת</t>
  </si>
  <si>
    <t>חיוב ארנונה לחניונים (שטח באלפי מ"ר) בשנה קודמת</t>
  </si>
  <si>
    <t>חיוב ארנונה לקרקע תפוסה (שטח באלפי מ"ר) בשנה קודמת</t>
  </si>
  <si>
    <t>חיוב ארנונה לקרקע תפוסה במפעל עתיר שטח (שטח באלפי מ"ר) בשנה הקודמת</t>
  </si>
  <si>
    <t>חיוב ארנונה לקרקע חקלאית (שטח באלפי מ"ר) בשנה קודמת</t>
  </si>
  <si>
    <t>חיוב ארנונה למבנה חקלאי (שטח באלפי מ"ר) בשנה קודמת</t>
  </si>
  <si>
    <t>חיוב ארנונה ליתר סוגי נכס (שטח באלפי מ"ר) בשנה קודמת</t>
  </si>
  <si>
    <t>חיוב ארנונה סך הכל (באלפי ש"ח) בשנה קודמת</t>
  </si>
  <si>
    <t>חיוב ארנונה למגורים (באלפי ש"ח) בשנה קודמת</t>
  </si>
  <si>
    <t>חיוב ארנונה לעסקים (באלפי ש"ח) בשנה קודמת</t>
  </si>
  <si>
    <t>חיוב ארנונה לתעשייה ומלאכה (באלפי ש"ח) בשנה קודמת</t>
  </si>
  <si>
    <t>חיוב ארנונה לבנקים (באלפי ש"ח) בשנה קודמת</t>
  </si>
  <si>
    <t>חיוב ארנונה לבתי מלון (באלפי ש"ח) בשנה קודמת</t>
  </si>
  <si>
    <t>חיוב ארנונה למוסדות ולמבנים (באלפי ש"ח) בשנה קודמת</t>
  </si>
  <si>
    <t>חיוב ארנונה לחניונים (באלפי ש"ח) בשנה קודמת</t>
  </si>
  <si>
    <t>חיוב ארנונה לקרקע תפוסה (באלפי ש"ח) בשנה קודמת</t>
  </si>
  <si>
    <t>חיוב ארנונה לקרקע תפוסה במפעל עתיר שטח (באלפי ש"ח) בשנה קודמת</t>
  </si>
  <si>
    <t>חיוב ארנונה לקרקע חקלאית (באלפי ש"ח) בשנה קודמת</t>
  </si>
  <si>
    <t>חיוב ארנונה למבנה חקלאי (באלפי ש"ח) בשנה קודמת</t>
  </si>
  <si>
    <t>חיוב ארנונה ליתר סוגי נכס (באלפי ש"ח) בשנה קודמת</t>
  </si>
  <si>
    <t>חיוב ארנונה סך הכל (שטח באלפי מ"ר) בשנה נוכחית</t>
  </si>
  <si>
    <t>חיוב ארנונה למגורים (שטח באלפי מ"ר) בשנה נוכחית</t>
  </si>
  <si>
    <t>חיוב ארנונה לעסקים (שטח באלפי מ"ר) בשנה נוכחית</t>
  </si>
  <si>
    <t>חיוב ארנונה לתעשייה ולמלאכה (שטח באלפי מ"ר) בשנה נוכחית</t>
  </si>
  <si>
    <t>חיוב ארנונה לבנקים (שטח באלפי מ"ר) בשנה נוכחית</t>
  </si>
  <si>
    <t>חיוב ארנונה לבתי מלון (שטח באלפי מ"ר) בשנה נוכחית</t>
  </si>
  <si>
    <t>חיוב ארנונה למוסדות ולמבנים (שטח באלפי מ"ר) בשנה נוכחית</t>
  </si>
  <si>
    <t>חיוב ארנונה לחניונים (שטח באלפי מ"ר) בשנה נוכחית</t>
  </si>
  <si>
    <t>חיוב ארנונה לקרקע תפוסה (שטח באלפי מ"ר) בשנה נוכחית</t>
  </si>
  <si>
    <t>חיוב ארנונה לקרקע תפוסה במפעל עתיר שטח (שטח באלפי מ"ר) בשנה נוכחית</t>
  </si>
  <si>
    <t>חיוב ארנונה לקרקע חקלאית (שטח באלפי מ"ר) בשנה נוכחית</t>
  </si>
  <si>
    <t>חיוב ארנונה למבנה חקלאי (שטח באלפי מ"ר) בשנה נוכחית</t>
  </si>
  <si>
    <t>חיוב ארנונה ליתר סוגי נכס (שטח באלפי מ"ר) בשנה נוכחית</t>
  </si>
  <si>
    <t>חיוב ארנונה סך הכל (באלפי ש"ח) בשנה נוכחית</t>
  </si>
  <si>
    <t>חיוב ארנונה למגורים (באלפי ש"ח) בשנה נוכחית</t>
  </si>
  <si>
    <t>חיוב ארנונה לעסקים (באלפי ש"ח) בשנה נוכחית</t>
  </si>
  <si>
    <t>חיוב ארנונה לתעשייה ומלאכה (באלפי ש"ח) בשנה נוכחית</t>
  </si>
  <si>
    <t>חיוב ארנונה לבנקים (באלפי ש"ח) בשנה נוכחית</t>
  </si>
  <si>
    <t>חיוב ארנונה לבתי מלון (באלפי ש"ח) בשנה נוכחית</t>
  </si>
  <si>
    <t>חיוב ארנונה למוסדות ולמבנים (באלפי ש"ח) בשנה נוכחית</t>
  </si>
  <si>
    <t>חיוב ארנונה לחניונים (באלפי ש"ח) בשנה נוכחית</t>
  </si>
  <si>
    <t>חיוב ארנונה לקרקע תפוסה (באלפי ש"ח) בשנה נוכחית</t>
  </si>
  <si>
    <t>חיוב ארנונה לקרקע תפוסה במפעל עתיר שטח (באלפי ש"ח) בשנה נוכחית</t>
  </si>
  <si>
    <t>חיוב ארנונה לקרקע חקלאית (באלפי ש"ח) בשנה נוכחית</t>
  </si>
  <si>
    <t>חיוב ארנונה למבנה חקלאי (באלפי ש"ח) בשנה נוכחית</t>
  </si>
  <si>
    <t>חיוב ארנונה ליתר סוגי נכס (באלפי ש"ח) בשנה נוכחית</t>
  </si>
  <si>
    <t>מרחב ימי</t>
  </si>
  <si>
    <t xml:space="preserve">מרחב ימי, רשויות מקומיות הגובלות בחוף הים </t>
  </si>
  <si>
    <t>אפיון טופוגרפי לשנת 2006</t>
  </si>
  <si>
    <t>אפיון טופוגרפי, גובה מעל פני הים, במטרים - מינימלי</t>
  </si>
  <si>
    <t>אפיון טופוגרפי, גובה מעל פני הים, במטרים - מקסימלי</t>
  </si>
  <si>
    <t>אפיון טופוגרפי, גובה מעל פני הים, במטרים - טווח הגבהים</t>
  </si>
  <si>
    <t>אפיון טופוגרפי, גובה מעל פני הים, במטרים - ממוצע הגבהים</t>
  </si>
  <si>
    <t xml:space="preserve">אפיון טופוגרפי - (א) סטיית התקן של הגבהים מעל פני הים - ערך </t>
  </si>
  <si>
    <t>אפיון טופוגרפי - (א) סטיית התקן של הגבהים מעל פני הים - ציון תקן</t>
  </si>
  <si>
    <t>אפיון טופוגרפי - (א) סטיית התקן של הגבהים מעל פני הים - דירוג2</t>
  </si>
  <si>
    <t>אפיון טופוגרפי - (ב) שיפוע ממוצע, במעלות - ערך</t>
  </si>
  <si>
    <t>אפיון טופוגרפי - (ב) שיפוע ממוצע, במעלות - ציון תקן</t>
  </si>
  <si>
    <t>אפיון טופוגרפי - (ב) שיפוע ממוצע, במעלות - דירוג2</t>
  </si>
  <si>
    <t>אפיון טופוגרפי - מדד טופוגרפיה: ממוצע ציוני תקן של (א) ו-(ב) - ערך</t>
  </si>
  <si>
    <t>אפיון טופוגרפי - מדד טופוגרפיה: ממוצע ציוני תקן של (א) ו-(ב) - דירוג2</t>
  </si>
  <si>
    <t>אפיון טופוגרפי - מדד טופוגרפיה: ממוצע ציוני תקן של (א) ו-(ב) - אשכול3</t>
  </si>
  <si>
    <t>שימושי קרקע וצפיפות אוכלוסיה בשנת 2013</t>
  </si>
  <si>
    <t>שימושי קרקע - סך הכל שטח שיפוט - קמ"ר</t>
  </si>
  <si>
    <t>שימושי קרקע - שטח שיפוט למגורים - קמ"ר</t>
  </si>
  <si>
    <t>שימושי קרקע - שטח שיפוט למגורים - אחוז</t>
  </si>
  <si>
    <t>שימושי קרקע - שטח שיפוט לחינוך והשכלה - קמ"ר</t>
  </si>
  <si>
    <t>שימושי קרקע - שטח שיפוט לחינוך והשכלה - אחוז</t>
  </si>
  <si>
    <t>שימושי קרקע - שטח שיפוט לבריאות ורווחה - קמ"ר</t>
  </si>
  <si>
    <t>שימושי קרקע - שטח שיפוט לבריאות ורווחה - אחוז</t>
  </si>
  <si>
    <t>שימושי קרקע - שטח שיפוט לשירותים ציבוריים - קמ"ר</t>
  </si>
  <si>
    <t>שימושי קרקע - שטח שיפוט לשירותים ציבוריים - אחוז</t>
  </si>
  <si>
    <t>שימושי קרקע - שטח שיפוט לתרבות, פנאי, נופש וספורט - קמ"ר</t>
  </si>
  <si>
    <t>שימושי קרקע - שטח שיפוט לתרבות, פנאי, נופש וספורט - אחוז</t>
  </si>
  <si>
    <t>שימושי קרקע - שטח שיפוט למסחר ומשרדים - קמ"ר</t>
  </si>
  <si>
    <t>שימושי קרקע - שטח שיפוט למסחר ומשרדים - אחוז</t>
  </si>
  <si>
    <t>שימושי קרקע - שטח שיפוט לתעשייה - קמ"ר</t>
  </si>
  <si>
    <t>שימושי קרקע - שטח שיפוט לתעשייה - אחוז</t>
  </si>
  <si>
    <t>שימושי קרקע - שטח שיפוט לתשתית ותחבורה - קמ"ר</t>
  </si>
  <si>
    <t>שימושי קרקע - שטח שיפוט לתשתית ותחבורה - אחוז</t>
  </si>
  <si>
    <t>שימושי קרקע - שטח שיפוט למבנים חקלאיים - קמ"ר</t>
  </si>
  <si>
    <t>שימושי קרקע - שטח שיפוט למבנים חקלאיים - אחוז</t>
  </si>
  <si>
    <t>שימושי קרקע - שטח שיפוט לגינון לנוי פארק ציבורי - קמ"ר</t>
  </si>
  <si>
    <t>שימושי קרקע - שטח שיפוט לגינון לנוי פארק ציבורי - אחוז</t>
  </si>
  <si>
    <t>שימושי קרקע - שטח שיפוט ליער וחורש - קמ"ר</t>
  </si>
  <si>
    <t>שימושי קרקע - שטח שיפוט ליער וחורש - אחוז</t>
  </si>
  <si>
    <t>שימושי קרקע - שטח שיפוט למטעים - קמ"ר</t>
  </si>
  <si>
    <t>שימושי קרקע - שטח שיפוט למטעים - אחוז</t>
  </si>
  <si>
    <t>שימושי קרקע - שטח שיפוט לגידול שדה - קמ"ר</t>
  </si>
  <si>
    <t>שימושי קרקע - שטח שיפוט לגידול שדה - אחוז</t>
  </si>
  <si>
    <t>שימושי קרקע - שטח פתוח אחר - קמ"ר</t>
  </si>
  <si>
    <t>שימושי קרקע - שטח פתוח אחר - אחוז</t>
  </si>
  <si>
    <t>אוכלוסייה סוף השנה - סך הכל אלפים</t>
  </si>
  <si>
    <t>צפיפות אוכלוסייה לשטח בנוי למגורים (נפשות לקמ"ר)</t>
  </si>
  <si>
    <t>י</t>
  </si>
  <si>
    <t>דמוגרפיה ונתוני רשות</t>
  </si>
  <si>
    <t>מספר משקי בית</t>
  </si>
  <si>
    <t>דירוג סוציואקונומי</t>
  </si>
  <si>
    <t>ממויין לפי הסעיפים של "דוח לתושב"
תקציב רגיל - הוצאות</t>
  </si>
  <si>
    <t>משכורות ושכר כללי</t>
  </si>
  <si>
    <t>פעולות כלליות</t>
  </si>
  <si>
    <t>שכר חינוך</t>
  </si>
  <si>
    <t>פעולות חינוך</t>
  </si>
  <si>
    <t>שכר רווחה</t>
  </si>
  <si>
    <t>פעולות רווחה</t>
  </si>
  <si>
    <t>מימון</t>
  </si>
  <si>
    <t>פרעון מלוות</t>
  </si>
  <si>
    <t>סה"כ הוצאות</t>
  </si>
  <si>
    <t>ממויין לפי הסעיפים של "דוח לתושב"
ביצוע בתקציב הרגיל - הוצאות</t>
  </si>
  <si>
    <t>משכורות ושכר כללי!</t>
  </si>
  <si>
    <t>פעולות כלליות!</t>
  </si>
  <si>
    <t>שכר חינוך!</t>
  </si>
  <si>
    <t>פעולות חינוך!</t>
  </si>
  <si>
    <t>שכר רווחה!</t>
  </si>
  <si>
    <t>פעולות רווחה!</t>
  </si>
  <si>
    <t>מימון!</t>
  </si>
  <si>
    <t>פרעון מלוות!</t>
  </si>
  <si>
    <t>סה"כ הוצאות!</t>
  </si>
  <si>
    <t xml:space="preserve">ממויין לפי הסעיפים של "דוח לתושב"
תקציב רגיל - הכנסות </t>
  </si>
  <si>
    <t>הכנסות עצמיות</t>
  </si>
  <si>
    <t>השתתפות משרד החינוך</t>
  </si>
  <si>
    <t>השתתפות משרד הרווחה</t>
  </si>
  <si>
    <t>השתתפות משרדי ממשלה אחרים</t>
  </si>
  <si>
    <t>מענקים</t>
  </si>
  <si>
    <t>סה"כ הכנסות</t>
  </si>
  <si>
    <t xml:space="preserve">ממויין לפי הסעיפים של "דוח לתושב"
ביצוע בתקציב הרגיל - הכנסות </t>
  </si>
  <si>
    <t>הכנסות עצמיות!</t>
  </si>
  <si>
    <t>השתתפות משרד החינוך!</t>
  </si>
  <si>
    <t>השתתפות משרד הרווחה!</t>
  </si>
  <si>
    <t>השתתפות משרדי ממשלה אחרים!</t>
  </si>
  <si>
    <t>מענקים!</t>
  </si>
  <si>
    <t>סה"כ הכנסות!</t>
  </si>
  <si>
    <t>עודף/גרעון</t>
  </si>
  <si>
    <t>עודף / (גרעון) שוטף לשנה</t>
  </si>
  <si>
    <t>ממויין לפי מסגרת משרד הפנים -  נספח 3 לטופס 2
תקציב רגיל - הוצאות</t>
  </si>
  <si>
    <t>רכישת מים</t>
  </si>
  <si>
    <t>כלליות</t>
  </si>
  <si>
    <t>השתתפויות ותרומות</t>
  </si>
  <si>
    <t>מימון (****)</t>
  </si>
  <si>
    <t>חד פעמיות (****)</t>
  </si>
  <si>
    <t>פיצויים בגין התייעלות</t>
  </si>
  <si>
    <t>הנחות מארנונה - הוצאות</t>
  </si>
  <si>
    <t>סה"כ הוצאות ללא כיסוי גרעון מצטבר (****)</t>
  </si>
  <si>
    <t>מענק לכיסוי גרעון מצטבר</t>
  </si>
  <si>
    <t xml:space="preserve">              </t>
  </si>
  <si>
    <t>ממויין לפי מסגרת משרד הפנים -  נספח 3 לטופס 2
ביצוע בתקציב הרגיל - הוצאות</t>
  </si>
  <si>
    <t>רכישת מים!</t>
  </si>
  <si>
    <t>כלליות!</t>
  </si>
  <si>
    <t>השתתפויות ותרומות!</t>
  </si>
  <si>
    <t>מימון (****)!</t>
  </si>
  <si>
    <t>חד פעמיות (****)!</t>
  </si>
  <si>
    <t>פיצויים בגין התייעלות (****)!</t>
  </si>
  <si>
    <t>הנחות מארנונה - הוצאות!</t>
  </si>
  <si>
    <t>סה"כ הוצאות ללא כיסוי גרעון מצטבר!</t>
  </si>
  <si>
    <t>מענק לכיסוי גרעון מצטבר!</t>
  </si>
  <si>
    <t>ממויין לפי מסגרת משרד הפנים -  נספח 3 לטופס 2
תקציב רגיל - הכנסות</t>
  </si>
  <si>
    <t>ארנונה</t>
  </si>
  <si>
    <t>ארנונה - הנחות</t>
  </si>
  <si>
    <t>יתר הכנסות עצמיות</t>
  </si>
  <si>
    <t>משרד החינוך</t>
  </si>
  <si>
    <t>משרד הרווחה</t>
  </si>
  <si>
    <t>משרדים אחרים</t>
  </si>
  <si>
    <t>מענק כללי</t>
  </si>
  <si>
    <t>מענק מיוחד</t>
  </si>
  <si>
    <t>מענק רזרבת שר (****)</t>
  </si>
  <si>
    <t>מלוות למיחזור</t>
  </si>
  <si>
    <t>מענקים מיועדים (****)</t>
  </si>
  <si>
    <t>תקבולים אחרים (****)</t>
  </si>
  <si>
    <t>סה"כ הכנסות ללא כיסוי גרעון מצטבר</t>
  </si>
  <si>
    <t>כיסוי גרעון מצטבר</t>
  </si>
  <si>
    <t>ממויין לפי מסגרת משרד הפנים -  נספח 3 לטופס 2
ביצוע בתקציב הרגיל - הכנסות</t>
  </si>
  <si>
    <t>ארנונה!</t>
  </si>
  <si>
    <t>ארנונה - הנחות!</t>
  </si>
  <si>
    <t>מים!</t>
  </si>
  <si>
    <t>יתר הכנסות עצמיות!</t>
  </si>
  <si>
    <t>משרד החינוך!</t>
  </si>
  <si>
    <t>משרד הרווחה!</t>
  </si>
  <si>
    <t>משרדים אחרים!</t>
  </si>
  <si>
    <t>מענק כללי!</t>
  </si>
  <si>
    <t>מענק מיוחד!</t>
  </si>
  <si>
    <t>מענק רזרבת שר (****)!</t>
  </si>
  <si>
    <t>מלוות למיחזור!</t>
  </si>
  <si>
    <t>מענקים מיועדים (****)!</t>
  </si>
  <si>
    <t>תקבולים אחרים (****)!</t>
  </si>
  <si>
    <t>סה"כ הכנסות ללא כיסוי גרעון מצטבר!</t>
  </si>
  <si>
    <t>כיסוי גרעון מצטבר!</t>
  </si>
  <si>
    <t xml:space="preserve">טופס 1
מאזן  -  אקטיב </t>
  </si>
  <si>
    <t>סה"כ רכוש שוטף</t>
  </si>
  <si>
    <t>נכסים אחר 1 (*)</t>
  </si>
  <si>
    <t>השקעות מיועדות לכיסוי קרנות</t>
  </si>
  <si>
    <t>נכסים אחר 2 (*)</t>
  </si>
  <si>
    <t>השקעות במימון קרנות מתוקצבות ואחרות</t>
  </si>
  <si>
    <t>נכסים אחר 3 (*)</t>
  </si>
  <si>
    <t>גרעון (עודף) לתחילת השנה בתקציב הרגיל</t>
  </si>
  <si>
    <t>סכומים שנתקבלו להקטנת גרעונות (****)</t>
  </si>
  <si>
    <t>גרעון (עודף) בשנת הדוח בתקציב הרגיל</t>
  </si>
  <si>
    <t>גרעונות סופיים בתברי"ם שנסתיימו המועברים לתקציב הרגיל</t>
  </si>
  <si>
    <t>גרעון מצטבר בתקציב הרגיל לסוף השנה</t>
  </si>
  <si>
    <t>גרעון במשק סגור</t>
  </si>
  <si>
    <t>נכסים אחר 4 (*)</t>
  </si>
  <si>
    <t>גרעונות סופיים בתברי"ם שנסתיימו</t>
  </si>
  <si>
    <t>גרעונות זמניים בתברי"ם</t>
  </si>
  <si>
    <t>סה"כ מאזן אקטיב</t>
  </si>
  <si>
    <t>טופס 1
מאזן  -  פאסיב</t>
  </si>
  <si>
    <t>סה"כ התחייבויות שוטפות</t>
  </si>
  <si>
    <t>התחייבויות אחר 2 (*)</t>
  </si>
  <si>
    <t>קרן לעבודות פיתוח</t>
  </si>
  <si>
    <t>עודפים זמניים בתברי"ם</t>
  </si>
  <si>
    <t>קרנות מתוקצבות</t>
  </si>
  <si>
    <t>קרנות בלתי מתוקצבות אחרות</t>
  </si>
  <si>
    <t>סכומים שנתקבלו להקטנת גרעונות (***)</t>
  </si>
  <si>
    <t>עודף (גרעון) בשנת הדוח (**)</t>
  </si>
  <si>
    <t>גרעון סופי בתב"רים</t>
  </si>
  <si>
    <t>עודף מצטבר בתקציב הרגיל לסוף השנה</t>
  </si>
  <si>
    <t>אחרות</t>
  </si>
  <si>
    <t>סה"כ מאזן פאסיב</t>
  </si>
  <si>
    <t xml:space="preserve">טופס 3
ביצוע בתקציב הבלתי רגיל - הכנסות </t>
  </si>
  <si>
    <t>תקבולים לתחילת השנה</t>
  </si>
  <si>
    <t>השתתפות הממשלה</t>
  </si>
  <si>
    <t>השתתפות מוסדות</t>
  </si>
  <si>
    <t>השתתפות בעלים</t>
  </si>
  <si>
    <t>מקורות עצמיים אחרים</t>
  </si>
  <si>
    <t>מלוות שנתקבלו</t>
  </si>
  <si>
    <t>סגירת תב"רים בגרעון סופי</t>
  </si>
  <si>
    <t>תקבולים אחר 1 (*)</t>
  </si>
  <si>
    <t>סה"כ תקבולים</t>
  </si>
  <si>
    <t>ניכוי השקעות בפרוייקטים שנסגרו</t>
  </si>
  <si>
    <t>תקבולים לסוף השנה</t>
  </si>
  <si>
    <t xml:space="preserve">טופס 3
ביצוע בתקציב הבלתי רגיל - הוצאות </t>
  </si>
  <si>
    <t>תשלומים לתחילת השנה</t>
  </si>
  <si>
    <t>עבודות שבוצעו במשך השנה</t>
  </si>
  <si>
    <t>תכנון</t>
  </si>
  <si>
    <t>העברת מלוות</t>
  </si>
  <si>
    <t>תשלומים אחרים</t>
  </si>
  <si>
    <t>העברת עודפים מתב"רים שהסתיימו לקרנות</t>
  </si>
  <si>
    <t>תשלומים אחר 1 (*)</t>
  </si>
  <si>
    <t>סה"כ תשלומים</t>
  </si>
  <si>
    <t>ניכוי השקעות בפרויקטים שנסגרו</t>
  </si>
  <si>
    <t>תשלומים לסוף השנה</t>
  </si>
  <si>
    <t xml:space="preserve">טופס 3
ביצוע בתקציב הבלתי רגיל - </t>
  </si>
  <si>
    <t>יתרות זמניות נטו לתחילת השנה</t>
  </si>
  <si>
    <t>יתרות זמניות נטו לסוף השנה</t>
  </si>
  <si>
    <t>עודפי מימון זמניים</t>
  </si>
  <si>
    <t>גרעונות מימון זמניים</t>
  </si>
  <si>
    <t>סה"כ הרכב יתרה לתקבולים ותשלומים</t>
  </si>
  <si>
    <t>נספח 2 לטופס 1
ארנונה  למגורים</t>
  </si>
  <si>
    <t>יתרה לתחילת שנה - ארנונה למגורים</t>
  </si>
  <si>
    <t>חיוב בשנת החשבון - ארנונה למגורים</t>
  </si>
  <si>
    <t>סה"כ פטורים, שחרורים והנחות - ארנונה למגורים</t>
  </si>
  <si>
    <t>העברה לחובות מסופקים - ארנונה למגורים</t>
  </si>
  <si>
    <t>סה"כ חיובים נטו - ארנונה למגורים</t>
  </si>
  <si>
    <t>סה"כ גביות בשנת הדוח - ארנונה למגורים</t>
  </si>
  <si>
    <t>יתרה לסוף השנה - ארנונה למגורים</t>
  </si>
  <si>
    <t>יחס גביה ב - % לחיוב השנתי - ארנונה למגורים</t>
  </si>
  <si>
    <t>יחס גביה ב - % לכלל החיובים - ארנונה למגורים</t>
  </si>
  <si>
    <t>נספח 2 לטופס 1
ארנונה  אחרת</t>
  </si>
  <si>
    <t>יתרה לתחילת שנה - ארנונה אחרת</t>
  </si>
  <si>
    <t>חיוב בשנת החשבון - ארנונה אחרת</t>
  </si>
  <si>
    <t>סה"כ פטורים, שחרורים והנחות - ארנונה אחרת</t>
  </si>
  <si>
    <t>העברה לחובות מסופקים - ארנונה אחרת</t>
  </si>
  <si>
    <t>סה"כ חיובים נטו - ארנונה אחרת</t>
  </si>
  <si>
    <t>סה"כ גביות בשנת הדוח - ארנונה אחרת</t>
  </si>
  <si>
    <t>יתרה לסוף השנה - ארנונה אחרת</t>
  </si>
  <si>
    <t>יחס גביה ב - % לחיוב השנתי - ארנונה אחרת</t>
  </si>
  <si>
    <t>יחס גביה ב - % לכלל החיובים - ארנונה אחרת</t>
  </si>
  <si>
    <t>נספח 2 לטופס 1
ארנונה (מגורים + אחרת) ברשויות שלא התקבלה הפרדה בין מגורים לאחרת</t>
  </si>
  <si>
    <t>יתרה לתחילת שנה - ארנונה למגורים + אחרת</t>
  </si>
  <si>
    <t>חיוב בשנת החשבון - ארנונה למגורים + אחרת</t>
  </si>
  <si>
    <t>סה"כ פטורים, שחרורים והנחות - ארנונה למגורים + אחרת</t>
  </si>
  <si>
    <t>העברה לחובות מסופקים - ארנונה למגורים + אחרת</t>
  </si>
  <si>
    <t>סה"כ חיובים נטו - ארנונה למגורים + אחרת</t>
  </si>
  <si>
    <t>סה"כ גביות בשנת הדוח - ארנונה למגורים + אחרת</t>
  </si>
  <si>
    <t>יתרה לסוף השנה - ארנונה למגורים + אחרת</t>
  </si>
  <si>
    <t>יחס גביה ב - % לחיוב השנתי - ארנונה למגורים + אחרת</t>
  </si>
  <si>
    <t>יחס גביה ב - % לכלל החיובים - ארנונה למגורים + אחרת</t>
  </si>
  <si>
    <t>נספח 2 לטופס 1
חובות מסופקים וחובות למחיקה - ארנונה</t>
  </si>
  <si>
    <t>יתרה לתחילת שנה - ארנונה מסופקים ומחיקות</t>
  </si>
  <si>
    <t>חיוב בשנת החשבון - ארנונה מסופקים ומחיקות</t>
  </si>
  <si>
    <t>סה"כ פטורים, שחרורים והנחות - ארנונה מסופקים ומחיקות</t>
  </si>
  <si>
    <t>העברה לחובות מסופקים - ארנונה מסופקים ומחיקות</t>
  </si>
  <si>
    <t>סה"כ חיובים נטו - ארנונה מסופקים ומחיקות</t>
  </si>
  <si>
    <t>סה"כ גביות בשנת הדוח - ארנונה מסופקים ומחיקות</t>
  </si>
  <si>
    <t>יתרה לסוף השנה - ארנונה מסופקים ומחיקות</t>
  </si>
  <si>
    <t>יחס גביה ב - % לחיוב השנתי - ארנונה מסופקים ומחיקות</t>
  </si>
  <si>
    <t>יחס גביה ב - % לכלל החיובים - ארנונה מסופקים ומחיקות</t>
  </si>
  <si>
    <t>נספח 2 לטופס 1
סה"כ  ארנונה</t>
  </si>
  <si>
    <t>יתרה לתחילת שנה - ארנונה סה"כ</t>
  </si>
  <si>
    <t>חיוב בשנת החשבון - ארנונה סה"כ</t>
  </si>
  <si>
    <t>סה"כ פטורים, שחרורים והנחות - ארנונה סה"כ</t>
  </si>
  <si>
    <t>העברה לחובות מסופקים - ארנונה סה"כ</t>
  </si>
  <si>
    <t>סה"כ חיובים נטו - ארנונה סה"כ</t>
  </si>
  <si>
    <t>סה"כ גביות בשנת הדוח - ארנונה סה"כ</t>
  </si>
  <si>
    <t>יתרה לסוף השנה - ארנונה סה"כ</t>
  </si>
  <si>
    <t>יחס גביה ב - % לחיוב השנתי - ארנונה סה"כ</t>
  </si>
  <si>
    <t>יחס גביה ב - % לכלל החיובים - ארנונה סה"כ</t>
  </si>
  <si>
    <t>נספח 2 לטופס 1
אגרת  מים  וביוב</t>
  </si>
  <si>
    <t>יתרה לתחילת שנה - אגרת מים וביוב</t>
  </si>
  <si>
    <t>חיוב בשנת החשבון - אגרת מים וביוב</t>
  </si>
  <si>
    <t>סה"כ פטורים, שחרורים והנחות - אגרת מים וביוב</t>
  </si>
  <si>
    <t>העברה לחובות מסופקים - אגרת מים וביוב</t>
  </si>
  <si>
    <t>סה"כ חיובים נטו - אגרת מים וביוב</t>
  </si>
  <si>
    <t>סה"כ גביות בשנת הדוח - אגרת מים וביוב</t>
  </si>
  <si>
    <t>יתרה לסוף השנה - אגרת מים וביוב</t>
  </si>
  <si>
    <t>יחס גביה ב - % לחיוב השנתי - אגרת מים וביוב</t>
  </si>
  <si>
    <t>יחס גביה ב - % לכלל החיובים - אגרת מים וביוב</t>
  </si>
  <si>
    <t>נספח 2 לטופס 1
אגרת  מים</t>
  </si>
  <si>
    <t>יתרה לתחילת שנה - אגרת מים</t>
  </si>
  <si>
    <t>חיוב בשנת החשבון - אגרת מים</t>
  </si>
  <si>
    <t>סה"כ פטורים, שחרורים והנחות - אגרת מים</t>
  </si>
  <si>
    <t>העברה לחובות מסופקים - אגרת מים</t>
  </si>
  <si>
    <t>סה"כ חיובים נטו - אגרת מים</t>
  </si>
  <si>
    <t>סה"כ גביות בשנת הדוח - אגרת מים</t>
  </si>
  <si>
    <t>יתרה לסוף השנה - אגרת מים</t>
  </si>
  <si>
    <t>יחס גביה ב - % לחיוב השנתי - אגרת מים</t>
  </si>
  <si>
    <t>יחס גביה ב - % לכלל החיובים - אגרת מים</t>
  </si>
  <si>
    <t>נספח 2 לטופס 1
חובות מסופקים וחובות למחיקה - מים</t>
  </si>
  <si>
    <t>יתרה לתחילת שנה - מים מסופקים ומחיקות</t>
  </si>
  <si>
    <t>חיוב בשנת החשבון - מים מסופקים ומחיקות</t>
  </si>
  <si>
    <t>סה"כ פטורים, שחרורים והנחות - מים מסופקים ומחיקות</t>
  </si>
  <si>
    <t>העברה לחובות מסופקים - מים מסופקים ומחיקות</t>
  </si>
  <si>
    <t>סה"כ חיובים נטו - מים מסופקים ומחיקות</t>
  </si>
  <si>
    <t>סה"כ גביות בשנת הדוח - מים מסופקים ומחיקות</t>
  </si>
  <si>
    <t>יתרה לסוף השנה - מים מסופקים ומחיקות</t>
  </si>
  <si>
    <t>יחס גביה ב - % לחיוב השנתי - מים מסופקים ומחיקות</t>
  </si>
  <si>
    <t>יחס גביה ב - % לכלל החיובים - מים מסופקים ומחיקות</t>
  </si>
  <si>
    <t>נספח 2 לטופס 1
סה"כ  מים</t>
  </si>
  <si>
    <t>יתרה לתחילת שנה - סה"כ מים</t>
  </si>
  <si>
    <t>חיוב בשנת החשבון - סה"כ מים</t>
  </si>
  <si>
    <t>סה"כ פטורים, שחרורים והנחות - סה"כ מים</t>
  </si>
  <si>
    <t>העברה לחובות מסופקים - סה"כ מים</t>
  </si>
  <si>
    <t>סה"כ חיובים נטו - סה"כ מים</t>
  </si>
  <si>
    <t>סה"כ גביות בשנת הדוח - סה"כ מים</t>
  </si>
  <si>
    <t>יתרה לסוף השנה - סה"כ מים</t>
  </si>
  <si>
    <t>יחס גביה ב - % לחיוב השנתי - סה"כ מים</t>
  </si>
  <si>
    <t>יחס גביה ב - % לכלל החיובים - סה"כ מים</t>
  </si>
  <si>
    <t>נספח 2 לטופס 1
אגרת  ביוב</t>
  </si>
  <si>
    <t>יתרה לתחילת שנה - אגרת ביוב</t>
  </si>
  <si>
    <t>חיוב בשנת החשבון - אגרת ביוב</t>
  </si>
  <si>
    <t>סה"כ פטורים, שחרורים והנחות - אגרת ביוב</t>
  </si>
  <si>
    <t>העברה לחובות מסופקים - אגרת ביוב</t>
  </si>
  <si>
    <t>סה"כ חיובים נטו - אגרת ביוב</t>
  </si>
  <si>
    <t>סה"כ גביות בשנת הדוח - אגרת ביוב</t>
  </si>
  <si>
    <t>יתרה לסוף השנה - אגרת ביוב</t>
  </si>
  <si>
    <t>יחס גביה ב - % לחיוב השנתי - אגרת ביוב</t>
  </si>
  <si>
    <t>יחס גביה ב - % לכלל החיובים - אגרת ביוב</t>
  </si>
  <si>
    <t>נספח 2 לטופס 1
חשבונות על בסיס חיוב שנתי  - אחר</t>
  </si>
  <si>
    <t>יתרה לתחילת שנה - חיוב שנתי - אחר</t>
  </si>
  <si>
    <t>חיוב בשנת החשבון - חיוב שנתי - אחר</t>
  </si>
  <si>
    <t>סה"כ פטורים, שחרורים והנחות - חיוב שנתי - אחר</t>
  </si>
  <si>
    <t>העברה לחובות מסופקים - חיוב שנתי - אחר</t>
  </si>
  <si>
    <t>סה"כ חיובים נטו - חיוב שנתי - אחר</t>
  </si>
  <si>
    <t>סה"כ גביות בשנת הדוח - חיוב שנתי - אחר</t>
  </si>
  <si>
    <t>יתרה לסוף השנה - חיוב שנתי - אחר</t>
  </si>
  <si>
    <t>יחס גביה ב - % לחיוב השנתי - חיוב שנתי - אחר</t>
  </si>
  <si>
    <t>יחס גביה ב - % לכלל החיובים - חיוב שנתי - אחר</t>
  </si>
  <si>
    <t>נספח 2 לטופס 1
חובות מסופקים וחובות למחיקה אחרים</t>
  </si>
  <si>
    <t>יתרה לתחילת שנה - אחרים מסופקים ומחיקות</t>
  </si>
  <si>
    <t>חיוב בשנת החשבון - אחרים מסופקים ומחיקות</t>
  </si>
  <si>
    <t>סה"כ פטורים, שחרורים והנחות - אחרים מסופקים ומחיקות</t>
  </si>
  <si>
    <t>העברה לחובות מסופקים - אחרים מסופקים ומחיקות</t>
  </si>
  <si>
    <t>סה"כ חיובים נטו - אחרים מסופקים ומחיקות</t>
  </si>
  <si>
    <t>סה"כ גביות בשנת הדוח - אחרים מסופקים ומחיקות</t>
  </si>
  <si>
    <t>יתרה לסוף השנה - אחרים מסופקים ומחיקות</t>
  </si>
  <si>
    <t>יחס גביה ב - % לחיוב השנתי - אחרים מסופקים ומחיקות</t>
  </si>
  <si>
    <t>יחס גביה ב - % לכלל החיובים - אחרים מסופקים ומחיקות</t>
  </si>
  <si>
    <t>נספח 2 לטופס 1
סה"כ חשבונות על בסיס חיוב שנתי חוזר</t>
  </si>
  <si>
    <t>יתרה לתחילת שנה - סה"כ חיוב שנתי חוזר</t>
  </si>
  <si>
    <t>חיוב בשנת החשבון - סה"כ חיוב שנתי חוזר</t>
  </si>
  <si>
    <t>סה"כ פטורים, שחרורים והנחות - סה"כ חיוב שנתי חוזר</t>
  </si>
  <si>
    <t>העברה לחובות מסופקים - סה"כ חיוב שנתי חוזר</t>
  </si>
  <si>
    <t>סה"כ חיובים נטו - סה"כ חיוב שנתי חוזר</t>
  </si>
  <si>
    <t>סה"כ גביות בשנת הדוח - סה"כ חיוב שנתי חוזר</t>
  </si>
  <si>
    <t>יתרה לסוף השנה - סה"כ חיוב שנתי חוזר</t>
  </si>
  <si>
    <t>יחס גביה ב - % לחיוב השנתי - סה"כ חיוב שנתי חוזר</t>
  </si>
  <si>
    <t>יחס גביה ב - % לכלל החיובים - סה"כ חיוב שנתי חוזר</t>
  </si>
  <si>
    <t>נספח 2 לטופס 1
חשבונות על בסיס חיוב  חד-פעמי</t>
  </si>
  <si>
    <t>יתרה לתחילת שנה - חשבונות חד-פעמי</t>
  </si>
  <si>
    <t>חיוב בשנת החשבון - חשבונות חד-פעמי</t>
  </si>
  <si>
    <t>סה"כ פטורים, שחרורים והנחות - חשבונות חד-פעמי</t>
  </si>
  <si>
    <t>העברה לחובות מסופקים - חשבונות חד-פעמי</t>
  </si>
  <si>
    <t>סה"כ חיובים נטו - חשבונות חד-פעמי</t>
  </si>
  <si>
    <t>סה"כ גביות בשנת הדוח - חשבונות חד-פעמי</t>
  </si>
  <si>
    <t>יתרה לסוף השנה - חשבונות חד-פעמי</t>
  </si>
  <si>
    <t>יחס גביה ב - % לחיוב השנתי - חשבונות חד-פעמי</t>
  </si>
  <si>
    <t>יחס גביה ב - % לכלל החיובים - חשבונות חד-פעמי</t>
  </si>
  <si>
    <t>נספח 2 לטופס 1
סה"כ  חייבים  בשנת  הדוח</t>
  </si>
  <si>
    <t>יתרה לתחילת שנה - סה"כ חייבים בשנת הדוח</t>
  </si>
  <si>
    <t>חיוב בשנת החשבון - סה"כ חייבים בשנת הדוח</t>
  </si>
  <si>
    <t>סה"כ פטורים, שחרורים והנחות - סה"כ חייבים בשנת הדוח</t>
  </si>
  <si>
    <t>העברה לחובות מסופקים - סה"כ חייבים בשנת הדוח</t>
  </si>
  <si>
    <t>סה"כ חיובים נטו - סה"כ חייבים בשנת הדוח</t>
  </si>
  <si>
    <t>סה"כ גביות בשנת הדוח - סה"כ חייבים בשנת הדוח</t>
  </si>
  <si>
    <t>יתרה לסוף השנה - סה"כ חייבים בשנת הדוח</t>
  </si>
  <si>
    <t>יחס גביה ב - % לחיוב השנתי - סה"כ חייבים בשנת הדוח</t>
  </si>
  <si>
    <t>יחס גביה ב - % לכלל החיובים - סה"כ חייבים בשנת הדוח</t>
  </si>
  <si>
    <t>נספח 2 לטופס 1  -  פירוט  ד'
אחוזי גביה - ארנונה - בניטרול חובות מספקים - באם דווחו ע"י הרשות</t>
  </si>
  <si>
    <t>אחוז גביה מהפיגורים</t>
  </si>
  <si>
    <t>אחוז גביה מהשוטף</t>
  </si>
  <si>
    <t>אחוז גביה מסה"כ</t>
  </si>
  <si>
    <t>נספח 2 לטופס 1  -  פירוט  ד'
אחוזי גביה - מים - בניטרול חובות מספקים - באם דווחו ע"י הרשות</t>
  </si>
  <si>
    <t>אחוז גביה מהפיגורים~</t>
  </si>
  <si>
    <t>אחוז גביה מהשוטף~</t>
  </si>
  <si>
    <t>אחוז גביה מסה"כ~</t>
  </si>
  <si>
    <t>נספח 4 לטופס 2
נתוני כח אדם והוצאות שכר - חינוך</t>
  </si>
  <si>
    <t>חינוך - מצב משרות כח אדם ממוצעת לשנה נוכחית</t>
  </si>
  <si>
    <t>חינוך - הוצאות שכר בפועל באלפי ₪ בשנה הנוכחית</t>
  </si>
  <si>
    <t>חינוך - שכר ממוצע בפועל לשנה למשרה - באלפי ₪</t>
  </si>
  <si>
    <t>נספח 4 לטופס 2
נתוני כח אדם והוצאות שכר - רווחה</t>
  </si>
  <si>
    <t>רווחה - מצב משרות כח אדם ממוצעת לשנה נוכחית</t>
  </si>
  <si>
    <t>רווחה - הוצאות שכר בפועל באלפי ₪ בשנה הנוכחית</t>
  </si>
  <si>
    <t>רווחה - שכר ממוצע בפועל לשנה למשרה - באלפי ₪</t>
  </si>
  <si>
    <t>נספח 4 לטופס 2
נתוני כח אדם והוצאות שכר - יתר המשרות</t>
  </si>
  <si>
    <t>יתר - מצב משרות כח אדם ממוצעת לשנה נוכחית</t>
  </si>
  <si>
    <t>יתר - הוצאות שכר בפועל באלפי ₪ בשנה הנוכחית</t>
  </si>
  <si>
    <t>יתר - שכר ממוצע בפועל לשנה למשרה - באלפי ₪</t>
  </si>
  <si>
    <t>נספח 4 לטופס 2
נתוני כח אדם והוצאות שכר - נבחרים</t>
  </si>
  <si>
    <t>נבחרים - מצב משרות כח אדם ממוצעת לשנה נוכחית</t>
  </si>
  <si>
    <t>נבחרים - הוצאות שכר בפועל באלפי ₪ בשנה הנוכחית</t>
  </si>
  <si>
    <t>נבחרים - שכר ממוצע בפועל לשנה למשרה - באלפי ₪</t>
  </si>
  <si>
    <t>נספח 4 לטופס 2
נתוני כח אדם והוצאות שכר - פנסיונרים</t>
  </si>
  <si>
    <t>פנסיונרים - מצב משרות כח אדם ממוצעת לשנה נוכחית</t>
  </si>
  <si>
    <t>פנסיונרים - הוצאות שכר בפועל באלפי ₪ בשנה הנוכחית</t>
  </si>
  <si>
    <t>פנסיונרים - שכר ממוצע בפועל לשנה למשרה - באלפי ₪</t>
  </si>
  <si>
    <t>נספח 4 לטופס 2
נתוני כח אדם והוצאות שכר - סה"כ שכר</t>
  </si>
  <si>
    <t>סה"כ - מצב משרות כח אדם ממוצעת לשנה נוכחית</t>
  </si>
  <si>
    <t>סה"כ - הוצאות שכר בפועל באלפי ₪ בשנה הנוכחית</t>
  </si>
  <si>
    <t>סה"כ - שכר ממוצע בפועל לשנה למשרה - באלפי ₪</t>
  </si>
  <si>
    <t>עומס מלוות</t>
  </si>
  <si>
    <t>עומס המלוות</t>
  </si>
  <si>
    <t>מיסים ומענקים - תקציב רגיל - תקבולים</t>
  </si>
  <si>
    <t xml:space="preserve">מיסים </t>
  </si>
  <si>
    <t>אגרות</t>
  </si>
  <si>
    <t>היטלים</t>
  </si>
  <si>
    <t>מכסות</t>
  </si>
  <si>
    <t>הכנסות מימון</t>
  </si>
  <si>
    <t>מענקים כלליים ומיוחדים</t>
  </si>
  <si>
    <t xml:space="preserve">סה"כ תקבולים         </t>
  </si>
  <si>
    <t>שירותים מקומיים - תקציב רגיל - תקבולים</t>
  </si>
  <si>
    <t>תברואה</t>
  </si>
  <si>
    <t>שמירה וביטחון</t>
  </si>
  <si>
    <t>תכנון ובנין העיר</t>
  </si>
  <si>
    <t>נכסים ציבוריים</t>
  </si>
  <si>
    <t>חגיגות, מבצעים ואירועים</t>
  </si>
  <si>
    <t>שירותים עירוניים שונים</t>
  </si>
  <si>
    <t>פיתוח כלכלי</t>
  </si>
  <si>
    <t>פיקוח עירוני</t>
  </si>
  <si>
    <t>שירותים חקלאיים</t>
  </si>
  <si>
    <t>שירותים ממלכתיים - תקציב רגיל - תקבולים</t>
  </si>
  <si>
    <t xml:space="preserve">חינוך </t>
  </si>
  <si>
    <t>תרבות</t>
  </si>
  <si>
    <t>בריאות</t>
  </si>
  <si>
    <t>רווחה</t>
  </si>
  <si>
    <t>דת</t>
  </si>
  <si>
    <t>קליטת עלייה</t>
  </si>
  <si>
    <t>איכות הסביבה</t>
  </si>
  <si>
    <t>מפעלים - תקציב רגיל - תקבולים</t>
  </si>
  <si>
    <t>בתי מטבחיים</t>
  </si>
  <si>
    <t>נכסים</t>
  </si>
  <si>
    <t>מפעלי תעסוקה</t>
  </si>
  <si>
    <t>חשמל</t>
  </si>
  <si>
    <t>מפעל הביוב</t>
  </si>
  <si>
    <t>מפעלים אחרים</t>
  </si>
  <si>
    <t>תקבולים בלתי רגילים - תקציב רגיל - תקבולים</t>
  </si>
  <si>
    <t>תקבולים בלתי רגילים</t>
  </si>
  <si>
    <t>מיסים ומענקים - ביצוע רגיל - תקבולים</t>
  </si>
  <si>
    <t>מיסים!</t>
  </si>
  <si>
    <t>אגרות!</t>
  </si>
  <si>
    <t>היטלים!</t>
  </si>
  <si>
    <t>מכסות!</t>
  </si>
  <si>
    <t>השתתפות מוסדות!</t>
  </si>
  <si>
    <t>הכנסות מימון!</t>
  </si>
  <si>
    <t>מענקים כלליים ומיוחדים!</t>
  </si>
  <si>
    <t>סה"כ תקבולים!</t>
  </si>
  <si>
    <t>שירותים מקומיים - ביצוע רגיל - תקבולים</t>
  </si>
  <si>
    <t>תברואה!</t>
  </si>
  <si>
    <t>שמירה וביטחון!</t>
  </si>
  <si>
    <t>תכנון ובנין העיר!</t>
  </si>
  <si>
    <t>נכסים ציבוריים!</t>
  </si>
  <si>
    <t>חגיגות, מבצעים ואירועים!</t>
  </si>
  <si>
    <t>שירותים עירוניים שונים!</t>
  </si>
  <si>
    <t>פיתוח כלכלי!</t>
  </si>
  <si>
    <t>פיקוח עירוני!</t>
  </si>
  <si>
    <t>שירותים חקלאיים!</t>
  </si>
  <si>
    <t>שירותים ממלכתים - ביצוע רגיל - תקבולים</t>
  </si>
  <si>
    <t>חינוך!</t>
  </si>
  <si>
    <t>תרבות!</t>
  </si>
  <si>
    <t>בריאות!</t>
  </si>
  <si>
    <t>רווחה!</t>
  </si>
  <si>
    <t>דת!</t>
  </si>
  <si>
    <t>קליטת עלייה!</t>
  </si>
  <si>
    <t>איכות הסביבה!</t>
  </si>
  <si>
    <t>מפעלים - ביצוע רגיל - תקבולים</t>
  </si>
  <si>
    <t>בתי מטבחיים!</t>
  </si>
  <si>
    <t>נכסים!</t>
  </si>
  <si>
    <t>תחבורה!</t>
  </si>
  <si>
    <t>מפעלי תעסוקה!</t>
  </si>
  <si>
    <t>חשמל!</t>
  </si>
  <si>
    <t>מפעל הביוב!</t>
  </si>
  <si>
    <t>מפעלים אחרים!</t>
  </si>
  <si>
    <t>תקבולים בלתי רגילים - ביצוע רגיל - תקבולים</t>
  </si>
  <si>
    <t>תקבולים בלתי רגילים!</t>
  </si>
  <si>
    <t>הנהלה וכלליות - תקציב רגיל - תשלומים</t>
  </si>
  <si>
    <t>מנהל כללי</t>
  </si>
  <si>
    <t>מנהל כספי</t>
  </si>
  <si>
    <t>הוצאות מימון</t>
  </si>
  <si>
    <t>פרעון מלוות (למעט ביוב ומים)</t>
  </si>
  <si>
    <t>שרותים מקומיים - תקציב רגיל - תשלומים</t>
  </si>
  <si>
    <t>שרותים עירוניים שונים</t>
  </si>
  <si>
    <t>שירותים ממלכתיים - תקציב רגיל - תשלומים</t>
  </si>
  <si>
    <t>מפעלים - תקציב רגיל - תשלומים</t>
  </si>
  <si>
    <t>מים (כולל פרעון מלוות)</t>
  </si>
  <si>
    <t>מפעל הביוב (כולל פרעון מלוות)</t>
  </si>
  <si>
    <t>תשלומים בלתי רגילים - תקציב רגיל - תשלומים</t>
  </si>
  <si>
    <t xml:space="preserve">תשלומים בלתי רגילים </t>
  </si>
  <si>
    <t>הנהלה וכלליות - ביצוע רגיל - תשלומים</t>
  </si>
  <si>
    <t>מנהל כללי!</t>
  </si>
  <si>
    <t>מנהל כספי!</t>
  </si>
  <si>
    <t>הוצאות מימון!</t>
  </si>
  <si>
    <t>פרעון מלוות (למעט ביוב ומים)!</t>
  </si>
  <si>
    <t>סה"כ תשלומים!</t>
  </si>
  <si>
    <t>שרותים מקומיים - ביצוע רגיל - תשלומים</t>
  </si>
  <si>
    <t>שרותים עירוניים שונים!</t>
  </si>
  <si>
    <t>שירותים ממלכתיים - ביצוע רגיל - תשלומים</t>
  </si>
  <si>
    <t>מפעלים - ביצוע רגיל - תשלומים</t>
  </si>
  <si>
    <t>מים (כולל פרעון מלוות)!</t>
  </si>
  <si>
    <t>מפעל הביוב (כולל פרעון מלוות)!</t>
  </si>
  <si>
    <t>תשלומים בלתי רגילים - ביצוע רגיל - תשלומים</t>
  </si>
  <si>
    <t>תשלומים בלתי רגילים!</t>
  </si>
  <si>
    <t xml:space="preserve">סה"כ תקבולים - תקציב רגיל  - תקבולים </t>
  </si>
  <si>
    <t>סה"כ תקבולים כללי</t>
  </si>
  <si>
    <t>סה"כ תשלומים - תקציב רגיל  - תשלומים</t>
  </si>
  <si>
    <t>סה"כ תשלומים כללי</t>
  </si>
  <si>
    <t>סה"כ גרעון - תקציב רגיל - גרעון</t>
  </si>
  <si>
    <t>גרעון</t>
  </si>
  <si>
    <t xml:space="preserve">סה"כ תקבולים - ביצוע רגיל  - תקבולים </t>
  </si>
  <si>
    <t>סה"כ תקבולים כללי!</t>
  </si>
  <si>
    <t>סה"כ תשלומים - ביצוע רגיל  - תשלומים</t>
  </si>
  <si>
    <t>סה"כ תשלומים כללי!</t>
  </si>
  <si>
    <t>סה"כ גרעון - ביצוע רגיל - עודף (גרעון)</t>
  </si>
  <si>
    <t>עודף (גרעון)!</t>
  </si>
  <si>
    <t>הוצאה עירונית ליח"ד בניכוי הנחות בארנונה ומלוות לכיסוי גרעונות</t>
  </si>
  <si>
    <t>הנחות בארנונה ליח"ד</t>
  </si>
  <si>
    <t>משקל הנחות בארנונה מהכנסות עצמיות</t>
  </si>
  <si>
    <t>גילאי 4-0  באוכלוסייה בסוף השנה</t>
  </si>
  <si>
    <t>גילאי 9-5  באוכלוסייה בסוף השנה</t>
  </si>
  <si>
    <t>גילאי 14-10  באוכלוסייה בסוף השנה</t>
  </si>
  <si>
    <t>גילאי 19-15  באוכלוסייה בסוף השנה</t>
  </si>
  <si>
    <t>גילאי 29-20  באוכלוסייה בסוף השנה</t>
  </si>
  <si>
    <t>גילאי 44-30  באוכלוסייה בסוף השנה</t>
  </si>
  <si>
    <t>גילאי 59-45  באוכלוסייה בסוף השנה</t>
  </si>
  <si>
    <t>גילאי 64-60  באוכלוסייה בסוף השנה</t>
  </si>
  <si>
    <t>גילאי 65 ומעלה  באוכלוסייה בסוף השנה</t>
  </si>
  <si>
    <t>גילאי 17-0  באוכלוסייה בסוף השנה</t>
  </si>
  <si>
    <t>גילאי 75 ומעלה באוכלוסייה בסוף השנה</t>
  </si>
  <si>
    <t>מאזן מיישובים אחרים - סה"כ</t>
  </si>
  <si>
    <t>מאזן מיישובים אחרים - גברים</t>
  </si>
  <si>
    <t>מאזן מיישובים אחרים - נשים</t>
  </si>
  <si>
    <t>מאזן מיישובים אחרים - עד גיל 14</t>
  </si>
  <si>
    <t>מאזן מיישובים אחרים - בגילאים 29-15</t>
  </si>
  <si>
    <t>מאזן מיישובים אחרים - בגילאים 64-30</t>
  </si>
  <si>
    <t>מאזן מיישובים אחרים -  גיל 65 ומעלה</t>
  </si>
  <si>
    <t>גילאי 17-0  של עולים בהשתקעות ראשונה</t>
  </si>
  <si>
    <t>גילאי 44-18  של עולים בהשתקעות ראשונה</t>
  </si>
  <si>
    <t>גילאי 64-45  של עולים בהשתקעות ראשונה</t>
  </si>
  <si>
    <t>גילאי 65 ומעלה  של עולים בהשתקעות ראשונה</t>
  </si>
  <si>
    <t>אוכלוסיה עד גיל 14</t>
  </si>
  <si>
    <t>אוכלוסיה בגילאים 15-29</t>
  </si>
  <si>
    <t>אוכלוסיה בגילאים 30-64</t>
  </si>
  <si>
    <t>אוכלוסיה בגילאים 65 ומעלה</t>
  </si>
  <si>
    <t>שינויים באוכלוסיה עד גיל 14</t>
  </si>
  <si>
    <t>שינויים באוכלוסיה בגילאים 15-29</t>
  </si>
  <si>
    <t>שינויים באוכלוסיה בגילאים 30-64</t>
  </si>
  <si>
    <t>שינויים באוכלוסיה בגילאים 65 ומעלה</t>
  </si>
  <si>
    <t>שינויים נובעים מהתבגרות אוכלוסיה ולידות</t>
  </si>
  <si>
    <t>מספר המשפחות עם ילד 1</t>
  </si>
  <si>
    <t>מספר המשפחות עם 2 ילדים</t>
  </si>
  <si>
    <t>מספר המשפחות עם 3 ילדים</t>
  </si>
  <si>
    <t>מספר המשפחות עם 4 ילדים</t>
  </si>
  <si>
    <t>משקל הכנסות ארנונה ממגורים מכלל ההכנסות החופשיות בניכוי הנחות הארנונה</t>
  </si>
  <si>
    <t>יחס הוצאות עירוניות להכנסות חופשיות בניכוי הנחות בארנונה והלוואות לכיסוי מלוות)</t>
  </si>
  <si>
    <t>משקל ההכנסות החופשיות מהכנסות בתקציב הרגיל בניכוי הנחות בארנונה</t>
  </si>
  <si>
    <t>משקל הכנסות ארנונה ממגורים מכלל ההכנסות העצמאיות בניכוי הנחות הארנונה</t>
  </si>
  <si>
    <t>משקל מענקי האיזון מתוך ההכנסות החופשיות</t>
  </si>
  <si>
    <t>"חוב"</t>
  </si>
  <si>
    <t>הכנסות ליח"ד ממשק המים</t>
  </si>
  <si>
    <t>הכנסות ליח"ד ממשק השמירה והבטחון</t>
  </si>
  <si>
    <t>התחלות בניה</t>
  </si>
  <si>
    <t>סיום בניה</t>
  </si>
  <si>
    <t>שינוי מספר יח"ד מתוך קובץ הארנונה</t>
  </si>
  <si>
    <t>6500</t>
  </si>
  <si>
    <t>חיפה</t>
  </si>
  <si>
    <t>1952</t>
  </si>
  <si>
    <t>302</t>
  </si>
  <si>
    <t>חדרה</t>
  </si>
  <si>
    <t/>
  </si>
  <si>
    <t xml:space="preserve"> 4.2</t>
  </si>
  <si>
    <t>מרכזית</t>
  </si>
  <si>
    <t>7</t>
  </si>
  <si>
    <t xml:space="preserve"> 4.0</t>
  </si>
  <si>
    <t xml:space="preserve"> 3.2</t>
  </si>
  <si>
    <t xml:space="preserve"> 3.1</t>
  </si>
  <si>
    <t>1</t>
  </si>
  <si>
    <t>עצמאית</t>
  </si>
  <si>
    <t>תעודת זהות לחדרה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</si>
</sst>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_(* #,##0_);_(* \(#,##0\);_(* &quot;-&quot;??_);_(@_)"/>
    <numFmt numFmtId="165" formatCode="0.0"/>
    <numFmt numFmtId="166" formatCode="0.0%"/>
    <numFmt numFmtId="168" formatCode="_(* #,##0.000_);_(* \(#,##0.000\);_(* &quot;-&quot;??_);_(@_)"/>
    <numFmt numFmtId="169" formatCode="0.000%"/>
  </numFmts>
  <fonts count="22" x14ac:knownFonts="1">
    <font>
      <sz val="11"/>
      <color rgb="FF000000"/>
      <name val="Calibri"/>
    </font>
    <font>
      <sz val="9"/>
      <color rgb="FFFF0000"/>
      <name val="Arial"/>
    </font>
    <font>
      <sz val="11"/>
      <name val="Calibri"/>
    </font>
    <font>
      <sz val="10"/>
      <name val="Arial"/>
    </font>
    <font>
      <sz val="9"/>
      <name val="Arial"/>
    </font>
    <font>
      <b/>
      <sz val="14"/>
      <color rgb="FF000000"/>
      <name val="Calibri"/>
    </font>
    <font>
      <b/>
      <sz val="11"/>
      <color rgb="FF000000"/>
      <name val="Calibri"/>
    </font>
    <font>
      <sz val="11"/>
      <color rgb="FF000000"/>
      <name val="Inconsolata"/>
    </font>
    <font>
      <b/>
      <sz val="11"/>
      <color rgb="FFFF0000"/>
      <name val="Calibri"/>
    </font>
    <font>
      <sz val="8"/>
      <name val="Arial"/>
    </font>
    <font>
      <b/>
      <sz val="9"/>
      <name val="Arial"/>
    </font>
    <font>
      <sz val="11"/>
      <name val="Calibri"/>
    </font>
    <font>
      <sz val="10"/>
      <name val="David"/>
    </font>
    <font>
      <b/>
      <sz val="10"/>
      <name val="Arial"/>
    </font>
    <font>
      <b/>
      <sz val="14"/>
      <color rgb="FFFF9900"/>
      <name val="Arial"/>
    </font>
    <font>
      <sz val="10"/>
      <color rgb="FFFF0000"/>
      <name val="David"/>
    </font>
    <font>
      <sz val="11"/>
      <color rgb="FF000000"/>
      <name val="Calibri"/>
    </font>
    <font>
      <sz val="9"/>
      <color indexed="81"/>
      <name val="Tahoma"/>
    </font>
    <font>
      <b/>
      <sz val="9"/>
      <color indexed="81"/>
      <name val="Tahoma"/>
    </font>
    <font>
      <sz val="10"/>
      <name val="David"/>
      <charset val="177"/>
    </font>
    <font>
      <sz val="10"/>
      <name val="David"/>
      <family val="2"/>
      <charset val="177"/>
    </font>
    <font>
      <sz val="10"/>
      <name val="Miriam"/>
      <charset val="177"/>
    </font>
  </fonts>
  <fills count="26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CCFFFF"/>
        <bgColor rgb="FFCCFFFF"/>
      </patternFill>
    </fill>
    <fill>
      <patternFill patternType="solid">
        <fgColor rgb="FFCCFFCC"/>
        <bgColor rgb="FFCCFFCC"/>
      </patternFill>
    </fill>
    <fill>
      <patternFill patternType="solid">
        <fgColor rgb="FFDADADA"/>
        <bgColor rgb="FFDADADA"/>
      </patternFill>
    </fill>
    <fill>
      <patternFill patternType="solid">
        <fgColor rgb="FFA8D08D"/>
        <bgColor rgb="FFA8D08D"/>
      </patternFill>
    </fill>
    <fill>
      <patternFill patternType="solid">
        <fgColor rgb="FF9CC2E5"/>
        <bgColor rgb="FF9CC2E5"/>
      </patternFill>
    </fill>
    <fill>
      <patternFill patternType="solid">
        <fgColor rgb="FFFFFF00"/>
        <bgColor rgb="FFFFFF00"/>
      </patternFill>
    </fill>
    <fill>
      <patternFill patternType="solid">
        <fgColor rgb="FFADB9CA"/>
        <bgColor rgb="FFADB9CA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rgb="FFFFFF99"/>
        <bgColor rgb="FFFFFF99"/>
      </patternFill>
    </fill>
    <fill>
      <patternFill patternType="solid">
        <fgColor rgb="FF00FFFF"/>
        <bgColor rgb="FF00FFFF"/>
      </patternFill>
    </fill>
    <fill>
      <patternFill patternType="solid">
        <fgColor rgb="FFFFFFCC"/>
        <bgColor rgb="FFFFFFCC"/>
      </patternFill>
    </fill>
    <fill>
      <patternFill patternType="solid">
        <fgColor rgb="FF99CCFF"/>
        <bgColor rgb="FF99CCFF"/>
      </patternFill>
    </fill>
    <fill>
      <patternFill patternType="solid">
        <fgColor rgb="FFFF99CC"/>
        <bgColor rgb="FFFF99CC"/>
      </patternFill>
    </fill>
    <fill>
      <patternFill patternType="solid">
        <fgColor rgb="FFC8C8C8"/>
        <bgColor rgb="FFC8C8C8"/>
      </patternFill>
    </fill>
    <fill>
      <patternFill patternType="solid">
        <fgColor rgb="FFC55A11"/>
        <bgColor rgb="FFC55A11"/>
      </patternFill>
    </fill>
    <fill>
      <patternFill patternType="solid">
        <fgColor rgb="FFFF66FF"/>
        <bgColor rgb="FFFF66FF"/>
      </patternFill>
    </fill>
    <fill>
      <patternFill patternType="solid">
        <fgColor rgb="FFCC6600"/>
        <bgColor rgb="FFCC6600"/>
      </patternFill>
    </fill>
    <fill>
      <patternFill patternType="solid">
        <fgColor rgb="FFBFBFBF"/>
        <bgColor rgb="FFBFBFBF"/>
      </patternFill>
    </fill>
    <fill>
      <patternFill patternType="solid">
        <fgColor rgb="FF0000FF"/>
        <bgColor rgb="FF0000FF"/>
      </patternFill>
    </fill>
    <fill>
      <patternFill patternType="solid">
        <fgColor rgb="FFD8D8D8"/>
        <bgColor rgb="FFD8D8D8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9" fillId="0" borderId="0"/>
  </cellStyleXfs>
  <cellXfs count="260">
    <xf numFmtId="0" fontId="0" fillId="0" borderId="0" xfId="0" applyFont="1" applyAlignment="1"/>
    <xf numFmtId="0" fontId="1" fillId="2" borderId="2" xfId="0" applyFont="1" applyFill="1" applyBorder="1" applyAlignment="1">
      <alignment horizontal="center" vertical="center" wrapText="1" readingOrder="2"/>
    </xf>
    <xf numFmtId="0" fontId="0" fillId="0" borderId="0" xfId="0" applyFont="1"/>
    <xf numFmtId="0" fontId="0" fillId="0" borderId="0" xfId="0" applyFont="1" applyAlignment="1">
      <alignment horizontal="right"/>
    </xf>
    <xf numFmtId="0" fontId="4" fillId="4" borderId="2" xfId="0" applyFont="1" applyFill="1" applyBorder="1" applyAlignment="1">
      <alignment horizontal="right" vertical="center" wrapText="1" readingOrder="2"/>
    </xf>
    <xf numFmtId="0" fontId="4" fillId="0" borderId="2" xfId="0" applyFont="1" applyBorder="1" applyAlignment="1">
      <alignment horizontal="center" wrapText="1" readingOrder="2"/>
    </xf>
    <xf numFmtId="0" fontId="4" fillId="4" borderId="0" xfId="0" applyFont="1" applyFill="1" applyBorder="1" applyAlignment="1">
      <alignment horizontal="right" vertical="center" wrapText="1" readingOrder="2"/>
    </xf>
    <xf numFmtId="0" fontId="4" fillId="0" borderId="0" xfId="0" applyFont="1" applyAlignment="1">
      <alignment horizontal="center" wrapText="1" readingOrder="2"/>
    </xf>
    <xf numFmtId="164" fontId="0" fillId="0" borderId="0" xfId="0" applyNumberFormat="1" applyFont="1"/>
    <xf numFmtId="0" fontId="4" fillId="8" borderId="0" xfId="0" applyFont="1" applyFill="1" applyBorder="1" applyAlignment="1">
      <alignment horizontal="right" vertical="center" wrapText="1" readingOrder="2"/>
    </xf>
    <xf numFmtId="0" fontId="4" fillId="8" borderId="15" xfId="0" applyFont="1" applyFill="1" applyBorder="1" applyAlignment="1">
      <alignment horizontal="right" vertical="center" wrapText="1" readingOrder="2"/>
    </xf>
    <xf numFmtId="0" fontId="4" fillId="0" borderId="15" xfId="0" applyFont="1" applyBorder="1" applyAlignment="1">
      <alignment horizontal="center" wrapText="1" readingOrder="2"/>
    </xf>
    <xf numFmtId="0" fontId="6" fillId="2" borderId="4" xfId="0" applyFont="1" applyFill="1" applyBorder="1" applyAlignment="1"/>
    <xf numFmtId="0" fontId="6" fillId="7" borderId="19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right" vertical="center" wrapText="1" readingOrder="2"/>
    </xf>
    <xf numFmtId="165" fontId="4" fillId="0" borderId="0" xfId="0" applyNumberFormat="1" applyFont="1" applyAlignment="1">
      <alignment horizontal="center" wrapText="1" readingOrder="2"/>
    </xf>
    <xf numFmtId="1" fontId="0" fillId="0" borderId="0" xfId="0" applyNumberFormat="1" applyFont="1"/>
    <xf numFmtId="166" fontId="7" fillId="10" borderId="0" xfId="0" applyNumberFormat="1" applyFont="1" applyFill="1"/>
    <xf numFmtId="166" fontId="0" fillId="0" borderId="0" xfId="0" applyNumberFormat="1" applyFont="1"/>
    <xf numFmtId="166" fontId="0" fillId="0" borderId="0" xfId="0" applyNumberFormat="1" applyFont="1" applyAlignment="1">
      <alignment horizontal="center"/>
    </xf>
    <xf numFmtId="164" fontId="0" fillId="0" borderId="0" xfId="0" applyNumberFormat="1" applyFont="1" applyAlignment="1">
      <alignment horizontal="center"/>
    </xf>
    <xf numFmtId="0" fontId="2" fillId="0" borderId="0" xfId="0" applyFont="1" applyAlignment="1"/>
    <xf numFmtId="9" fontId="7" fillId="10" borderId="0" xfId="0" applyNumberFormat="1" applyFont="1" applyFill="1"/>
    <xf numFmtId="2" fontId="4" fillId="0" borderId="0" xfId="0" applyNumberFormat="1" applyFont="1" applyAlignment="1">
      <alignment horizontal="center" wrapText="1" readingOrder="2"/>
    </xf>
    <xf numFmtId="164" fontId="0" fillId="8" borderId="0" xfId="0" applyNumberFormat="1" applyFont="1" applyFill="1"/>
    <xf numFmtId="9" fontId="0" fillId="8" borderId="0" xfId="0" applyNumberFormat="1" applyFont="1" applyFill="1" applyAlignment="1">
      <alignment horizontal="center"/>
    </xf>
    <xf numFmtId="9" fontId="0" fillId="8" borderId="0" xfId="0" applyNumberFormat="1" applyFont="1" applyFill="1"/>
    <xf numFmtId="166" fontId="0" fillId="8" borderId="0" xfId="0" applyNumberFormat="1" applyFont="1" applyFill="1" applyAlignment="1">
      <alignment horizontal="center"/>
    </xf>
    <xf numFmtId="0" fontId="0" fillId="0" borderId="0" xfId="0" applyFont="1" applyAlignment="1">
      <alignment horizontal="center"/>
    </xf>
    <xf numFmtId="9" fontId="0" fillId="0" borderId="0" xfId="0" applyNumberFormat="1" applyFont="1"/>
    <xf numFmtId="0" fontId="4" fillId="4" borderId="20" xfId="0" applyFont="1" applyFill="1" applyBorder="1" applyAlignment="1">
      <alignment horizontal="right" vertical="center" wrapText="1" readingOrder="2"/>
    </xf>
    <xf numFmtId="0" fontId="4" fillId="0" borderId="20" xfId="0" applyFont="1" applyBorder="1" applyAlignment="1">
      <alignment horizontal="center" vertical="top" wrapText="1" readingOrder="2"/>
    </xf>
    <xf numFmtId="0" fontId="4" fillId="8" borderId="20" xfId="0" applyFont="1" applyFill="1" applyBorder="1" applyAlignment="1">
      <alignment horizontal="right" vertical="center" wrapText="1" readingOrder="2"/>
    </xf>
    <xf numFmtId="1" fontId="4" fillId="0" borderId="0" xfId="0" applyNumberFormat="1" applyFont="1" applyAlignment="1">
      <alignment horizontal="center" wrapText="1" readingOrder="2"/>
    </xf>
    <xf numFmtId="1" fontId="4" fillId="0" borderId="2" xfId="0" applyNumberFormat="1" applyFont="1" applyBorder="1" applyAlignment="1">
      <alignment horizontal="center" wrapText="1" readingOrder="2"/>
    </xf>
    <xf numFmtId="0" fontId="4" fillId="14" borderId="0" xfId="0" applyFont="1" applyFill="1" applyBorder="1" applyAlignment="1">
      <alignment horizontal="right" vertical="center" wrapText="1" readingOrder="2"/>
    </xf>
    <xf numFmtId="1" fontId="4" fillId="0" borderId="20" xfId="0" applyNumberFormat="1" applyFont="1" applyBorder="1" applyAlignment="1">
      <alignment horizontal="center" vertical="top" wrapText="1" readingOrder="2"/>
    </xf>
    <xf numFmtId="1" fontId="2" fillId="0" borderId="0" xfId="0" applyNumberFormat="1" applyFont="1"/>
    <xf numFmtId="0" fontId="4" fillId="14" borderId="15" xfId="0" applyFont="1" applyFill="1" applyBorder="1" applyAlignment="1">
      <alignment horizontal="right" vertical="center" wrapText="1" readingOrder="2"/>
    </xf>
    <xf numFmtId="0" fontId="0" fillId="0" borderId="21" xfId="0" applyFont="1" applyBorder="1" applyAlignment="1"/>
    <xf numFmtId="0" fontId="0" fillId="0" borderId="0" xfId="0" applyFont="1" applyAlignment="1"/>
    <xf numFmtId="164" fontId="4" fillId="0" borderId="15" xfId="0" applyNumberFormat="1" applyFont="1" applyBorder="1" applyAlignment="1">
      <alignment horizontal="center" wrapText="1" readingOrder="2"/>
    </xf>
    <xf numFmtId="164" fontId="0" fillId="0" borderId="22" xfId="0" applyNumberFormat="1" applyFont="1" applyBorder="1" applyAlignment="1"/>
    <xf numFmtId="43" fontId="0" fillId="0" borderId="0" xfId="0" applyNumberFormat="1" applyFont="1"/>
    <xf numFmtId="0" fontId="0" fillId="0" borderId="22" xfId="0" applyFont="1" applyBorder="1" applyAlignment="1"/>
    <xf numFmtId="165" fontId="4" fillId="0" borderId="15" xfId="0" applyNumberFormat="1" applyFont="1" applyBorder="1" applyAlignment="1">
      <alignment horizontal="center" vertical="top" wrapText="1" readingOrder="2"/>
    </xf>
    <xf numFmtId="0" fontId="4" fillId="0" borderId="15" xfId="0" applyFont="1" applyBorder="1" applyAlignment="1">
      <alignment horizontal="center" vertical="top" wrapText="1" readingOrder="2"/>
    </xf>
    <xf numFmtId="164" fontId="4" fillId="0" borderId="2" xfId="0" applyNumberFormat="1" applyFont="1" applyBorder="1" applyAlignment="1">
      <alignment horizontal="center" wrapText="1" readingOrder="2"/>
    </xf>
    <xf numFmtId="164" fontId="0" fillId="0" borderId="21" xfId="0" applyNumberFormat="1" applyFont="1" applyBorder="1" applyAlignment="1"/>
    <xf numFmtId="164" fontId="4" fillId="0" borderId="0" xfId="0" applyNumberFormat="1" applyFont="1" applyAlignment="1">
      <alignment horizontal="center" wrapText="1" readingOrder="2"/>
    </xf>
    <xf numFmtId="164" fontId="0" fillId="0" borderId="0" xfId="0" applyNumberFormat="1" applyFont="1" applyAlignment="1"/>
    <xf numFmtId="164" fontId="0" fillId="0" borderId="22" xfId="0" applyNumberFormat="1" applyFont="1" applyBorder="1" applyAlignment="1"/>
    <xf numFmtId="164" fontId="4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2" fontId="4" fillId="0" borderId="0" xfId="0" applyNumberFormat="1" applyFont="1" applyAlignment="1">
      <alignment horizontal="center" wrapText="1"/>
    </xf>
    <xf numFmtId="0" fontId="4" fillId="0" borderId="20" xfId="0" applyFont="1" applyBorder="1" applyAlignment="1">
      <alignment horizontal="center" wrapText="1" readingOrder="2"/>
    </xf>
    <xf numFmtId="0" fontId="4" fillId="0" borderId="15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164" fontId="4" fillId="0" borderId="20" xfId="0" applyNumberFormat="1" applyFont="1" applyBorder="1" applyAlignment="1">
      <alignment horizontal="center" wrapText="1"/>
    </xf>
    <xf numFmtId="164" fontId="4" fillId="0" borderId="15" xfId="0" applyNumberFormat="1" applyFont="1" applyBorder="1" applyAlignment="1">
      <alignment horizontal="center" wrapText="1"/>
    </xf>
    <xf numFmtId="164" fontId="4" fillId="0" borderId="15" xfId="0" applyNumberFormat="1" applyFont="1" applyBorder="1" applyAlignment="1">
      <alignment horizontal="center" vertical="top" wrapText="1" readingOrder="2"/>
    </xf>
    <xf numFmtId="164" fontId="0" fillId="0" borderId="21" xfId="0" applyNumberFormat="1" applyFont="1" applyBorder="1" applyAlignment="1"/>
    <xf numFmtId="164" fontId="0" fillId="0" borderId="0" xfId="0" applyNumberFormat="1" applyFont="1" applyAlignment="1"/>
    <xf numFmtId="4" fontId="0" fillId="0" borderId="0" xfId="0" applyNumberFormat="1" applyFont="1" applyAlignment="1"/>
    <xf numFmtId="0" fontId="0" fillId="0" borderId="0" xfId="0" applyFont="1" applyAlignment="1"/>
    <xf numFmtId="4" fontId="0" fillId="0" borderId="0" xfId="0" applyNumberFormat="1" applyFont="1" applyAlignment="1"/>
    <xf numFmtId="4" fontId="0" fillId="0" borderId="22" xfId="0" applyNumberFormat="1" applyFont="1" applyBorder="1" applyAlignment="1"/>
    <xf numFmtId="164" fontId="4" fillId="0" borderId="20" xfId="0" applyNumberFormat="1" applyFont="1" applyBorder="1" applyAlignment="1">
      <alignment horizontal="center" vertical="top" wrapText="1" readingOrder="2"/>
    </xf>
    <xf numFmtId="0" fontId="3" fillId="18" borderId="4" xfId="0" applyFont="1" applyFill="1" applyBorder="1" applyAlignment="1">
      <alignment horizontal="right"/>
    </xf>
    <xf numFmtId="0" fontId="4" fillId="8" borderId="0" xfId="0" applyFont="1" applyFill="1" applyBorder="1" applyAlignment="1">
      <alignment horizontal="right" vertical="center" wrapText="1"/>
    </xf>
    <xf numFmtId="0" fontId="4" fillId="0" borderId="0" xfId="0" applyFont="1" applyAlignment="1">
      <alignment horizontal="center" vertical="top" wrapText="1"/>
    </xf>
    <xf numFmtId="0" fontId="4" fillId="4" borderId="23" xfId="0" applyFont="1" applyFill="1" applyBorder="1" applyAlignment="1">
      <alignment horizontal="right" vertical="center" wrapText="1" readingOrder="2"/>
    </xf>
    <xf numFmtId="0" fontId="4" fillId="0" borderId="23" xfId="0" applyFont="1" applyBorder="1" applyAlignment="1">
      <alignment horizontal="center" vertical="top" wrapText="1" readingOrder="2"/>
    </xf>
    <xf numFmtId="0" fontId="10" fillId="4" borderId="20" xfId="0" applyFont="1" applyFill="1" applyBorder="1" applyAlignment="1">
      <alignment horizontal="right" vertical="center" wrapText="1" readingOrder="2"/>
    </xf>
    <xf numFmtId="0" fontId="10" fillId="0" borderId="20" xfId="0" applyFont="1" applyBorder="1" applyAlignment="1">
      <alignment horizontal="center" vertical="top" wrapText="1" readingOrder="2"/>
    </xf>
    <xf numFmtId="0" fontId="0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wrapText="1"/>
    </xf>
    <xf numFmtId="164" fontId="3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12" fillId="0" borderId="13" xfId="0" applyFont="1" applyBorder="1" applyAlignment="1">
      <alignment horizontal="right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0" xfId="0" applyFont="1" applyAlignment="1">
      <alignment horizontal="right" wrapText="1"/>
    </xf>
    <xf numFmtId="164" fontId="11" fillId="0" borderId="0" xfId="0" applyNumberFormat="1" applyFont="1" applyAlignment="1">
      <alignment horizontal="center" wrapText="1"/>
    </xf>
    <xf numFmtId="0" fontId="12" fillId="21" borderId="21" xfId="0" applyFont="1" applyFill="1" applyBorder="1" applyAlignment="1">
      <alignment horizontal="right" wrapText="1"/>
    </xf>
    <xf numFmtId="0" fontId="12" fillId="21" borderId="0" xfId="0" applyFont="1" applyFill="1" applyBorder="1" applyAlignment="1">
      <alignment horizontal="right" wrapText="1"/>
    </xf>
    <xf numFmtId="0" fontId="12" fillId="0" borderId="0" xfId="0" applyFont="1" applyAlignment="1">
      <alignment horizontal="center" wrapText="1"/>
    </xf>
    <xf numFmtId="0" fontId="11" fillId="0" borderId="0" xfId="0" applyFont="1" applyAlignment="1">
      <alignment horizontal="right" wrapText="1"/>
    </xf>
    <xf numFmtId="0" fontId="12" fillId="0" borderId="21" xfId="0" applyFont="1" applyBorder="1" applyAlignment="1">
      <alignment horizontal="right"/>
    </xf>
    <xf numFmtId="0" fontId="11" fillId="0" borderId="0" xfId="0" applyFont="1" applyAlignment="1">
      <alignment horizontal="right" wrapText="1"/>
    </xf>
    <xf numFmtId="164" fontId="12" fillId="0" borderId="0" xfId="0" applyNumberFormat="1" applyFont="1" applyAlignment="1">
      <alignment horizontal="center" wrapText="1"/>
    </xf>
    <xf numFmtId="0" fontId="12" fillId="0" borderId="21" xfId="0" applyFont="1" applyBorder="1" applyAlignment="1">
      <alignment horizontal="right"/>
    </xf>
    <xf numFmtId="0" fontId="11" fillId="0" borderId="1" xfId="0" applyFont="1" applyBorder="1" applyAlignment="1">
      <alignment horizontal="right" wrapText="1"/>
    </xf>
    <xf numFmtId="164" fontId="11" fillId="0" borderId="1" xfId="0" applyNumberFormat="1" applyFont="1" applyBorder="1" applyAlignment="1">
      <alignment horizontal="center" wrapText="1"/>
    </xf>
    <xf numFmtId="0" fontId="3" fillId="22" borderId="0" xfId="0" applyFont="1" applyFill="1" applyBorder="1" applyAlignment="1">
      <alignment horizontal="right"/>
    </xf>
    <xf numFmtId="164" fontId="3" fillId="0" borderId="0" xfId="0" applyNumberFormat="1" applyFont="1" applyAlignment="1">
      <alignment horizontal="center"/>
    </xf>
    <xf numFmtId="0" fontId="0" fillId="0" borderId="0" xfId="0" applyFont="1" applyAlignment="1">
      <alignment horizontal="right" wrapText="1"/>
    </xf>
    <xf numFmtId="164" fontId="0" fillId="0" borderId="0" xfId="0" applyNumberFormat="1" applyFont="1" applyAlignment="1">
      <alignment horizontal="center" wrapText="1"/>
    </xf>
    <xf numFmtId="0" fontId="3" fillId="0" borderId="21" xfId="0" applyFont="1" applyBorder="1" applyAlignment="1">
      <alignment horizontal="right"/>
    </xf>
    <xf numFmtId="0" fontId="0" fillId="0" borderId="0" xfId="0" applyFont="1" applyAlignment="1">
      <alignment horizontal="right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center"/>
    </xf>
    <xf numFmtId="0" fontId="12" fillId="0" borderId="0" xfId="0" applyFont="1" applyAlignment="1">
      <alignment horizontal="right" vertical="center" wrapText="1"/>
    </xf>
    <xf numFmtId="0" fontId="0" fillId="23" borderId="2" xfId="0" applyFont="1" applyFill="1" applyBorder="1" applyAlignment="1">
      <alignment horizontal="right" wrapText="1"/>
    </xf>
    <xf numFmtId="164" fontId="0" fillId="0" borderId="2" xfId="0" applyNumberFormat="1" applyFont="1" applyBorder="1" applyAlignment="1">
      <alignment horizontal="center" wrapText="1"/>
    </xf>
    <xf numFmtId="0" fontId="0" fillId="23" borderId="0" xfId="0" applyFont="1" applyFill="1" applyBorder="1" applyAlignment="1">
      <alignment horizontal="right" wrapText="1"/>
    </xf>
    <xf numFmtId="9" fontId="0" fillId="0" borderId="0" xfId="0" applyNumberFormat="1" applyFont="1" applyAlignment="1">
      <alignment horizontal="center" wrapText="1"/>
    </xf>
    <xf numFmtId="0" fontId="0" fillId="23" borderId="15" xfId="0" applyFont="1" applyFill="1" applyBorder="1" applyAlignment="1">
      <alignment horizontal="right" wrapText="1"/>
    </xf>
    <xf numFmtId="9" fontId="0" fillId="0" borderId="15" xfId="0" applyNumberFormat="1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3" fillId="0" borderId="0" xfId="0" applyFont="1" applyAlignment="1">
      <alignment horizontal="right"/>
    </xf>
    <xf numFmtId="9" fontId="3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right"/>
    </xf>
    <xf numFmtId="0" fontId="12" fillId="0" borderId="0" xfId="0" applyFont="1" applyAlignment="1">
      <alignment horizontal="right" vertical="center" wrapText="1"/>
    </xf>
    <xf numFmtId="0" fontId="11" fillId="0" borderId="0" xfId="0" applyFont="1" applyAlignment="1">
      <alignment horizontal="right" vertical="center" textRotation="90" wrapText="1"/>
    </xf>
    <xf numFmtId="0" fontId="13" fillId="8" borderId="27" xfId="0" applyFont="1" applyFill="1" applyBorder="1" applyAlignment="1">
      <alignment horizontal="right" vertical="center" wrapText="1"/>
    </xf>
    <xf numFmtId="164" fontId="13" fillId="0" borderId="27" xfId="0" applyNumberFormat="1" applyFont="1" applyBorder="1" applyAlignment="1">
      <alignment horizontal="center" vertical="center" wrapText="1"/>
    </xf>
    <xf numFmtId="0" fontId="3" fillId="21" borderId="21" xfId="0" applyFont="1" applyFill="1" applyBorder="1" applyAlignment="1">
      <alignment horizontal="right"/>
    </xf>
    <xf numFmtId="0" fontId="13" fillId="21" borderId="0" xfId="0" applyFont="1" applyFill="1" applyBorder="1" applyAlignment="1">
      <alignment horizontal="right" vertical="center" wrapText="1"/>
    </xf>
    <xf numFmtId="164" fontId="13" fillId="0" borderId="0" xfId="0" applyNumberFormat="1" applyFont="1" applyAlignment="1">
      <alignment horizontal="center" vertical="center" wrapText="1"/>
    </xf>
    <xf numFmtId="0" fontId="14" fillId="22" borderId="0" xfId="0" applyFont="1" applyFill="1" applyBorder="1" applyAlignment="1">
      <alignment horizontal="right" vertical="center"/>
    </xf>
    <xf numFmtId="164" fontId="13" fillId="0" borderId="27" xfId="0" applyNumberFormat="1" applyFont="1" applyBorder="1" applyAlignment="1">
      <alignment horizontal="right" vertical="center" wrapText="1"/>
    </xf>
    <xf numFmtId="0" fontId="15" fillId="24" borderId="0" xfId="0" applyFont="1" applyFill="1" applyBorder="1" applyAlignment="1">
      <alignment horizontal="right"/>
    </xf>
    <xf numFmtId="0" fontId="15" fillId="24" borderId="0" xfId="0" applyFont="1" applyFill="1" applyBorder="1" applyAlignment="1">
      <alignment horizontal="right"/>
    </xf>
    <xf numFmtId="164" fontId="15" fillId="0" borderId="0" xfId="0" applyNumberFormat="1" applyFont="1" applyAlignment="1">
      <alignment horizontal="center"/>
    </xf>
    <xf numFmtId="0" fontId="3" fillId="22" borderId="0" xfId="0" applyFont="1" applyFill="1" applyBorder="1" applyAlignment="1">
      <alignment horizontal="right"/>
    </xf>
    <xf numFmtId="0" fontId="3" fillId="24" borderId="0" xfId="0" applyFont="1" applyFill="1" applyBorder="1" applyAlignment="1">
      <alignment horizontal="right"/>
    </xf>
    <xf numFmtId="0" fontId="12" fillId="0" borderId="13" xfId="0" applyFont="1" applyBorder="1" applyAlignment="1">
      <alignment horizontal="right" vertical="center" wrapText="1"/>
    </xf>
    <xf numFmtId="0" fontId="0" fillId="0" borderId="0" xfId="0" applyFont="1"/>
    <xf numFmtId="164" fontId="4" fillId="0" borderId="0" xfId="1" applyNumberFormat="1" applyFont="1" applyAlignment="1">
      <alignment horizontal="center" wrapText="1" readingOrder="2"/>
    </xf>
    <xf numFmtId="1" fontId="0" fillId="0" borderId="21" xfId="0" applyNumberFormat="1" applyFont="1" applyBorder="1" applyAlignment="1"/>
    <xf numFmtId="1" fontId="0" fillId="0" borderId="0" xfId="0" applyNumberFormat="1" applyFont="1" applyAlignment="1"/>
    <xf numFmtId="9" fontId="6" fillId="7" borderId="29" xfId="2" applyFont="1" applyFill="1" applyBorder="1" applyAlignment="1">
      <alignment horizontal="center"/>
    </xf>
    <xf numFmtId="1" fontId="0" fillId="0" borderId="0" xfId="0" applyNumberFormat="1" applyFont="1" applyAlignment="1">
      <alignment horizontal="right" vertical="center"/>
    </xf>
    <xf numFmtId="0" fontId="0" fillId="0" borderId="30" xfId="0" applyFont="1" applyBorder="1" applyAlignment="1">
      <alignment horizontal="right" vertical="center"/>
    </xf>
    <xf numFmtId="1" fontId="0" fillId="0" borderId="31" xfId="0" applyNumberFormat="1" applyFont="1" applyBorder="1" applyAlignment="1"/>
    <xf numFmtId="1" fontId="0" fillId="0" borderId="32" xfId="0" applyNumberFormat="1" applyFont="1" applyBorder="1" applyAlignment="1"/>
    <xf numFmtId="0" fontId="0" fillId="0" borderId="33" xfId="0" applyFont="1" applyBorder="1" applyAlignment="1">
      <alignment horizontal="right" vertical="center"/>
    </xf>
    <xf numFmtId="1" fontId="0" fillId="0" borderId="0" xfId="0" applyNumberFormat="1" applyFont="1" applyBorder="1" applyAlignment="1"/>
    <xf numFmtId="1" fontId="0" fillId="0" borderId="34" xfId="0" applyNumberFormat="1" applyFont="1" applyBorder="1" applyAlignment="1"/>
    <xf numFmtId="0" fontId="0" fillId="0" borderId="35" xfId="0" applyFont="1" applyBorder="1" applyAlignment="1">
      <alignment horizontal="right" vertical="center"/>
    </xf>
    <xf numFmtId="1" fontId="0" fillId="0" borderId="36" xfId="0" applyNumberFormat="1" applyFont="1" applyBorder="1" applyAlignment="1"/>
    <xf numFmtId="1" fontId="0" fillId="0" borderId="37" xfId="0" applyNumberFormat="1" applyFont="1" applyBorder="1" applyAlignment="1"/>
    <xf numFmtId="1" fontId="0" fillId="0" borderId="31" xfId="0" applyNumberFormat="1" applyFont="1" applyBorder="1" applyAlignment="1">
      <alignment horizontal="right" vertical="center"/>
    </xf>
    <xf numFmtId="1" fontId="0" fillId="0" borderId="32" xfId="0" applyNumberFormat="1" applyFont="1" applyBorder="1" applyAlignment="1">
      <alignment horizontal="right" vertical="center"/>
    </xf>
    <xf numFmtId="1" fontId="0" fillId="0" borderId="0" xfId="0" applyNumberFormat="1" applyFont="1" applyBorder="1" applyAlignment="1">
      <alignment horizontal="right" vertical="center"/>
    </xf>
    <xf numFmtId="1" fontId="0" fillId="0" borderId="34" xfId="0" applyNumberFormat="1" applyFont="1" applyBorder="1" applyAlignment="1">
      <alignment horizontal="right" vertical="center"/>
    </xf>
    <xf numFmtId="1" fontId="0" fillId="0" borderId="36" xfId="0" applyNumberFormat="1" applyFont="1" applyBorder="1" applyAlignment="1">
      <alignment horizontal="right" vertical="center"/>
    </xf>
    <xf numFmtId="1" fontId="0" fillId="0" borderId="37" xfId="0" applyNumberFormat="1" applyFont="1" applyBorder="1" applyAlignment="1">
      <alignment horizontal="right" vertical="center"/>
    </xf>
    <xf numFmtId="164" fontId="0" fillId="0" borderId="31" xfId="1" applyNumberFormat="1" applyFont="1" applyBorder="1" applyAlignment="1">
      <alignment horizontal="right" vertical="center"/>
    </xf>
    <xf numFmtId="164" fontId="0" fillId="0" borderId="32" xfId="1" applyNumberFormat="1" applyFont="1" applyBorder="1" applyAlignment="1">
      <alignment horizontal="right" vertical="center"/>
    </xf>
    <xf numFmtId="164" fontId="0" fillId="0" borderId="0" xfId="1" applyNumberFormat="1" applyFont="1" applyBorder="1" applyAlignment="1">
      <alignment horizontal="right" vertical="center"/>
    </xf>
    <xf numFmtId="164" fontId="0" fillId="0" borderId="34" xfId="1" applyNumberFormat="1" applyFont="1" applyBorder="1" applyAlignment="1">
      <alignment horizontal="right" vertical="center"/>
    </xf>
    <xf numFmtId="164" fontId="0" fillId="0" borderId="36" xfId="1" applyNumberFormat="1" applyFont="1" applyBorder="1" applyAlignment="1">
      <alignment horizontal="right" vertical="center"/>
    </xf>
    <xf numFmtId="164" fontId="0" fillId="0" borderId="37" xfId="1" applyNumberFormat="1" applyFont="1" applyBorder="1" applyAlignment="1">
      <alignment horizontal="right" vertical="center"/>
    </xf>
    <xf numFmtId="164" fontId="0" fillId="25" borderId="0" xfId="1" applyNumberFormat="1" applyFont="1" applyFill="1" applyBorder="1" applyAlignment="1">
      <alignment horizontal="right" vertical="center"/>
    </xf>
    <xf numFmtId="164" fontId="0" fillId="25" borderId="36" xfId="1" applyNumberFormat="1" applyFont="1" applyFill="1" applyBorder="1" applyAlignment="1">
      <alignment horizontal="right" vertical="center"/>
    </xf>
    <xf numFmtId="164" fontId="0" fillId="25" borderId="31" xfId="1" applyNumberFormat="1" applyFont="1" applyFill="1" applyBorder="1" applyAlignment="1">
      <alignment horizontal="right" vertical="center"/>
    </xf>
    <xf numFmtId="0" fontId="4" fillId="25" borderId="0" xfId="0" applyFont="1" applyFill="1" applyAlignment="1">
      <alignment horizontal="center" wrapText="1" readingOrder="2"/>
    </xf>
    <xf numFmtId="0" fontId="4" fillId="25" borderId="15" xfId="0" applyFont="1" applyFill="1" applyBorder="1" applyAlignment="1">
      <alignment horizontal="center" wrapText="1" readingOrder="2"/>
    </xf>
    <xf numFmtId="2" fontId="12" fillId="0" borderId="13" xfId="0" applyNumberFormat="1" applyFont="1" applyBorder="1" applyAlignment="1">
      <alignment horizontal="center" vertical="center" wrapText="1"/>
    </xf>
    <xf numFmtId="9" fontId="0" fillId="0" borderId="0" xfId="2" applyFont="1" applyAlignment="1">
      <alignment horizontal="center"/>
    </xf>
    <xf numFmtId="164" fontId="0" fillId="0" borderId="0" xfId="1" applyNumberFormat="1" applyFont="1" applyAlignment="1"/>
    <xf numFmtId="0" fontId="0" fillId="0" borderId="0" xfId="0" applyFont="1" applyAlignment="1"/>
    <xf numFmtId="3" fontId="19" fillId="0" borderId="0" xfId="3" applyNumberFormat="1" applyFont="1"/>
    <xf numFmtId="0" fontId="19" fillId="0" borderId="0" xfId="3" applyFont="1"/>
    <xf numFmtId="0" fontId="19" fillId="0" borderId="0" xfId="0" applyFont="1"/>
    <xf numFmtId="0" fontId="20" fillId="0" borderId="0" xfId="3" applyFont="1"/>
    <xf numFmtId="0" fontId="3" fillId="0" borderId="21" xfId="0" applyFont="1" applyFill="1" applyBorder="1" applyAlignment="1">
      <alignment horizontal="right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/>
    <xf numFmtId="164" fontId="0" fillId="0" borderId="0" xfId="0" applyNumberFormat="1" applyFont="1" applyFill="1"/>
    <xf numFmtId="0" fontId="19" fillId="0" borderId="0" xfId="3" applyFont="1" applyFill="1"/>
    <xf numFmtId="0" fontId="19" fillId="0" borderId="0" xfId="0" applyFont="1" applyFill="1"/>
    <xf numFmtId="0" fontId="20" fillId="0" borderId="0" xfId="3" applyFont="1" applyFill="1"/>
    <xf numFmtId="0" fontId="12" fillId="0" borderId="0" xfId="0" applyFont="1" applyFill="1" applyAlignment="1">
      <alignment horizontal="right" vertical="center" wrapText="1"/>
    </xf>
    <xf numFmtId="0" fontId="4" fillId="0" borderId="2" xfId="0" applyFont="1" applyFill="1" applyBorder="1" applyAlignment="1">
      <alignment horizontal="center" wrapText="1" readingOrder="2"/>
    </xf>
    <xf numFmtId="0" fontId="0" fillId="0" borderId="0" xfId="0" applyFont="1" applyFill="1"/>
    <xf numFmtId="0" fontId="0" fillId="0" borderId="0" xfId="0" applyFont="1" applyFill="1" applyAlignment="1">
      <alignment horizontal="right"/>
    </xf>
    <xf numFmtId="164" fontId="0" fillId="0" borderId="0" xfId="0" applyNumberFormat="1" applyFont="1" applyAlignment="1">
      <alignment horizontal="right"/>
    </xf>
    <xf numFmtId="164" fontId="0" fillId="0" borderId="0" xfId="0" applyNumberFormat="1" applyFont="1" applyAlignment="1">
      <alignment horizontal="right" vertical="center"/>
    </xf>
    <xf numFmtId="9" fontId="0" fillId="0" borderId="0" xfId="2" applyFont="1"/>
    <xf numFmtId="1" fontId="0" fillId="0" borderId="34" xfId="0" applyNumberFormat="1" applyFont="1" applyFill="1" applyBorder="1" applyAlignment="1"/>
    <xf numFmtId="0" fontId="0" fillId="0" borderId="0" xfId="0" applyFont="1" applyAlignment="1"/>
    <xf numFmtId="168" fontId="0" fillId="0" borderId="0" xfId="0" applyNumberFormat="1" applyFont="1" applyFill="1"/>
    <xf numFmtId="168" fontId="4" fillId="0" borderId="2" xfId="0" applyNumberFormat="1" applyFont="1" applyFill="1" applyBorder="1" applyAlignment="1">
      <alignment horizontal="center" wrapText="1" readingOrder="2"/>
    </xf>
    <xf numFmtId="164" fontId="4" fillId="0" borderId="2" xfId="0" applyNumberFormat="1" applyFont="1" applyFill="1" applyBorder="1" applyAlignment="1">
      <alignment horizontal="center" wrapText="1" readingOrder="2"/>
    </xf>
    <xf numFmtId="164" fontId="19" fillId="0" borderId="0" xfId="3" applyNumberFormat="1" applyFont="1" applyFill="1"/>
    <xf numFmtId="164" fontId="19" fillId="0" borderId="0" xfId="3" applyNumberFormat="1" applyFont="1" applyFill="1" applyAlignment="1">
      <alignment horizontal="center" readingOrder="2"/>
    </xf>
    <xf numFmtId="164" fontId="4" fillId="0" borderId="0" xfId="1" applyNumberFormat="1" applyFont="1" applyAlignment="1">
      <alignment horizontal="left" wrapText="1" readingOrder="2"/>
    </xf>
    <xf numFmtId="0" fontId="6" fillId="6" borderId="6" xfId="0" applyFont="1" applyFill="1" applyBorder="1" applyAlignment="1">
      <alignment horizontal="right"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164" fontId="6" fillId="7" borderId="10" xfId="0" applyNumberFormat="1" applyFont="1" applyFill="1" applyBorder="1" applyAlignment="1">
      <alignment horizontal="center" vertical="center"/>
    </xf>
    <xf numFmtId="164" fontId="6" fillId="7" borderId="12" xfId="0" applyNumberFormat="1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9" fontId="6" fillId="7" borderId="13" xfId="0" applyNumberFormat="1" applyFont="1" applyFill="1" applyBorder="1" applyAlignment="1">
      <alignment horizontal="center" vertical="center"/>
    </xf>
    <xf numFmtId="9" fontId="6" fillId="7" borderId="12" xfId="0" applyNumberFormat="1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17" xfId="0" applyNumberFormat="1" applyFont="1" applyFill="1" applyBorder="1" applyAlignment="1">
      <alignment horizontal="center" vertical="center"/>
    </xf>
    <xf numFmtId="164" fontId="6" fillId="7" borderId="0" xfId="0" applyNumberFormat="1" applyFont="1" applyFill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6" fillId="2" borderId="9" xfId="0" applyFont="1" applyFill="1" applyBorder="1" applyAlignment="1">
      <alignment horizontal="right" vertical="center"/>
    </xf>
    <xf numFmtId="0" fontId="6" fillId="2" borderId="11" xfId="0" applyFont="1" applyFill="1" applyBorder="1" applyAlignment="1">
      <alignment horizontal="right" vertical="center"/>
    </xf>
    <xf numFmtId="0" fontId="6" fillId="2" borderId="16" xfId="0" applyFont="1" applyFill="1" applyBorder="1" applyAlignment="1">
      <alignment horizontal="right" vertical="center"/>
    </xf>
    <xf numFmtId="0" fontId="6" fillId="2" borderId="4" xfId="0" applyFont="1" applyFill="1" applyBorder="1" applyAlignment="1">
      <alignment horizontal="right" vertical="center"/>
    </xf>
    <xf numFmtId="0" fontId="6" fillId="2" borderId="18" xfId="0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right" vertical="center"/>
    </xf>
    <xf numFmtId="43" fontId="0" fillId="0" borderId="0" xfId="0" applyNumberFormat="1" applyFont="1" applyAlignment="1">
      <alignment horizontal="right"/>
    </xf>
    <xf numFmtId="9" fontId="0" fillId="0" borderId="0" xfId="2" applyFont="1" applyAlignment="1">
      <alignment horizontal="right"/>
    </xf>
    <xf numFmtId="9" fontId="0" fillId="0" borderId="0" xfId="0" applyNumberFormat="1" applyFont="1" applyAlignment="1">
      <alignment horizontal="right"/>
    </xf>
    <xf numFmtId="169" fontId="0" fillId="0" borderId="0" xfId="2" applyNumberFormat="1" applyFont="1" applyAlignment="1"/>
    <xf numFmtId="9" fontId="6" fillId="7" borderId="0" xfId="2" applyFont="1" applyFill="1" applyBorder="1" applyAlignment="1">
      <alignment horizontal="center" vertical="center"/>
    </xf>
    <xf numFmtId="0" fontId="12" fillId="0" borderId="26" xfId="0" applyFont="1" applyBorder="1" applyAlignment="1">
      <alignment horizontal="right" vertical="center" wrapText="1"/>
    </xf>
    <xf numFmtId="0" fontId="2" fillId="0" borderId="28" xfId="0" applyFont="1" applyBorder="1"/>
    <xf numFmtId="0" fontId="12" fillId="0" borderId="0" xfId="0" applyFont="1" applyAlignment="1">
      <alignment horizontal="right" vertical="center" wrapText="1"/>
    </xf>
    <xf numFmtId="0" fontId="0" fillId="0" borderId="0" xfId="0" applyFont="1" applyAlignment="1"/>
    <xf numFmtId="0" fontId="12" fillId="0" borderId="25" xfId="0" applyFont="1" applyBorder="1" applyAlignment="1">
      <alignment horizontal="right" vertical="center" wrapText="1"/>
    </xf>
    <xf numFmtId="0" fontId="2" fillId="0" borderId="24" xfId="0" applyFont="1" applyBorder="1"/>
    <xf numFmtId="0" fontId="1" fillId="2" borderId="1" xfId="0" applyFont="1" applyFill="1" applyBorder="1" applyAlignment="1">
      <alignment horizontal="center" vertical="center" wrapText="1" readingOrder="2"/>
    </xf>
    <xf numFmtId="0" fontId="2" fillId="0" borderId="1" xfId="0" applyFont="1" applyBorder="1"/>
    <xf numFmtId="0" fontId="3" fillId="17" borderId="3" xfId="0" applyFont="1" applyFill="1" applyBorder="1" applyAlignment="1">
      <alignment horizontal="right" vertical="center" textRotation="90"/>
    </xf>
    <xf numFmtId="0" fontId="2" fillId="0" borderId="4" xfId="0" applyFont="1" applyBorder="1"/>
    <xf numFmtId="0" fontId="2" fillId="0" borderId="14" xfId="0" applyFont="1" applyBorder="1"/>
    <xf numFmtId="0" fontId="3" fillId="15" borderId="3" xfId="0" applyFont="1" applyFill="1" applyBorder="1" applyAlignment="1">
      <alignment horizontal="right" vertical="center" textRotation="90"/>
    </xf>
    <xf numFmtId="0" fontId="3" fillId="20" borderId="4" xfId="0" applyFont="1" applyFill="1" applyBorder="1" applyAlignment="1">
      <alignment horizontal="right" vertical="center" textRotation="90"/>
    </xf>
    <xf numFmtId="0" fontId="3" fillId="19" borderId="3" xfId="0" applyFont="1" applyFill="1" applyBorder="1" applyAlignment="1">
      <alignment horizontal="right" vertical="center" textRotation="90"/>
    </xf>
    <xf numFmtId="0" fontId="3" fillId="5" borderId="3" xfId="0" applyFont="1" applyFill="1" applyBorder="1" applyAlignment="1">
      <alignment horizontal="right" vertical="center" textRotation="90"/>
    </xf>
    <xf numFmtId="0" fontId="3" fillId="11" borderId="3" xfId="0" applyFont="1" applyFill="1" applyBorder="1" applyAlignment="1">
      <alignment horizontal="right" vertical="center" textRotation="90"/>
    </xf>
    <xf numFmtId="0" fontId="5" fillId="5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13" borderId="3" xfId="0" applyFont="1" applyFill="1" applyBorder="1" applyAlignment="1">
      <alignment horizontal="right" vertical="center" textRotation="90"/>
    </xf>
    <xf numFmtId="0" fontId="3" fillId="3" borderId="3" xfId="0" applyFont="1" applyFill="1" applyBorder="1" applyAlignment="1">
      <alignment horizontal="right" vertical="center" textRotation="90"/>
    </xf>
    <xf numFmtId="0" fontId="11" fillId="0" borderId="24" xfId="0" applyFont="1" applyBorder="1" applyAlignment="1">
      <alignment horizontal="right" vertical="center" wrapText="1"/>
    </xf>
    <xf numFmtId="0" fontId="3" fillId="9" borderId="3" xfId="0" applyFont="1" applyFill="1" applyBorder="1" applyAlignment="1">
      <alignment horizontal="right" vertical="center" textRotation="90"/>
    </xf>
    <xf numFmtId="0" fontId="3" fillId="2" borderId="3" xfId="0" applyFont="1" applyFill="1" applyBorder="1" applyAlignment="1">
      <alignment horizontal="right" vertical="center" textRotation="90" wrapText="1"/>
    </xf>
    <xf numFmtId="0" fontId="3" fillId="2" borderId="3" xfId="0" applyFont="1" applyFill="1" applyBorder="1" applyAlignment="1">
      <alignment horizontal="right" vertical="center" textRotation="90"/>
    </xf>
    <xf numFmtId="0" fontId="3" fillId="12" borderId="3" xfId="0" applyFont="1" applyFill="1" applyBorder="1" applyAlignment="1">
      <alignment horizontal="right" vertical="center" textRotation="90" wrapText="1"/>
    </xf>
    <xf numFmtId="0" fontId="4" fillId="12" borderId="4" xfId="0" applyFont="1" applyFill="1" applyBorder="1" applyAlignment="1">
      <alignment horizontal="right" vertical="center" textRotation="90"/>
    </xf>
    <xf numFmtId="0" fontId="3" fillId="16" borderId="3" xfId="0" applyFont="1" applyFill="1" applyBorder="1" applyAlignment="1">
      <alignment horizontal="right" vertical="center" textRotation="90"/>
    </xf>
    <xf numFmtId="0" fontId="4" fillId="13" borderId="3" xfId="0" applyFont="1" applyFill="1" applyBorder="1" applyAlignment="1">
      <alignment horizontal="right" vertical="center" textRotation="90"/>
    </xf>
    <xf numFmtId="0" fontId="4" fillId="0" borderId="3" xfId="0" applyFont="1" applyBorder="1" applyAlignment="1">
      <alignment horizontal="right" vertical="center" wrapText="1" readingOrder="2"/>
    </xf>
    <xf numFmtId="0" fontId="6" fillId="0" borderId="0" xfId="0" applyFont="1" applyFill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164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/>
    <xf numFmtId="164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  <xf numFmtId="2" fontId="0" fillId="0" borderId="0" xfId="0" applyNumberFormat="1" applyFont="1" applyFill="1" applyBorder="1"/>
    <xf numFmtId="164" fontId="6" fillId="0" borderId="0" xfId="0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/>
    </xf>
    <xf numFmtId="10" fontId="0" fillId="0" borderId="0" xfId="0" applyNumberFormat="1" applyFont="1" applyFill="1" applyBorder="1"/>
    <xf numFmtId="9" fontId="8" fillId="0" borderId="0" xfId="0" applyNumberFormat="1" applyFont="1" applyFill="1" applyBorder="1"/>
    <xf numFmtId="166" fontId="0" fillId="0" borderId="0" xfId="0" applyNumberFormat="1" applyFont="1" applyFill="1" applyBorder="1"/>
    <xf numFmtId="9" fontId="0" fillId="0" borderId="0" xfId="0" applyNumberFormat="1" applyFont="1" applyFill="1" applyBorder="1"/>
  </cellXfs>
  <cellStyles count="4">
    <cellStyle name="Comma" xfId="1" builtinId="3"/>
    <cellStyle name="Normal" xfId="0" builtinId="0"/>
    <cellStyle name="Normal 2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2.xml"/><Relationship Id="rId7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5.xml"/><Relationship Id="rId5" Type="http://schemas.openxmlformats.org/officeDocument/2006/relationships/chartsheet" Target="chartsheets/sheet4.xml"/><Relationship Id="rId10" Type="http://schemas.openxmlformats.org/officeDocument/2006/relationships/calcChain" Target="calcChain.xml"/><Relationship Id="rId4" Type="http://schemas.openxmlformats.org/officeDocument/2006/relationships/chartsheet" Target="chartsheets/sheet3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3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3200"/>
              <a:t>הרכב ההכנסות החופשיות</a:t>
            </a:r>
            <a:endParaRPr lang="en-US" sz="320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'נתונים רב שנתיים'!$R$40</c:f>
              <c:strCache>
                <c:ptCount val="1"/>
                <c:pt idx="0">
                  <c:v>משקל ההכנסות מארנונה שאינה ממגורים בהכנסות החופשיות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'נתונים רב שנתיים'!$T$6:$AD$6</c:f>
              <c:numCache>
                <c:formatCode>General</c:formatCode>
                <c:ptCount val="11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</c:numCache>
            </c:numRef>
          </c:cat>
          <c:val>
            <c:numRef>
              <c:f>'נתונים רב שנתיים'!$S$40:$AD$40</c:f>
              <c:numCache>
                <c:formatCode>0.0%</c:formatCode>
                <c:ptCount val="11"/>
                <c:pt idx="0">
                  <c:v>0.45763834732769526</c:v>
                </c:pt>
                <c:pt idx="1">
                  <c:v>0.46127203021490032</c:v>
                </c:pt>
                <c:pt idx="2">
                  <c:v>0.47316139405241203</c:v>
                </c:pt>
                <c:pt idx="3">
                  <c:v>0.43824058622264905</c:v>
                </c:pt>
                <c:pt idx="4">
                  <c:v>0.4995498291396962</c:v>
                </c:pt>
                <c:pt idx="5">
                  <c:v>0.52234621721119756</c:v>
                </c:pt>
                <c:pt idx="6">
                  <c:v>0.50484183952222161</c:v>
                </c:pt>
                <c:pt idx="7">
                  <c:v>0.53007210677839223</c:v>
                </c:pt>
                <c:pt idx="8">
                  <c:v>0.52713375796178341</c:v>
                </c:pt>
                <c:pt idx="9">
                  <c:v>0.51809288578683721</c:v>
                </c:pt>
                <c:pt idx="10">
                  <c:v>0.50600829768481703</c:v>
                </c:pt>
              </c:numCache>
            </c:numRef>
          </c:val>
        </c:ser>
        <c:ser>
          <c:idx val="2"/>
          <c:order val="1"/>
          <c:tx>
            <c:strRef>
              <c:f>'נתונים רב שנתיים'!$R$42</c:f>
              <c:strCache>
                <c:ptCount val="1"/>
                <c:pt idx="0">
                  <c:v>משקל ההכנסות מארנונה ממגורים בהכנסות החופשיות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'נתונים רב שנתיים'!$T$6:$AD$6</c:f>
              <c:numCache>
                <c:formatCode>General</c:formatCode>
                <c:ptCount val="11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</c:numCache>
            </c:numRef>
          </c:cat>
          <c:val>
            <c:numRef>
              <c:f>'נתונים רב שנתיים'!$S$42:$AD$42</c:f>
              <c:numCache>
                <c:formatCode>0.0%</c:formatCode>
                <c:ptCount val="11"/>
                <c:pt idx="0">
                  <c:v>0.26368330595031686</c:v>
                </c:pt>
                <c:pt idx="1">
                  <c:v>0.26387489721309548</c:v>
                </c:pt>
                <c:pt idx="2">
                  <c:v>0.2394619100020427</c:v>
                </c:pt>
                <c:pt idx="3">
                  <c:v>0.25211551668950771</c:v>
                </c:pt>
                <c:pt idx="4">
                  <c:v>0.27967205734903927</c:v>
                </c:pt>
                <c:pt idx="5">
                  <c:v>0.28732109805623163</c:v>
                </c:pt>
                <c:pt idx="6">
                  <c:v>0.29004879519207222</c:v>
                </c:pt>
                <c:pt idx="7">
                  <c:v>0.27572188146320248</c:v>
                </c:pt>
                <c:pt idx="8">
                  <c:v>0.28791007868115398</c:v>
                </c:pt>
                <c:pt idx="9">
                  <c:v>0.2884982030610404</c:v>
                </c:pt>
                <c:pt idx="10">
                  <c:v>0.29541155226896537</c:v>
                </c:pt>
              </c:numCache>
            </c:numRef>
          </c:val>
        </c:ser>
        <c:ser>
          <c:idx val="1"/>
          <c:order val="2"/>
          <c:tx>
            <c:strRef>
              <c:f>'נתונים רב שנתיים'!$R$41</c:f>
              <c:strCache>
                <c:ptCount val="1"/>
                <c:pt idx="0">
                  <c:v>משקל ההכנסות שאינן מארנונה בהכנסות החופשיות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'נתונים רב שנתיים'!$T$6:$AD$6</c:f>
              <c:numCache>
                <c:formatCode>General</c:formatCode>
                <c:ptCount val="11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</c:numCache>
            </c:numRef>
          </c:cat>
          <c:val>
            <c:numRef>
              <c:f>'נתונים רב שנתיים'!$S$41:$AD$41</c:f>
              <c:numCache>
                <c:formatCode>0.0%</c:formatCode>
                <c:ptCount val="11"/>
                <c:pt idx="0">
                  <c:v>0.27867834672198788</c:v>
                </c:pt>
                <c:pt idx="1">
                  <c:v>0.2748530725720042</c:v>
                </c:pt>
                <c:pt idx="2">
                  <c:v>0.28737669594554527</c:v>
                </c:pt>
                <c:pt idx="3">
                  <c:v>0.30964389708784323</c:v>
                </c:pt>
                <c:pt idx="4">
                  <c:v>0.22077811351126453</c:v>
                </c:pt>
                <c:pt idx="5">
                  <c:v>0.19033268473257081</c:v>
                </c:pt>
                <c:pt idx="6">
                  <c:v>0.20510936528570622</c:v>
                </c:pt>
                <c:pt idx="7">
                  <c:v>0.19420601175840535</c:v>
                </c:pt>
                <c:pt idx="8">
                  <c:v>0.18495616335706255</c:v>
                </c:pt>
                <c:pt idx="9">
                  <c:v>0.19340891115212233</c:v>
                </c:pt>
                <c:pt idx="10">
                  <c:v>0.19858015004621765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4786880"/>
        <c:axId val="154787272"/>
      </c:barChart>
      <c:catAx>
        <c:axId val="154786880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87272"/>
        <c:crosses val="autoZero"/>
        <c:auto val="1"/>
        <c:lblAlgn val="ctr"/>
        <c:lblOffset val="100"/>
        <c:noMultiLvlLbl val="0"/>
      </c:catAx>
      <c:valAx>
        <c:axId val="154787272"/>
        <c:scaling>
          <c:orientation val="minMax"/>
          <c:max val="1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86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2400" b="1"/>
              <a:t>קצב הבינוי השנתי בחדרה (תוך נתוני למ"ס)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'נתונים רב שנתיים'!$C$901</c:f>
              <c:strCache>
                <c:ptCount val="1"/>
                <c:pt idx="0">
                  <c:v>שינוי מספר יח"ד מתוך קובץ הארנונה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'נתונים רב שנתיים'!$D$900:$P$900</c:f>
              <c:numCache>
                <c:formatCode>General</c:formatCode>
                <c:ptCount val="13"/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</c:numCache>
            </c:numRef>
          </c:cat>
          <c:val>
            <c:numRef>
              <c:f>'נתונים רב שנתיים'!$D$901:$P$901</c:f>
              <c:numCache>
                <c:formatCode>_(* #,##0_);_(* \(#,##0\);_(* "-"??_);_(@_)</c:formatCode>
                <c:ptCount val="13"/>
                <c:pt idx="1">
                  <c:v>828</c:v>
                </c:pt>
                <c:pt idx="2">
                  <c:v>303</c:v>
                </c:pt>
                <c:pt idx="3">
                  <c:v>481</c:v>
                </c:pt>
                <c:pt idx="4">
                  <c:v>322</c:v>
                </c:pt>
                <c:pt idx="5">
                  <c:v>-329</c:v>
                </c:pt>
                <c:pt idx="6">
                  <c:v>300</c:v>
                </c:pt>
                <c:pt idx="7">
                  <c:v>937</c:v>
                </c:pt>
                <c:pt idx="8">
                  <c:v>464</c:v>
                </c:pt>
                <c:pt idx="9">
                  <c:v>544</c:v>
                </c:pt>
                <c:pt idx="10">
                  <c:v>0</c:v>
                </c:pt>
                <c:pt idx="11">
                  <c:v>1691</c:v>
                </c:pt>
                <c:pt idx="12">
                  <c:v>1007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'נתונים רב שנתיים'!$C$902</c:f>
              <c:strCache>
                <c:ptCount val="1"/>
                <c:pt idx="0">
                  <c:v>התחלות בניה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'נתונים רב שנתיים'!$D$900:$P$900</c:f>
              <c:numCache>
                <c:formatCode>General</c:formatCode>
                <c:ptCount val="13"/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</c:numCache>
            </c:numRef>
          </c:cat>
          <c:val>
            <c:numRef>
              <c:f>'נתונים רב שנתיים'!$D$902:$P$902</c:f>
              <c:numCache>
                <c:formatCode>#,##0</c:formatCode>
                <c:ptCount val="13"/>
                <c:pt idx="1">
                  <c:v>383</c:v>
                </c:pt>
                <c:pt idx="2">
                  <c:v>314</c:v>
                </c:pt>
                <c:pt idx="3">
                  <c:v>98</c:v>
                </c:pt>
                <c:pt idx="4">
                  <c:v>174</c:v>
                </c:pt>
                <c:pt idx="5">
                  <c:v>204</c:v>
                </c:pt>
                <c:pt idx="6">
                  <c:v>199</c:v>
                </c:pt>
                <c:pt idx="7">
                  <c:v>484</c:v>
                </c:pt>
                <c:pt idx="8">
                  <c:v>767</c:v>
                </c:pt>
                <c:pt idx="9">
                  <c:v>0</c:v>
                </c:pt>
                <c:pt idx="10">
                  <c:v>865</c:v>
                </c:pt>
                <c:pt idx="11">
                  <c:v>732</c:v>
                </c:pt>
                <c:pt idx="12">
                  <c:v>1004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'נתונים רב שנתיים'!$C$903</c:f>
              <c:strCache>
                <c:ptCount val="1"/>
                <c:pt idx="0">
                  <c:v>סיום בניה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'נתונים רב שנתיים'!$D$900:$P$900</c:f>
              <c:numCache>
                <c:formatCode>General</c:formatCode>
                <c:ptCount val="13"/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  <c:pt idx="12">
                  <c:v>2015</c:v>
                </c:pt>
              </c:numCache>
            </c:numRef>
          </c:cat>
          <c:val>
            <c:numRef>
              <c:f>'נתונים רב שנתיים'!$D$903:$P$903</c:f>
              <c:numCache>
                <c:formatCode>#,##0</c:formatCode>
                <c:ptCount val="13"/>
                <c:pt idx="1">
                  <c:v>228</c:v>
                </c:pt>
                <c:pt idx="2">
                  <c:v>306</c:v>
                </c:pt>
                <c:pt idx="3">
                  <c:v>383</c:v>
                </c:pt>
                <c:pt idx="4">
                  <c:v>185</c:v>
                </c:pt>
                <c:pt idx="5">
                  <c:v>140</c:v>
                </c:pt>
                <c:pt idx="6">
                  <c:v>162</c:v>
                </c:pt>
                <c:pt idx="7">
                  <c:v>243</c:v>
                </c:pt>
                <c:pt idx="8">
                  <c:v>269</c:v>
                </c:pt>
                <c:pt idx="9">
                  <c:v>408</c:v>
                </c:pt>
                <c:pt idx="10">
                  <c:v>757</c:v>
                </c:pt>
                <c:pt idx="11">
                  <c:v>768</c:v>
                </c:pt>
                <c:pt idx="12">
                  <c:v>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85704"/>
        <c:axId val="154786096"/>
      </c:lineChart>
      <c:catAx>
        <c:axId val="154785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86096"/>
        <c:crosses val="autoZero"/>
        <c:auto val="1"/>
        <c:lblAlgn val="ctr"/>
        <c:lblOffset val="100"/>
        <c:noMultiLvlLbl val="0"/>
      </c:catAx>
      <c:valAx>
        <c:axId val="15478609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857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3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3200"/>
              <a:t>שינויים במדדי חוסן כלכלי של חדרה</a:t>
            </a:r>
            <a:endParaRPr lang="en-US" sz="3200"/>
          </a:p>
        </c:rich>
      </c:tx>
      <c:layout>
        <c:manualLayout>
          <c:xMode val="edge"/>
          <c:yMode val="edge"/>
          <c:x val="0.21270039214924699"/>
          <c:y val="3.43206960738072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243949677717813"/>
          <c:y val="0.13639783689584062"/>
          <c:w val="0.85335006341301944"/>
          <c:h val="0.69317677700024327"/>
        </c:manualLayout>
      </c:layout>
      <c:bubbleChart>
        <c:varyColors val="0"/>
        <c:ser>
          <c:idx val="0"/>
          <c:order val="0"/>
          <c:tx>
            <c:v>חוסן כלכלי של הרשות</c:v>
          </c:tx>
          <c:spPr>
            <a:solidFill>
              <a:schemeClr val="accent1"/>
            </a:solidFill>
            <a:ln w="25400">
              <a:noFill/>
            </a:ln>
            <a:effectLst/>
          </c:spPr>
          <c:invertIfNegative val="0"/>
          <c:xVal>
            <c:numRef>
              <c:f>'נתונים רב שנתיים'!$S$17:$AD$17</c:f>
              <c:numCache>
                <c:formatCode>_(* #,##0_);_(* \(#,##0\);_(* "-"??_);_(@_)</c:formatCode>
                <c:ptCount val="11"/>
                <c:pt idx="0">
                  <c:v>2703.3960799534252</c:v>
                </c:pt>
                <c:pt idx="1">
                  <c:v>2824.354187304732</c:v>
                </c:pt>
                <c:pt idx="2">
                  <c:v>2735.6594399277328</c:v>
                </c:pt>
                <c:pt idx="3">
                  <c:v>3091.8861237089827</c:v>
                </c:pt>
                <c:pt idx="4">
                  <c:v>3090.0184633934964</c:v>
                </c:pt>
                <c:pt idx="5">
                  <c:v>3084.8012811180665</c:v>
                </c:pt>
                <c:pt idx="6">
                  <c:v>3306.1202576950609</c:v>
                </c:pt>
                <c:pt idx="7">
                  <c:v>3271.5208538126667</c:v>
                </c:pt>
                <c:pt idx="8">
                  <c:v>3383.6127941383684</c:v>
                </c:pt>
                <c:pt idx="9">
                  <c:v>3456.0989394594235</c:v>
                </c:pt>
                <c:pt idx="10">
                  <c:v>3536.5759505886895</c:v>
                </c:pt>
              </c:numCache>
            </c:numRef>
          </c:xVal>
          <c:yVal>
            <c:numRef>
              <c:f>'נתונים רב שנתיים'!$S$13:$AD$13</c:f>
              <c:numCache>
                <c:formatCode>0%</c:formatCode>
                <c:ptCount val="11"/>
                <c:pt idx="0">
                  <c:v>0.26368330595031686</c:v>
                </c:pt>
                <c:pt idx="1">
                  <c:v>0.26387489721309548</c:v>
                </c:pt>
                <c:pt idx="2">
                  <c:v>0.2394619100020427</c:v>
                </c:pt>
                <c:pt idx="3">
                  <c:v>0.25211551668950771</c:v>
                </c:pt>
                <c:pt idx="4">
                  <c:v>0.27967205734903927</c:v>
                </c:pt>
                <c:pt idx="5">
                  <c:v>0.28732109805623163</c:v>
                </c:pt>
                <c:pt idx="6">
                  <c:v>0.29004879519207222</c:v>
                </c:pt>
                <c:pt idx="7">
                  <c:v>0.27572188146320248</c:v>
                </c:pt>
                <c:pt idx="8">
                  <c:v>0.28791007868115398</c:v>
                </c:pt>
                <c:pt idx="9">
                  <c:v>0.2884982030610404</c:v>
                </c:pt>
                <c:pt idx="10">
                  <c:v>0.29541155226896537</c:v>
                </c:pt>
              </c:numCache>
            </c:numRef>
          </c:yVal>
          <c:bubbleSize>
            <c:numRef>
              <c:f>'נתונים רב שנתיים'!$S$27:$AD$27</c:f>
              <c:numCache>
                <c:formatCode>_(* #,##0_);_(* \(#,##0\);_(* "-"??_);_(@_)</c:formatCode>
                <c:ptCount val="11"/>
                <c:pt idx="0">
                  <c:v>10252.435474480884</c:v>
                </c:pt>
                <c:pt idx="1">
                  <c:v>10703.383372704413</c:v>
                </c:pt>
                <c:pt idx="2">
                  <c:v>11424.194519722974</c:v>
                </c:pt>
                <c:pt idx="3">
                  <c:v>12263.767674072946</c:v>
                </c:pt>
                <c:pt idx="4">
                  <c:v>11048.720750593466</c:v>
                </c:pt>
                <c:pt idx="5">
                  <c:v>10736.424515941186</c:v>
                </c:pt>
                <c:pt idx="6">
                  <c:v>11398.496778811739</c:v>
                </c:pt>
                <c:pt idx="7">
                  <c:v>11865.292795955624</c:v>
                </c:pt>
                <c:pt idx="8">
                  <c:v>11752.324926025081</c:v>
                </c:pt>
                <c:pt idx="9">
                  <c:v>11979.620333122777</c:v>
                </c:pt>
                <c:pt idx="10">
                  <c:v>11971.69143665959</c:v>
                </c:pt>
              </c:numCache>
            </c:numRef>
          </c:bubbleSize>
          <c:bubble3D val="0"/>
          <c:extLst/>
        </c:ser>
        <c:ser>
          <c:idx val="1"/>
          <c:order val="1"/>
          <c:tx>
            <c:v>חוסן כלכלי עצמאי</c:v>
          </c:tx>
          <c:spPr>
            <a:solidFill>
              <a:schemeClr val="accent2"/>
            </a:solidFill>
            <a:ln w="25400">
              <a:noFill/>
            </a:ln>
            <a:effectLst/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fld id="{DFF40626-5325-46C9-8EE6-139C4A2BA65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C9E007F0-B0C4-4FCB-B772-824E29E92E3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1EF77FA9-17B2-4B8D-8FBF-53FCD16FC15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96E09AE7-1BEE-43CE-B8C2-DEAF9856055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DF3D40F0-97F7-45ED-B29A-6C4ECE84E2D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fld id="{D7F49D16-C2B9-4185-AA14-1293479FC27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fld id="{7591D650-62C0-4C3C-9353-BD89D7291CA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7"/>
              <c:layout/>
              <c:tx>
                <c:rich>
                  <a:bodyPr/>
                  <a:lstStyle/>
                  <a:p>
                    <a:fld id="{9AFFA25D-8583-4422-A4EC-0AD45F48B70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8"/>
              <c:layout/>
              <c:tx>
                <c:rich>
                  <a:bodyPr/>
                  <a:lstStyle/>
                  <a:p>
                    <a:fld id="{E82C2080-B0CC-413A-B713-A76968B57AB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9"/>
              <c:layout/>
              <c:tx>
                <c:rich>
                  <a:bodyPr/>
                  <a:lstStyle/>
                  <a:p>
                    <a:fld id="{BCBB1983-0E6C-4708-A22A-32895415445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dLbl>
              <c:idx val="10"/>
              <c:layout/>
              <c:tx>
                <c:rich>
                  <a:bodyPr/>
                  <a:lstStyle/>
                  <a:p>
                    <a:fld id="{2E5F22C9-0CE9-4351-9BE4-74ED9943474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'נתונים רב שנתיים'!$S$17:$AD$17</c:f>
              <c:numCache>
                <c:formatCode>_(* #,##0_);_(* \(#,##0\);_(* "-"??_);_(@_)</c:formatCode>
                <c:ptCount val="11"/>
                <c:pt idx="0">
                  <c:v>2703.3960799534252</c:v>
                </c:pt>
                <c:pt idx="1">
                  <c:v>2824.354187304732</c:v>
                </c:pt>
                <c:pt idx="2">
                  <c:v>2735.6594399277328</c:v>
                </c:pt>
                <c:pt idx="3">
                  <c:v>3091.8861237089827</c:v>
                </c:pt>
                <c:pt idx="4">
                  <c:v>3090.0184633934964</c:v>
                </c:pt>
                <c:pt idx="5">
                  <c:v>3084.8012811180665</c:v>
                </c:pt>
                <c:pt idx="6">
                  <c:v>3306.1202576950609</c:v>
                </c:pt>
                <c:pt idx="7">
                  <c:v>3271.5208538126667</c:v>
                </c:pt>
                <c:pt idx="8">
                  <c:v>3383.6127941383684</c:v>
                </c:pt>
                <c:pt idx="9">
                  <c:v>3456.0989394594235</c:v>
                </c:pt>
                <c:pt idx="10">
                  <c:v>3536.5759505886895</c:v>
                </c:pt>
              </c:numCache>
            </c:numRef>
          </c:xVal>
          <c:yVal>
            <c:numRef>
              <c:f>'נתונים רב שנתיים'!$S$12:$AD$12</c:f>
              <c:numCache>
                <c:formatCode>0%</c:formatCode>
                <c:ptCount val="11"/>
                <c:pt idx="0">
                  <c:v>0.26368330595031686</c:v>
                </c:pt>
                <c:pt idx="1">
                  <c:v>0.26387489721309548</c:v>
                </c:pt>
                <c:pt idx="2">
                  <c:v>0.2394619100020427</c:v>
                </c:pt>
                <c:pt idx="3">
                  <c:v>0.25211551668950771</c:v>
                </c:pt>
                <c:pt idx="4">
                  <c:v>0.27967205734903927</c:v>
                </c:pt>
                <c:pt idx="5">
                  <c:v>0.28732109805623163</c:v>
                </c:pt>
                <c:pt idx="6">
                  <c:v>0.29004879519207222</c:v>
                </c:pt>
                <c:pt idx="7">
                  <c:v>0.27694529805811968</c:v>
                </c:pt>
                <c:pt idx="8">
                  <c:v>0.28846344429929277</c:v>
                </c:pt>
                <c:pt idx="9">
                  <c:v>0.2884982030610404</c:v>
                </c:pt>
                <c:pt idx="10">
                  <c:v>0.29541155226896537</c:v>
                </c:pt>
              </c:numCache>
            </c:numRef>
          </c:yVal>
          <c:bubbleSize>
            <c:numRef>
              <c:f>'נתונים רב שנתיים'!$S$24:$AD$24</c:f>
              <c:numCache>
                <c:formatCode>_(* #,##0_);_(* \(#,##0\);_(* "-"??_);_(@_)</c:formatCode>
                <c:ptCount val="11"/>
                <c:pt idx="0">
                  <c:v>11378.886085775277</c:v>
                </c:pt>
                <c:pt idx="1">
                  <c:v>11832.431608626077</c:v>
                </c:pt>
                <c:pt idx="2">
                  <c:v>12604.561878952123</c:v>
                </c:pt>
                <c:pt idx="3">
                  <c:v>13471.816761309501</c:v>
                </c:pt>
                <c:pt idx="4">
                  <c:v>12208.523305324239</c:v>
                </c:pt>
                <c:pt idx="5">
                  <c:v>11910.976852525841</c:v>
                </c:pt>
                <c:pt idx="6">
                  <c:v>12637.723693629205</c:v>
                </c:pt>
                <c:pt idx="7">
                  <c:v>13139.130740064598</c:v>
                </c:pt>
                <c:pt idx="8">
                  <c:v>13200.049316612653</c:v>
                </c:pt>
                <c:pt idx="9">
                  <c:v>13509.923867149839</c:v>
                </c:pt>
                <c:pt idx="10">
                  <c:v>13497.040468378049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'נתונים רב שנתיים'!$S$6:$AD$6</c15:f>
                <c15:dlblRangeCache>
                  <c:ptCount val="11"/>
                  <c:pt idx="0">
                    <c:v>2005</c:v>
                  </c:pt>
                  <c:pt idx="1">
                    <c:v>2006</c:v>
                  </c:pt>
                  <c:pt idx="2">
                    <c:v>2007</c:v>
                  </c:pt>
                  <c:pt idx="3">
                    <c:v>2008</c:v>
                  </c:pt>
                  <c:pt idx="4">
                    <c:v>2009</c:v>
                  </c:pt>
                  <c:pt idx="5">
                    <c:v>2010</c:v>
                  </c:pt>
                  <c:pt idx="6">
                    <c:v>2011</c:v>
                  </c:pt>
                  <c:pt idx="7">
                    <c:v>2012</c:v>
                  </c:pt>
                  <c:pt idx="8">
                    <c:v>2013</c:v>
                  </c:pt>
                  <c:pt idx="9">
                    <c:v>2014</c:v>
                  </c:pt>
                  <c:pt idx="10">
                    <c:v>2015</c:v>
                  </c:pt>
                </c15:dlblRangeCache>
              </c15:datalabelsRang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5"/>
        <c:showNegBubbles val="0"/>
        <c:axId val="154788056"/>
        <c:axId val="154788448"/>
      </c:bubbleChart>
      <c:valAx>
        <c:axId val="154788056"/>
        <c:scaling>
          <c:orientation val="minMax"/>
          <c:min val="20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 rtl="1">
                  <a:defRPr sz="16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600" b="1"/>
                  <a:t>הכנסה מארנונה ממגורים ליח"ד</a:t>
                </a:r>
                <a:endParaRPr lang="en-US" sz="16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rtl="1">
                <a:defRPr sz="16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88448"/>
        <c:crosses val="autoZero"/>
        <c:crossBetween val="midCat"/>
      </c:valAx>
      <c:valAx>
        <c:axId val="1547884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rtl="1">
                  <a:defRPr sz="16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600" b="1"/>
                  <a:t>משקל הארנונה ממגורים בהכנסות</a:t>
                </a:r>
                <a:r>
                  <a:rPr lang="he-IL" sz="1600" b="1" baseline="0"/>
                  <a:t> (חופשיות, עצמאיות)</a:t>
                </a:r>
                <a:endParaRPr lang="en-US" sz="1600" b="1"/>
              </a:p>
            </c:rich>
          </c:tx>
          <c:layout>
            <c:manualLayout>
              <c:xMode val="edge"/>
              <c:yMode val="edge"/>
              <c:x val="6.5524093484687386E-3"/>
              <c:y val="0.1506543851196751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rtl="1">
                <a:defRPr sz="16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880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rtl="1">
              <a:defRPr sz="2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2000"/>
              <a:t>גידול</a:t>
            </a:r>
            <a:r>
              <a:rPr lang="he-IL" sz="2000" baseline="0"/>
              <a:t> באוכלוסיית הרשות במקביל לגידול במס' יחידות הדיור</a:t>
            </a:r>
            <a:endParaRPr lang="en-US" sz="2000"/>
          </a:p>
        </c:rich>
      </c:tx>
      <c:layout>
        <c:manualLayout>
          <c:xMode val="edge"/>
          <c:yMode val="edge"/>
          <c:x val="0.18143884695821927"/>
          <c:y val="6.228055693313155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1"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795959859379288"/>
          <c:y val="0.17849313445571097"/>
          <c:w val="0.72051517156587364"/>
          <c:h val="0.67282349999536961"/>
        </c:manualLayout>
      </c:layout>
      <c:lineChart>
        <c:grouping val="standard"/>
        <c:varyColors val="0"/>
        <c:ser>
          <c:idx val="0"/>
          <c:order val="0"/>
          <c:tx>
            <c:v>אוכלוסיה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'נתונים רב שנתיים'!$C$1:$P$1</c:f>
              <c:numCache>
                <c:formatCode>General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cat>
          <c:val>
            <c:numRef>
              <c:f>'נתונים רב שנתיים'!$C$959:$P$959</c:f>
              <c:numCache>
                <c:formatCode>_(* #,##0_);_(* \(#,##0\);_(* "-"??_);_(@_)</c:formatCode>
                <c:ptCount val="14"/>
                <c:pt idx="0">
                  <c:v>71341.157908955822</c:v>
                </c:pt>
                <c:pt idx="1">
                  <c:v>72405.026214628946</c:v>
                </c:pt>
                <c:pt idx="2">
                  <c:v>72870.107418673535</c:v>
                </c:pt>
                <c:pt idx="3">
                  <c:v>73161.775999999998</c:v>
                </c:pt>
                <c:pt idx="4">
                  <c:v>73448.559885762195</c:v>
                </c:pt>
                <c:pt idx="5">
                  <c:v>73784.699999999983</c:v>
                </c:pt>
                <c:pt idx="6">
                  <c:v>74442.233651621485</c:v>
                </c:pt>
                <c:pt idx="7">
                  <c:v>75869.2</c:v>
                </c:pt>
                <c:pt idx="8">
                  <c:v>76752.986789952265</c:v>
                </c:pt>
                <c:pt idx="9">
                  <c:v>77721.942925723444</c:v>
                </c:pt>
                <c:pt idx="10">
                  <c:v>79316.374192589064</c:v>
                </c:pt>
                <c:pt idx="11">
                  <c:v>80503.756000796289</c:v>
                </c:pt>
                <c:pt idx="12">
                  <c:v>81852.400000000009</c:v>
                </c:pt>
                <c:pt idx="13">
                  <c:v>83827.199999999997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4789232"/>
        <c:axId val="156207440"/>
      </c:lineChart>
      <c:lineChart>
        <c:grouping val="standard"/>
        <c:varyColors val="0"/>
        <c:ser>
          <c:idx val="1"/>
          <c:order val="1"/>
          <c:tx>
            <c:strRef>
              <c:f>'נתונים רב שנתיים'!$B$161</c:f>
              <c:strCache>
                <c:ptCount val="1"/>
                <c:pt idx="0">
                  <c:v>מספר דירות למגורים לפי חיובי ארנונה (אמצע שנה)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'נתונים רב שנתיים'!$C$1:$P$1</c:f>
              <c:numCache>
                <c:formatCode>General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cat>
          <c:val>
            <c:numRef>
              <c:f>'נתונים רב שנתיים'!$C$161:$P$161</c:f>
              <c:numCache>
                <c:formatCode>_(* #,##0_);_(* \(#,##0\);_(* "-"??_);_(@_)</c:formatCode>
                <c:ptCount val="14"/>
                <c:pt idx="0">
                  <c:v>24634</c:v>
                </c:pt>
                <c:pt idx="1">
                  <c:v>24634</c:v>
                </c:pt>
                <c:pt idx="2">
                  <c:v>25462</c:v>
                </c:pt>
                <c:pt idx="3">
                  <c:v>25765</c:v>
                </c:pt>
                <c:pt idx="4">
                  <c:v>26246</c:v>
                </c:pt>
                <c:pt idx="5">
                  <c:v>26568</c:v>
                </c:pt>
                <c:pt idx="6">
                  <c:v>26239</c:v>
                </c:pt>
                <c:pt idx="7">
                  <c:v>26539</c:v>
                </c:pt>
                <c:pt idx="8">
                  <c:v>27476</c:v>
                </c:pt>
                <c:pt idx="9">
                  <c:v>27940</c:v>
                </c:pt>
                <c:pt idx="10">
                  <c:v>28484</c:v>
                </c:pt>
                <c:pt idx="11">
                  <c:v>28388</c:v>
                </c:pt>
                <c:pt idx="12">
                  <c:v>30079</c:v>
                </c:pt>
                <c:pt idx="13">
                  <c:v>31086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208224"/>
        <c:axId val="156207832"/>
      </c:lineChart>
      <c:catAx>
        <c:axId val="15478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207440"/>
        <c:crosses val="autoZero"/>
        <c:auto val="1"/>
        <c:lblAlgn val="ctr"/>
        <c:lblOffset val="100"/>
        <c:noMultiLvlLbl val="0"/>
      </c:catAx>
      <c:valAx>
        <c:axId val="15620744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600"/>
                  <a:t>גודל אוכלוסיה</a:t>
                </a:r>
                <a:endParaRPr lang="en-US" sz="16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89232"/>
        <c:crosses val="autoZero"/>
        <c:crossBetween val="between"/>
      </c:valAx>
      <c:valAx>
        <c:axId val="156207832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600"/>
                  <a:t>מס' יחידות דיור לפי חיובי ארנונה</a:t>
                </a:r>
                <a:endParaRPr lang="en-US" sz="16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208224"/>
        <c:crosses val="max"/>
        <c:crossBetween val="between"/>
      </c:valAx>
      <c:catAx>
        <c:axId val="15620822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5620783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6633110322032871"/>
          <c:y val="0.94564079814154944"/>
          <c:w val="0.68135384834154289"/>
          <c:h val="4.628174733785861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2800"/>
              <a:t>שינויים בדמוגרפיה -</a:t>
            </a:r>
            <a:r>
              <a:rPr lang="he-IL" sz="2800" baseline="0"/>
              <a:t> חדרה</a:t>
            </a:r>
            <a:endParaRPr lang="en-US" sz="2800"/>
          </a:p>
        </c:rich>
      </c:tx>
      <c:layout>
        <c:manualLayout>
          <c:xMode val="edge"/>
          <c:yMode val="edge"/>
          <c:x val="0.31180523670213633"/>
          <c:y val="4.6201397601857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666185785618606"/>
          <c:y val="0.17744156407761508"/>
          <c:w val="0.8481286329060429"/>
          <c:h val="0.6012367409697080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'נתונים רב שנתיים'!$B$960</c:f>
              <c:strCache>
                <c:ptCount val="1"/>
                <c:pt idx="0">
                  <c:v>שינויים באוכלוסיה עד גיל 14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'נתונים רב שנתיים'!$C$954:$P$954</c:f>
              <c:numCache>
                <c:formatCode>0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cat>
          <c:val>
            <c:numRef>
              <c:f>'נתונים רב שנתיים'!$C$960:$P$960</c:f>
              <c:numCache>
                <c:formatCode>_(* #,##0_);_(* \(#,##0\);_(* "-"??_);_(@_)</c:formatCode>
                <c:ptCount val="14"/>
                <c:pt idx="1">
                  <c:v>-12.299999999999272</c:v>
                </c:pt>
                <c:pt idx="2">
                  <c:v>17.899999999997817</c:v>
                </c:pt>
                <c:pt idx="3">
                  <c:v>-211.82400000000052</c:v>
                </c:pt>
                <c:pt idx="4">
                  <c:v>62.324000000000524</c:v>
                </c:pt>
                <c:pt idx="5">
                  <c:v>-49.700000000000728</c:v>
                </c:pt>
                <c:pt idx="6">
                  <c:v>246.40000000000509</c:v>
                </c:pt>
                <c:pt idx="7">
                  <c:v>287.59999999999854</c:v>
                </c:pt>
                <c:pt idx="8">
                  <c:v>207.09999999999854</c:v>
                </c:pt>
                <c:pt idx="9">
                  <c:v>138.5</c:v>
                </c:pt>
                <c:pt idx="10">
                  <c:v>436.09999999999854</c:v>
                </c:pt>
                <c:pt idx="11">
                  <c:v>543.50000000000728</c:v>
                </c:pt>
                <c:pt idx="12">
                  <c:v>573.99999999999636</c:v>
                </c:pt>
                <c:pt idx="13">
                  <c:v>720.39999999999782</c:v>
                </c:pt>
              </c:numCache>
            </c:numRef>
          </c:val>
        </c:ser>
        <c:ser>
          <c:idx val="1"/>
          <c:order val="1"/>
          <c:tx>
            <c:strRef>
              <c:f>'נתונים רב שנתיים'!$B$961</c:f>
              <c:strCache>
                <c:ptCount val="1"/>
                <c:pt idx="0">
                  <c:v>שינויים באוכלוסיה בגילאים 15-29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'נתונים רב שנתיים'!$C$954:$P$954</c:f>
              <c:numCache>
                <c:formatCode>0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cat>
          <c:val>
            <c:numRef>
              <c:f>'נתונים רב שנתיים'!$C$961:$P$961</c:f>
              <c:numCache>
                <c:formatCode>_(* #,##0_);_(* \(#,##0\);_(* "-"??_);_(@_)</c:formatCode>
                <c:ptCount val="14"/>
                <c:pt idx="1">
                  <c:v>339.40492191626254</c:v>
                </c:pt>
                <c:pt idx="2">
                  <c:v>-209.99339970490109</c:v>
                </c:pt>
                <c:pt idx="3">
                  <c:v>15.899432806872937</c:v>
                </c:pt>
                <c:pt idx="4">
                  <c:v>-138.56610595818347</c:v>
                </c:pt>
                <c:pt idx="5">
                  <c:v>78.066105958183471</c:v>
                </c:pt>
                <c:pt idx="6">
                  <c:v>79.286043895641342</c:v>
                </c:pt>
                <c:pt idx="7">
                  <c:v>-714.1860438956428</c:v>
                </c:pt>
                <c:pt idx="8">
                  <c:v>81.339686591156351</c:v>
                </c:pt>
                <c:pt idx="9">
                  <c:v>633.48677026975929</c:v>
                </c:pt>
                <c:pt idx="10">
                  <c:v>254.253017355466</c:v>
                </c:pt>
                <c:pt idx="11">
                  <c:v>-241.03972106345827</c:v>
                </c:pt>
                <c:pt idx="12">
                  <c:v>-330.83975315292264</c:v>
                </c:pt>
                <c:pt idx="13">
                  <c:v>56.799999999999272</c:v>
                </c:pt>
              </c:numCache>
            </c:numRef>
          </c:val>
        </c:ser>
        <c:ser>
          <c:idx val="2"/>
          <c:order val="2"/>
          <c:tx>
            <c:strRef>
              <c:f>'נתונים רב שנתיים'!$B$962</c:f>
              <c:strCache>
                <c:ptCount val="1"/>
                <c:pt idx="0">
                  <c:v>שינויים באוכלוסיה בגילאים 30-64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'נתונים רב שנתיים'!$C$954:$P$954</c:f>
              <c:numCache>
                <c:formatCode>0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cat>
          <c:val>
            <c:numRef>
              <c:f>'נתונים רב שנתיים'!$C$962:$P$962</c:f>
              <c:numCache>
                <c:formatCode>_(* #,##0_);_(* \(#,##0\);_(* "-"??_);_(@_)</c:formatCode>
                <c:ptCount val="14"/>
                <c:pt idx="1">
                  <c:v>545.58816630305228</c:v>
                </c:pt>
                <c:pt idx="2">
                  <c:v>430.66247670943267</c:v>
                </c:pt>
                <c:pt idx="3">
                  <c:v>338.68803049825146</c:v>
                </c:pt>
                <c:pt idx="4">
                  <c:v>171.06057747733939</c:v>
                </c:pt>
                <c:pt idx="5">
                  <c:v>213.13942252266133</c:v>
                </c:pt>
                <c:pt idx="6">
                  <c:v>386.27708708824503</c:v>
                </c:pt>
                <c:pt idx="7">
                  <c:v>1408.5229129117579</c:v>
                </c:pt>
                <c:pt idx="8">
                  <c:v>358.40502632192511</c:v>
                </c:pt>
                <c:pt idx="9">
                  <c:v>-236.32528235606151</c:v>
                </c:pt>
                <c:pt idx="10">
                  <c:v>474.85191605911314</c:v>
                </c:pt>
                <c:pt idx="11">
                  <c:v>427.17490109544087</c:v>
                </c:pt>
                <c:pt idx="12">
                  <c:v>529.09343887957948</c:v>
                </c:pt>
                <c:pt idx="13">
                  <c:v>649.20000000000437</c:v>
                </c:pt>
              </c:numCache>
            </c:numRef>
          </c:val>
        </c:ser>
        <c:ser>
          <c:idx val="3"/>
          <c:order val="3"/>
          <c:tx>
            <c:strRef>
              <c:f>'נתונים רב שנתיים'!$B$963</c:f>
              <c:strCache>
                <c:ptCount val="1"/>
                <c:pt idx="0">
                  <c:v>שינויים באוכלוסיה בגילאים 65 ומעלה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'נתונים רב שנתיים'!$C$954:$P$954</c:f>
              <c:numCache>
                <c:formatCode>0</c:formatCode>
                <c:ptCount val="1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</c:numCache>
            </c:numRef>
          </c:cat>
          <c:val>
            <c:numRef>
              <c:f>'נתונים רב שנתיים'!$C$963:$P$963</c:f>
              <c:numCache>
                <c:formatCode>_(* #,##0_);_(* \(#,##0\);_(* "-"??_);_(@_)</c:formatCode>
                <c:ptCount val="14"/>
                <c:pt idx="1">
                  <c:v>191.17521745379781</c:v>
                </c:pt>
                <c:pt idx="2">
                  <c:v>226.51212704006684</c:v>
                </c:pt>
                <c:pt idx="3">
                  <c:v>148.90511802133005</c:v>
                </c:pt>
                <c:pt idx="4">
                  <c:v>191.96541424304451</c:v>
                </c:pt>
                <c:pt idx="5">
                  <c:v>94.634585756955858</c:v>
                </c:pt>
                <c:pt idx="6">
                  <c:v>-54.429479362399434</c:v>
                </c:pt>
                <c:pt idx="7">
                  <c:v>445.02947936240162</c:v>
                </c:pt>
                <c:pt idx="8">
                  <c:v>236.94207703918073</c:v>
                </c:pt>
                <c:pt idx="9">
                  <c:v>433.29464785747223</c:v>
                </c:pt>
                <c:pt idx="10">
                  <c:v>429.22633345105351</c:v>
                </c:pt>
                <c:pt idx="11">
                  <c:v>457.7466281752404</c:v>
                </c:pt>
                <c:pt idx="12">
                  <c:v>576.39031347705168</c:v>
                </c:pt>
                <c:pt idx="13">
                  <c:v>548.40000000000146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6209008"/>
        <c:axId val="156209400"/>
      </c:barChart>
      <c:catAx>
        <c:axId val="1562090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209400"/>
        <c:crossesAt val="-500"/>
        <c:auto val="1"/>
        <c:lblAlgn val="ctr"/>
        <c:lblOffset val="100"/>
        <c:noMultiLvlLbl val="0"/>
      </c:catAx>
      <c:valAx>
        <c:axId val="156209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209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2064750633121514"/>
          <c:y val="0.81313214372504994"/>
          <c:w val="0.63199511163415378"/>
          <c:h val="0.146312302670886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60" workbookViewId="0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73" workbookViewId="0" zoomToFit="1"/>
  </sheetViews>
  <pageMargins left="0.7" right="0.7" top="0.75" bottom="0.75" header="0.3" footer="0.3"/>
  <drawing r:id="rId1"/>
</chartsheet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323850</xdr:colOff>
      <xdr:row>48</xdr:row>
      <xdr:rowOff>19050</xdr:rowOff>
    </xdr:to>
    <xdr:sp macro="" textlink="">
      <xdr:nvSpPr>
        <xdr:cNvPr id="1026" name="Rectangle 2" hidden="1"/>
        <xdr:cNvSpPr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16372</xdr:col>
      <xdr:colOff>533400</xdr:colOff>
      <xdr:row>0</xdr:row>
      <xdr:rowOff>0</xdr:rowOff>
    </xdr:from>
    <xdr:to>
      <xdr:col>16383</xdr:col>
      <xdr:colOff>838200</xdr:colOff>
      <xdr:row>48</xdr:row>
      <xdr:rowOff>19050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13722772275" y="0"/>
          <a:ext cx="9525000" cy="953452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323850</xdr:colOff>
      <xdr:row>48</xdr:row>
      <xdr:rowOff>19050</xdr:rowOff>
    </xdr:to>
    <xdr:sp macro="" textlink="">
      <xdr:nvSpPr>
        <xdr:cNvPr id="3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16372</xdr:col>
      <xdr:colOff>533400</xdr:colOff>
      <xdr:row>0</xdr:row>
      <xdr:rowOff>0</xdr:rowOff>
    </xdr:from>
    <xdr:to>
      <xdr:col>16383</xdr:col>
      <xdr:colOff>838200</xdr:colOff>
      <xdr:row>48</xdr:row>
      <xdr:rowOff>19050</xdr:rowOff>
    </xdr:to>
    <xdr:sp macro="" textlink="">
      <xdr:nvSpPr>
        <xdr:cNvPr id="4" name="AutoShape 2"/>
        <xdr:cNvSpPr>
          <a:spLocks noChangeArrowheads="1"/>
        </xdr:cNvSpPr>
      </xdr:nvSpPr>
      <xdr:spPr bwMode="auto">
        <a:xfrm>
          <a:off x="13722848475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323850</xdr:colOff>
      <xdr:row>48</xdr:row>
      <xdr:rowOff>19050</xdr:rowOff>
    </xdr:to>
    <xdr:sp macro="" textlink="">
      <xdr:nvSpPr>
        <xdr:cNvPr id="5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16372</xdr:col>
      <xdr:colOff>533400</xdr:colOff>
      <xdr:row>0</xdr:row>
      <xdr:rowOff>0</xdr:rowOff>
    </xdr:from>
    <xdr:to>
      <xdr:col>16383</xdr:col>
      <xdr:colOff>838200</xdr:colOff>
      <xdr:row>48</xdr:row>
      <xdr:rowOff>19050</xdr:rowOff>
    </xdr:to>
    <xdr:sp macro="" textlink="">
      <xdr:nvSpPr>
        <xdr:cNvPr id="6" name="AutoShape 2"/>
        <xdr:cNvSpPr>
          <a:spLocks noChangeArrowheads="1"/>
        </xdr:cNvSpPr>
      </xdr:nvSpPr>
      <xdr:spPr bwMode="auto">
        <a:xfrm>
          <a:off x="13722848475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323850</xdr:colOff>
      <xdr:row>48</xdr:row>
      <xdr:rowOff>19050</xdr:rowOff>
    </xdr:to>
    <xdr:sp macro="" textlink="">
      <xdr:nvSpPr>
        <xdr:cNvPr id="7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16372</xdr:col>
      <xdr:colOff>533400</xdr:colOff>
      <xdr:row>0</xdr:row>
      <xdr:rowOff>0</xdr:rowOff>
    </xdr:from>
    <xdr:to>
      <xdr:col>16383</xdr:col>
      <xdr:colOff>838200</xdr:colOff>
      <xdr:row>48</xdr:row>
      <xdr:rowOff>19050</xdr:rowOff>
    </xdr:to>
    <xdr:sp macro="" textlink="">
      <xdr:nvSpPr>
        <xdr:cNvPr id="8" name="AutoShape 2"/>
        <xdr:cNvSpPr>
          <a:spLocks noChangeArrowheads="1"/>
        </xdr:cNvSpPr>
      </xdr:nvSpPr>
      <xdr:spPr bwMode="auto">
        <a:xfrm>
          <a:off x="13722848475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323850</xdr:colOff>
      <xdr:row>48</xdr:row>
      <xdr:rowOff>19050</xdr:rowOff>
    </xdr:to>
    <xdr:sp macro="" textlink="">
      <xdr:nvSpPr>
        <xdr:cNvPr id="9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323850</xdr:colOff>
      <xdr:row>48</xdr:row>
      <xdr:rowOff>19050</xdr:rowOff>
    </xdr:to>
    <xdr:sp macro="" textlink="">
      <xdr:nvSpPr>
        <xdr:cNvPr id="10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16372</xdr:col>
      <xdr:colOff>533400</xdr:colOff>
      <xdr:row>0</xdr:row>
      <xdr:rowOff>0</xdr:rowOff>
    </xdr:from>
    <xdr:to>
      <xdr:col>16383</xdr:col>
      <xdr:colOff>838200</xdr:colOff>
      <xdr:row>48</xdr:row>
      <xdr:rowOff>19050</xdr:rowOff>
    </xdr:to>
    <xdr:sp macro="" textlink="">
      <xdr:nvSpPr>
        <xdr:cNvPr id="11" name="AutoShape 2"/>
        <xdr:cNvSpPr>
          <a:spLocks noChangeArrowheads="1"/>
        </xdr:cNvSpPr>
      </xdr:nvSpPr>
      <xdr:spPr bwMode="auto">
        <a:xfrm>
          <a:off x="13722848475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323850</xdr:colOff>
      <xdr:row>48</xdr:row>
      <xdr:rowOff>19050</xdr:rowOff>
    </xdr:to>
    <xdr:sp macro="" textlink="">
      <xdr:nvSpPr>
        <xdr:cNvPr id="12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40536" cy="625928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51875" cy="62706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50788" cy="626301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0.4721</cdr:x>
      <cdr:y>0.24583</cdr:y>
    </cdr:from>
    <cdr:to>
      <cdr:x>0.92609</cdr:x>
      <cdr:y>0.30833</cdr:y>
    </cdr:to>
    <cdr:cxnSp macro="">
      <cdr:nvCxnSpPr>
        <cdr:cNvPr id="3" name="Straight Arrow Connector 2"/>
        <cdr:cNvCxnSpPr/>
      </cdr:nvCxnSpPr>
      <cdr:spPr>
        <a:xfrm xmlns:a="http://schemas.openxmlformats.org/drawingml/2006/main" flipV="1">
          <a:off x="4084007" y="1539658"/>
          <a:ext cx="3927431" cy="391438"/>
        </a:xfrm>
        <a:prstGeom xmlns:a="http://schemas.openxmlformats.org/drawingml/2006/main" prst="straightConnector1">
          <a:avLst/>
        </a:prstGeom>
        <a:ln xmlns:a="http://schemas.openxmlformats.org/drawingml/2006/main" w="57150"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50788" cy="626301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650788" cy="626301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L1000"/>
  <sheetViews>
    <sheetView rightToLeft="1" tabSelected="1" zoomScale="70" zoomScaleNormal="7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" sqref="A2:A14"/>
    </sheetView>
  </sheetViews>
  <sheetFormatPr defaultColWidth="12.5703125" defaultRowHeight="15" customHeight="1" x14ac:dyDescent="0.25"/>
  <cols>
    <col min="1" max="1" width="14.42578125" customWidth="1"/>
    <col min="2" max="2" width="51.5703125" customWidth="1"/>
    <col min="3" max="16" width="9" customWidth="1"/>
    <col min="17" max="17" width="10.5703125" bestFit="1" customWidth="1"/>
    <col min="18" max="18" width="72.140625" style="3" customWidth="1"/>
    <col min="19" max="19" width="10.42578125" hidden="1" customWidth="1"/>
    <col min="20" max="20" width="11.42578125" bestFit="1" customWidth="1"/>
    <col min="21" max="24" width="12" bestFit="1" customWidth="1"/>
    <col min="25" max="25" width="11.42578125" bestFit="1" customWidth="1"/>
    <col min="26" max="26" width="12" bestFit="1" customWidth="1"/>
    <col min="27" max="28" width="11.5703125" bestFit="1" customWidth="1"/>
    <col min="29" max="30" width="12" bestFit="1" customWidth="1"/>
    <col min="31" max="31" width="10" bestFit="1" customWidth="1"/>
    <col min="32" max="34" width="7.5703125" customWidth="1"/>
  </cols>
  <sheetData>
    <row r="1" spans="1:35" ht="15.75" customHeight="1" x14ac:dyDescent="0.25">
      <c r="A1" s="222" t="s">
        <v>921</v>
      </c>
      <c r="B1" s="223"/>
      <c r="C1" s="1">
        <v>2002</v>
      </c>
      <c r="D1" s="1">
        <v>2003</v>
      </c>
      <c r="E1" s="1">
        <v>2004</v>
      </c>
      <c r="F1" s="1">
        <v>2005</v>
      </c>
      <c r="G1" s="1">
        <v>2006</v>
      </c>
      <c r="H1" s="1">
        <v>2007</v>
      </c>
      <c r="I1" s="1">
        <v>2008</v>
      </c>
      <c r="J1" s="1">
        <v>2009</v>
      </c>
      <c r="K1" s="1">
        <v>2010</v>
      </c>
      <c r="L1" s="1">
        <v>2011</v>
      </c>
      <c r="M1" s="1">
        <v>2012</v>
      </c>
      <c r="N1" s="1">
        <v>2013</v>
      </c>
      <c r="O1" s="1">
        <v>2014</v>
      </c>
      <c r="P1" s="1">
        <v>2015</v>
      </c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3"/>
    </row>
    <row r="2" spans="1:35" x14ac:dyDescent="0.25">
      <c r="A2" s="236" t="s">
        <v>0</v>
      </c>
      <c r="B2" s="4" t="s">
        <v>1</v>
      </c>
      <c r="C2" s="5" t="s">
        <v>917</v>
      </c>
      <c r="D2" s="5" t="s">
        <v>917</v>
      </c>
      <c r="E2" s="5" t="s">
        <v>917</v>
      </c>
      <c r="F2" s="5" t="s">
        <v>917</v>
      </c>
      <c r="G2" s="5" t="s">
        <v>917</v>
      </c>
      <c r="H2" s="5" t="s">
        <v>917</v>
      </c>
      <c r="I2" s="5" t="s">
        <v>917</v>
      </c>
      <c r="J2" s="5" t="s">
        <v>917</v>
      </c>
      <c r="K2" s="5" t="s">
        <v>917</v>
      </c>
      <c r="L2" s="5" t="s">
        <v>917</v>
      </c>
      <c r="M2" s="5" t="s">
        <v>917</v>
      </c>
      <c r="N2" s="5" t="s">
        <v>917</v>
      </c>
      <c r="O2" s="5" t="s">
        <v>917</v>
      </c>
      <c r="P2" s="5" t="s">
        <v>917</v>
      </c>
      <c r="S2" s="2"/>
      <c r="T2" s="2"/>
      <c r="U2" s="2"/>
      <c r="V2" s="2"/>
      <c r="W2" s="2"/>
      <c r="X2" s="43">
        <f>(X3-$S$3)/(X8-$S$8)</f>
        <v>197.033426183844</v>
      </c>
      <c r="Y2" s="43">
        <f>(Y3-$X$3)/(Y8-$X$8)</f>
        <v>196.051227321238</v>
      </c>
      <c r="Z2" s="2"/>
      <c r="AA2" s="2"/>
      <c r="AB2" s="2"/>
      <c r="AC2" s="2"/>
      <c r="AD2" s="2"/>
      <c r="AE2" s="3"/>
    </row>
    <row r="3" spans="1:35" ht="24.75" customHeight="1" x14ac:dyDescent="0.25">
      <c r="A3" s="225"/>
      <c r="B3" s="6" t="s">
        <v>2</v>
      </c>
      <c r="C3" s="7" t="s">
        <v>918</v>
      </c>
      <c r="D3" s="7" t="s">
        <v>918</v>
      </c>
      <c r="E3" s="7" t="s">
        <v>918</v>
      </c>
      <c r="F3" s="7" t="s">
        <v>918</v>
      </c>
      <c r="G3" s="7" t="s">
        <v>918</v>
      </c>
      <c r="H3" s="7" t="s">
        <v>918</v>
      </c>
      <c r="I3" s="7" t="s">
        <v>918</v>
      </c>
      <c r="J3" s="7" t="s">
        <v>918</v>
      </c>
      <c r="K3" s="7" t="s">
        <v>918</v>
      </c>
      <c r="L3" s="7" t="s">
        <v>918</v>
      </c>
      <c r="M3" s="7" t="s">
        <v>918</v>
      </c>
      <c r="N3" s="7" t="s">
        <v>918</v>
      </c>
      <c r="O3" s="7" t="s">
        <v>918</v>
      </c>
      <c r="P3" s="7" t="s">
        <v>918</v>
      </c>
      <c r="S3" s="2">
        <f>S8*S22</f>
        <v>2596195</v>
      </c>
      <c r="T3" s="2"/>
      <c r="U3" s="2"/>
      <c r="V3" s="2"/>
      <c r="W3" s="2"/>
      <c r="X3" s="2">
        <f>X8*X22</f>
        <v>2808400</v>
      </c>
      <c r="Y3" s="129">
        <f>Y8*Y22</f>
        <v>2992100</v>
      </c>
      <c r="Z3" s="2"/>
      <c r="AA3" s="2"/>
      <c r="AB3" s="2"/>
      <c r="AC3" s="2"/>
      <c r="AD3" s="2"/>
      <c r="AE3" s="3"/>
    </row>
    <row r="4" spans="1:35" ht="15.75" customHeight="1" x14ac:dyDescent="0.25">
      <c r="A4" s="225"/>
      <c r="B4" s="6" t="s">
        <v>3</v>
      </c>
      <c r="C4" s="7" t="s">
        <v>4</v>
      </c>
      <c r="D4" s="7" t="s">
        <v>4</v>
      </c>
      <c r="E4" s="7" t="s">
        <v>4</v>
      </c>
      <c r="F4" s="7" t="s">
        <v>4</v>
      </c>
      <c r="G4" s="7" t="s">
        <v>4</v>
      </c>
      <c r="H4" s="7" t="s">
        <v>4</v>
      </c>
      <c r="I4" s="7" t="s">
        <v>4</v>
      </c>
      <c r="J4" s="7" t="s">
        <v>4</v>
      </c>
      <c r="K4" s="7" t="s">
        <v>4</v>
      </c>
      <c r="L4" s="7" t="s">
        <v>4</v>
      </c>
      <c r="M4" s="7" t="s">
        <v>4</v>
      </c>
      <c r="N4" s="7" t="s">
        <v>4</v>
      </c>
      <c r="O4" s="7" t="s">
        <v>4</v>
      </c>
      <c r="P4" s="7" t="s">
        <v>4</v>
      </c>
      <c r="R4" s="180"/>
      <c r="S4" s="8"/>
      <c r="T4" s="8"/>
      <c r="U4" s="8"/>
      <c r="V4" s="8"/>
      <c r="W4" s="8"/>
      <c r="X4" s="8"/>
      <c r="Y4" s="8"/>
      <c r="Z4" s="8"/>
      <c r="AA4" s="8"/>
      <c r="AB4" s="8"/>
      <c r="AC4" s="2"/>
      <c r="AD4" s="8">
        <f>P369</f>
        <v>95641</v>
      </c>
      <c r="AE4" s="3"/>
    </row>
    <row r="5" spans="1:35" ht="19.5" customHeight="1" x14ac:dyDescent="0.25">
      <c r="A5" s="225"/>
      <c r="B5" s="6" t="s">
        <v>5</v>
      </c>
      <c r="C5" s="7">
        <v>31.9</v>
      </c>
      <c r="D5" s="7">
        <v>31.9</v>
      </c>
      <c r="E5" s="7">
        <v>31.9</v>
      </c>
      <c r="F5" s="7">
        <v>31.9</v>
      </c>
      <c r="G5" s="7">
        <v>31.9</v>
      </c>
      <c r="H5" s="7">
        <v>31.9</v>
      </c>
      <c r="I5" s="7">
        <v>31.9</v>
      </c>
      <c r="J5" s="7">
        <v>31.9</v>
      </c>
      <c r="K5" s="7">
        <v>31.9</v>
      </c>
      <c r="L5" s="7">
        <v>31.9</v>
      </c>
      <c r="M5" s="7">
        <v>31.9</v>
      </c>
      <c r="N5" s="7">
        <v>31.9</v>
      </c>
      <c r="O5" s="7">
        <v>31.9</v>
      </c>
      <c r="P5" s="7">
        <v>31.9</v>
      </c>
      <c r="R5" s="232" t="s">
        <v>931</v>
      </c>
      <c r="S5" s="233"/>
      <c r="T5" s="233"/>
      <c r="U5" s="233"/>
      <c r="V5" s="233"/>
      <c r="W5" s="233"/>
      <c r="X5" s="233"/>
      <c r="Y5" s="233"/>
      <c r="Z5" s="233"/>
      <c r="AA5" s="233"/>
      <c r="AB5" s="233"/>
      <c r="AC5" s="233"/>
      <c r="AD5" s="234"/>
      <c r="AE5" s="3"/>
    </row>
    <row r="6" spans="1:35" ht="15.75" customHeight="1" x14ac:dyDescent="0.25">
      <c r="A6" s="225"/>
      <c r="B6" s="6" t="s">
        <v>6</v>
      </c>
      <c r="C6" s="7" t="s">
        <v>919</v>
      </c>
      <c r="D6" s="7" t="s">
        <v>919</v>
      </c>
      <c r="E6" s="7" t="s">
        <v>919</v>
      </c>
      <c r="F6" s="7" t="s">
        <v>919</v>
      </c>
      <c r="G6" s="7" t="s">
        <v>919</v>
      </c>
      <c r="H6" s="7" t="s">
        <v>919</v>
      </c>
      <c r="I6" s="7" t="s">
        <v>919</v>
      </c>
      <c r="J6" s="7" t="s">
        <v>919</v>
      </c>
      <c r="K6" s="7" t="s">
        <v>919</v>
      </c>
      <c r="L6" s="7" t="s">
        <v>919</v>
      </c>
      <c r="M6" s="7" t="s">
        <v>919</v>
      </c>
      <c r="N6" s="7">
        <v>1952</v>
      </c>
      <c r="O6" s="7">
        <v>1952</v>
      </c>
      <c r="P6" s="7" t="s">
        <v>919</v>
      </c>
      <c r="R6" s="191" t="s">
        <v>7</v>
      </c>
      <c r="S6" s="192">
        <v>2004</v>
      </c>
      <c r="T6" s="193">
        <v>2005</v>
      </c>
      <c r="U6" s="194">
        <v>2006</v>
      </c>
      <c r="V6" s="192">
        <v>2007</v>
      </c>
      <c r="W6" s="193">
        <v>2008</v>
      </c>
      <c r="X6" s="194">
        <v>2009</v>
      </c>
      <c r="Y6" s="194">
        <v>2010</v>
      </c>
      <c r="Z6" s="192">
        <v>2011</v>
      </c>
      <c r="AA6" s="193">
        <v>2012</v>
      </c>
      <c r="AB6" s="194">
        <v>2013</v>
      </c>
      <c r="AC6" s="194">
        <v>2014</v>
      </c>
      <c r="AD6" s="192">
        <v>2015</v>
      </c>
      <c r="AE6" s="3"/>
    </row>
    <row r="7" spans="1:35" x14ac:dyDescent="0.25">
      <c r="A7" s="225"/>
      <c r="B7" s="6" t="s">
        <v>8</v>
      </c>
      <c r="C7" s="7">
        <v>21</v>
      </c>
      <c r="D7" s="7">
        <v>21</v>
      </c>
      <c r="E7" s="7">
        <v>21</v>
      </c>
      <c r="F7" s="7">
        <v>19</v>
      </c>
      <c r="G7" s="7">
        <v>19</v>
      </c>
      <c r="H7" s="7">
        <v>19</v>
      </c>
      <c r="I7" s="7">
        <v>19</v>
      </c>
      <c r="J7" s="7">
        <v>19</v>
      </c>
      <c r="K7" s="7">
        <v>19</v>
      </c>
      <c r="L7" s="7">
        <v>19</v>
      </c>
      <c r="M7" s="7">
        <v>5</v>
      </c>
      <c r="N7" s="7">
        <v>5</v>
      </c>
      <c r="O7" s="7">
        <v>5</v>
      </c>
      <c r="P7" s="7">
        <v>19</v>
      </c>
      <c r="R7" s="205" t="s">
        <v>9</v>
      </c>
      <c r="S7" s="195">
        <f t="shared" ref="S7:AD7" si="0">E15*1000</f>
        <v>75300</v>
      </c>
      <c r="T7" s="195">
        <f t="shared" si="0"/>
        <v>75692</v>
      </c>
      <c r="U7" s="195">
        <f t="shared" si="0"/>
        <v>76300</v>
      </c>
      <c r="V7" s="195">
        <f t="shared" si="0"/>
        <v>77100</v>
      </c>
      <c r="W7" s="195">
        <f t="shared" si="0"/>
        <v>78200</v>
      </c>
      <c r="X7" s="195">
        <f t="shared" si="0"/>
        <v>80200</v>
      </c>
      <c r="Y7" s="195">
        <f t="shared" si="0"/>
        <v>81500</v>
      </c>
      <c r="Z7" s="195">
        <f t="shared" si="0"/>
        <v>82500</v>
      </c>
      <c r="AA7" s="195">
        <f t="shared" si="0"/>
        <v>84100</v>
      </c>
      <c r="AB7" s="195">
        <f t="shared" si="0"/>
        <v>85400</v>
      </c>
      <c r="AC7" s="195">
        <f t="shared" si="0"/>
        <v>86800</v>
      </c>
      <c r="AD7" s="195">
        <f t="shared" si="0"/>
        <v>88800</v>
      </c>
      <c r="AE7" s="133">
        <f>AD7/S7</f>
        <v>1.1792828685258965</v>
      </c>
    </row>
    <row r="8" spans="1:35" x14ac:dyDescent="0.25">
      <c r="A8" s="225"/>
      <c r="B8" s="6" t="s">
        <v>10</v>
      </c>
      <c r="C8" s="7" t="s">
        <v>920</v>
      </c>
      <c r="D8" s="7" t="s">
        <v>920</v>
      </c>
      <c r="E8" s="7" t="s">
        <v>920</v>
      </c>
      <c r="F8" s="7" t="s">
        <v>920</v>
      </c>
      <c r="G8" s="7" t="s">
        <v>920</v>
      </c>
      <c r="H8" s="7" t="s">
        <v>920</v>
      </c>
      <c r="I8" s="7" t="s">
        <v>920</v>
      </c>
      <c r="J8" s="7" t="s">
        <v>920</v>
      </c>
      <c r="K8" s="7" t="s">
        <v>920</v>
      </c>
      <c r="L8" s="7" t="s">
        <v>920</v>
      </c>
      <c r="M8" s="7" t="s">
        <v>920</v>
      </c>
      <c r="N8" s="7" t="s">
        <v>920</v>
      </c>
      <c r="O8" s="7" t="s">
        <v>920</v>
      </c>
      <c r="P8" s="7" t="s">
        <v>920</v>
      </c>
      <c r="R8" s="206" t="s">
        <v>11</v>
      </c>
      <c r="S8" s="196">
        <f t="shared" ref="S8:AD8" si="1">E161</f>
        <v>25462</v>
      </c>
      <c r="T8" s="196">
        <f t="shared" si="1"/>
        <v>25765</v>
      </c>
      <c r="U8" s="196">
        <f t="shared" si="1"/>
        <v>26246</v>
      </c>
      <c r="V8" s="196">
        <f t="shared" si="1"/>
        <v>26568</v>
      </c>
      <c r="W8" s="196">
        <f t="shared" si="1"/>
        <v>26239</v>
      </c>
      <c r="X8" s="196">
        <f t="shared" si="1"/>
        <v>26539</v>
      </c>
      <c r="Y8" s="196">
        <f t="shared" si="1"/>
        <v>27476</v>
      </c>
      <c r="Z8" s="196">
        <f t="shared" si="1"/>
        <v>27940</v>
      </c>
      <c r="AA8" s="196">
        <f t="shared" si="1"/>
        <v>28484</v>
      </c>
      <c r="AB8" s="196">
        <f t="shared" si="1"/>
        <v>28388</v>
      </c>
      <c r="AC8" s="196">
        <f t="shared" si="1"/>
        <v>30079</v>
      </c>
      <c r="AD8" s="196">
        <f t="shared" si="1"/>
        <v>31086</v>
      </c>
      <c r="AE8" s="133">
        <f>AD8/S8</f>
        <v>1.2208781713926635</v>
      </c>
    </row>
    <row r="9" spans="1:35" ht="24.75" customHeight="1" x14ac:dyDescent="0.25">
      <c r="A9" s="225"/>
      <c r="B9" s="6" t="s">
        <v>12</v>
      </c>
      <c r="C9" s="7" t="s">
        <v>921</v>
      </c>
      <c r="D9" s="7" t="s">
        <v>921</v>
      </c>
      <c r="E9" s="7" t="s">
        <v>921</v>
      </c>
      <c r="F9" s="7" t="s">
        <v>921</v>
      </c>
      <c r="G9" s="7" t="s">
        <v>921</v>
      </c>
      <c r="H9" s="7" t="s">
        <v>921</v>
      </c>
      <c r="I9" s="7" t="s">
        <v>921</v>
      </c>
      <c r="J9" s="7" t="s">
        <v>921</v>
      </c>
      <c r="K9" s="7" t="s">
        <v>921</v>
      </c>
      <c r="L9" s="7" t="s">
        <v>921</v>
      </c>
      <c r="M9" s="7" t="s">
        <v>921</v>
      </c>
      <c r="N9" s="7" t="s">
        <v>921</v>
      </c>
      <c r="O9" s="7" t="s">
        <v>921</v>
      </c>
      <c r="P9" s="7" t="s">
        <v>921</v>
      </c>
      <c r="R9" s="206" t="s">
        <v>13</v>
      </c>
      <c r="S9" s="197">
        <f t="shared" ref="S9:AD9" si="2">E10</f>
        <v>5</v>
      </c>
      <c r="T9" s="197">
        <f t="shared" si="2"/>
        <v>5</v>
      </c>
      <c r="U9" s="197">
        <f t="shared" si="2"/>
        <v>5</v>
      </c>
      <c r="V9" s="197">
        <f t="shared" si="2"/>
        <v>5</v>
      </c>
      <c r="W9" s="197">
        <f t="shared" si="2"/>
        <v>6</v>
      </c>
      <c r="X9" s="197">
        <f t="shared" si="2"/>
        <v>6</v>
      </c>
      <c r="Y9" s="197">
        <f t="shared" si="2"/>
        <v>6</v>
      </c>
      <c r="Z9" s="197">
        <f t="shared" si="2"/>
        <v>5</v>
      </c>
      <c r="AA9" s="197">
        <f t="shared" si="2"/>
        <v>5</v>
      </c>
      <c r="AB9" s="197">
        <f t="shared" si="2"/>
        <v>5</v>
      </c>
      <c r="AC9" s="197">
        <f t="shared" si="2"/>
        <v>5</v>
      </c>
      <c r="AD9" s="197">
        <f t="shared" si="2"/>
        <v>6</v>
      </c>
      <c r="AI9" s="62"/>
    </row>
    <row r="10" spans="1:35" x14ac:dyDescent="0.25">
      <c r="A10" s="225"/>
      <c r="B10" s="6" t="s">
        <v>14</v>
      </c>
      <c r="C10" s="7">
        <v>5</v>
      </c>
      <c r="D10" s="7">
        <v>5</v>
      </c>
      <c r="E10" s="7">
        <v>5</v>
      </c>
      <c r="F10" s="7">
        <v>5</v>
      </c>
      <c r="G10" s="7">
        <v>5</v>
      </c>
      <c r="H10" s="7">
        <v>5</v>
      </c>
      <c r="I10" s="7">
        <v>6</v>
      </c>
      <c r="J10" s="7">
        <v>6</v>
      </c>
      <c r="K10" s="7">
        <v>6</v>
      </c>
      <c r="L10" s="7">
        <v>5</v>
      </c>
      <c r="M10" s="7">
        <v>5</v>
      </c>
      <c r="N10" s="7">
        <v>5</v>
      </c>
      <c r="O10" s="7">
        <v>5</v>
      </c>
      <c r="P10" s="7">
        <v>6</v>
      </c>
      <c r="R10" s="206" t="s">
        <v>908</v>
      </c>
      <c r="S10" s="198">
        <f>(E199+E215-E463)/E191</f>
        <v>0.74788320121715934</v>
      </c>
      <c r="T10" s="198">
        <f t="shared" ref="T10:AD10" si="3">(F199+F215-F463)/F191</f>
        <v>0.71841301527641421</v>
      </c>
      <c r="U10" s="198">
        <f t="shared" si="3"/>
        <v>0.71834126458502212</v>
      </c>
      <c r="V10" s="198">
        <f t="shared" si="3"/>
        <v>0.72934408581479848</v>
      </c>
      <c r="W10" s="198">
        <f t="shared" si="3"/>
        <v>0.73280925129293562</v>
      </c>
      <c r="X10" s="198">
        <f t="shared" si="3"/>
        <v>0.70305224542642719</v>
      </c>
      <c r="Y10" s="198">
        <f t="shared" si="3"/>
        <v>0.69016552611569282</v>
      </c>
      <c r="Z10" s="198">
        <f t="shared" si="3"/>
        <v>0.69156654238443815</v>
      </c>
      <c r="AA10" s="198">
        <f t="shared" si="3"/>
        <v>0.69831171756032751</v>
      </c>
      <c r="AB10" s="198">
        <f t="shared" si="3"/>
        <v>0.6700561953461095</v>
      </c>
      <c r="AC10" s="198">
        <f t="shared" si="3"/>
        <v>0.66532433026276194</v>
      </c>
      <c r="AD10" s="198">
        <f t="shared" si="3"/>
        <v>0.66767374853333239</v>
      </c>
      <c r="AI10" s="62"/>
    </row>
    <row r="11" spans="1:35" x14ac:dyDescent="0.25">
      <c r="A11" s="225"/>
      <c r="B11" s="9" t="s">
        <v>15</v>
      </c>
      <c r="C11" s="7" t="e">
        <v>#N/A</v>
      </c>
      <c r="D11" s="7" t="e">
        <v>#N/A</v>
      </c>
      <c r="E11" s="7" t="e">
        <v>#N/A</v>
      </c>
      <c r="F11" s="7" t="e">
        <v>#N/A</v>
      </c>
      <c r="G11" s="7" t="e">
        <v>#N/A</v>
      </c>
      <c r="H11" s="7" t="e">
        <v>#N/A</v>
      </c>
      <c r="I11" s="7">
        <v>0.28799999999999998</v>
      </c>
      <c r="J11" s="7">
        <v>0.28799999999999998</v>
      </c>
      <c r="K11" s="7">
        <v>0.28799999999999998</v>
      </c>
      <c r="L11" s="7">
        <v>0.28799999999999998</v>
      </c>
      <c r="M11" s="7">
        <v>0.28799999999999998</v>
      </c>
      <c r="N11" s="7">
        <v>0.28799999999999998</v>
      </c>
      <c r="O11" s="7">
        <v>0.28799999999999998</v>
      </c>
      <c r="P11" s="7">
        <v>0.255</v>
      </c>
      <c r="R11" s="206" t="s">
        <v>16</v>
      </c>
      <c r="S11" s="198">
        <f t="shared" ref="S11:AD11" si="4">E203/E201</f>
        <v>0.3386839964262362</v>
      </c>
      <c r="T11" s="198">
        <f t="shared" si="4"/>
        <v>0.36555578881074841</v>
      </c>
      <c r="U11" s="198">
        <f t="shared" si="4"/>
        <v>0.36389162972671801</v>
      </c>
      <c r="V11" s="198">
        <f t="shared" si="4"/>
        <v>0.33602873866126659</v>
      </c>
      <c r="W11" s="198">
        <f t="shared" si="4"/>
        <v>0.36519633219145708</v>
      </c>
      <c r="X11" s="198">
        <f t="shared" si="4"/>
        <v>0.35891196358623106</v>
      </c>
      <c r="Y11" s="198">
        <f t="shared" si="4"/>
        <v>0.35486315507416882</v>
      </c>
      <c r="Z11" s="198">
        <f t="shared" si="4"/>
        <v>0.36489144861585132</v>
      </c>
      <c r="AA11" s="198">
        <f t="shared" si="4"/>
        <v>0.34217416050085375</v>
      </c>
      <c r="AB11" s="198">
        <f t="shared" si="4"/>
        <v>0.3532449001357022</v>
      </c>
      <c r="AC11" s="198">
        <f t="shared" si="4"/>
        <v>0.35767591168546981</v>
      </c>
      <c r="AD11" s="198">
        <f t="shared" si="4"/>
        <v>0.36861022632020118</v>
      </c>
      <c r="AI11" s="62"/>
    </row>
    <row r="12" spans="1:35" x14ac:dyDescent="0.25">
      <c r="A12" s="225"/>
      <c r="B12" s="9" t="s">
        <v>17</v>
      </c>
      <c r="C12" s="7" t="e">
        <v>#N/A</v>
      </c>
      <c r="D12" s="7" t="e">
        <v>#N/A</v>
      </c>
      <c r="E12" s="7" t="e">
        <v>#N/A</v>
      </c>
      <c r="F12" s="7" t="e">
        <v>#N/A</v>
      </c>
      <c r="G12" s="7" t="e">
        <v>#N/A</v>
      </c>
      <c r="H12" s="7" t="e">
        <v>#N/A</v>
      </c>
      <c r="I12" s="7">
        <v>151</v>
      </c>
      <c r="J12" s="7">
        <v>151</v>
      </c>
      <c r="K12" s="7">
        <v>151</v>
      </c>
      <c r="L12" s="7">
        <v>151</v>
      </c>
      <c r="M12" s="7">
        <v>151</v>
      </c>
      <c r="N12" s="7">
        <v>151</v>
      </c>
      <c r="O12" s="7">
        <v>151</v>
      </c>
      <c r="P12" s="7">
        <v>155</v>
      </c>
      <c r="R12" s="206" t="s">
        <v>909</v>
      </c>
      <c r="S12" s="198">
        <f>E203/(E199-E463)</f>
        <v>0.25007278664116372</v>
      </c>
      <c r="T12" s="198">
        <f t="shared" ref="T12:AD12" si="5">F203/(F199-F463)</f>
        <v>0.26368330595031686</v>
      </c>
      <c r="U12" s="198">
        <f t="shared" si="5"/>
        <v>0.26387489721309548</v>
      </c>
      <c r="V12" s="198">
        <f t="shared" si="5"/>
        <v>0.2394619100020427</v>
      </c>
      <c r="W12" s="198">
        <f t="shared" si="5"/>
        <v>0.25211551668950771</v>
      </c>
      <c r="X12" s="198">
        <f t="shared" si="5"/>
        <v>0.27967205734903927</v>
      </c>
      <c r="Y12" s="198">
        <f t="shared" si="5"/>
        <v>0.28732109805623163</v>
      </c>
      <c r="Z12" s="198">
        <f t="shared" si="5"/>
        <v>0.29004879519207222</v>
      </c>
      <c r="AA12" s="198">
        <f t="shared" si="5"/>
        <v>0.27694529805811968</v>
      </c>
      <c r="AB12" s="198">
        <f t="shared" si="5"/>
        <v>0.28846344429929277</v>
      </c>
      <c r="AC12" s="198">
        <f t="shared" si="5"/>
        <v>0.2884982030610404</v>
      </c>
      <c r="AD12" s="198">
        <f t="shared" si="5"/>
        <v>0.29541155226896537</v>
      </c>
    </row>
    <row r="13" spans="1:35" x14ac:dyDescent="0.25">
      <c r="A13" s="225"/>
      <c r="B13" s="9" t="s">
        <v>19</v>
      </c>
      <c r="C13" s="7" t="e">
        <v>#N/A</v>
      </c>
      <c r="D13" s="7" t="e">
        <v>#N/A</v>
      </c>
      <c r="E13" s="7" t="e">
        <v>#N/A</v>
      </c>
      <c r="F13" s="7" t="e">
        <v>#N/A</v>
      </c>
      <c r="G13" s="7" t="e">
        <v>#N/A</v>
      </c>
      <c r="H13" s="7" t="e">
        <v>#N/A</v>
      </c>
      <c r="I13" s="7">
        <v>0.113</v>
      </c>
      <c r="J13" s="7">
        <v>0.113</v>
      </c>
      <c r="K13" s="7">
        <v>0.113</v>
      </c>
      <c r="L13" s="7">
        <v>0.113</v>
      </c>
      <c r="M13" s="7">
        <v>0.113</v>
      </c>
      <c r="N13" s="7">
        <v>0.113</v>
      </c>
      <c r="O13" s="7">
        <v>0.113</v>
      </c>
      <c r="P13" s="7">
        <v>0</v>
      </c>
      <c r="R13" s="206" t="s">
        <v>906</v>
      </c>
      <c r="S13" s="198">
        <f t="shared" ref="S13:AD13" si="6">E203/(E215+E199-E463)</f>
        <v>0.25007278664116372</v>
      </c>
      <c r="T13" s="198">
        <f t="shared" si="6"/>
        <v>0.26368330595031686</v>
      </c>
      <c r="U13" s="198">
        <f t="shared" si="6"/>
        <v>0.26387489721309548</v>
      </c>
      <c r="V13" s="198">
        <f t="shared" si="6"/>
        <v>0.2394619100020427</v>
      </c>
      <c r="W13" s="198">
        <f t="shared" si="6"/>
        <v>0.25211551668950771</v>
      </c>
      <c r="X13" s="198">
        <f t="shared" si="6"/>
        <v>0.27967205734903927</v>
      </c>
      <c r="Y13" s="198">
        <f t="shared" si="6"/>
        <v>0.28732109805623163</v>
      </c>
      <c r="Z13" s="198">
        <f t="shared" si="6"/>
        <v>0.29004879519207222</v>
      </c>
      <c r="AA13" s="198">
        <f t="shared" si="6"/>
        <v>0.27572188146320248</v>
      </c>
      <c r="AB13" s="198">
        <f t="shared" si="6"/>
        <v>0.28791007868115398</v>
      </c>
      <c r="AC13" s="198">
        <f t="shared" si="6"/>
        <v>0.2884982030610404</v>
      </c>
      <c r="AD13" s="198">
        <f t="shared" si="6"/>
        <v>0.29541155226896537</v>
      </c>
      <c r="AI13" s="62"/>
    </row>
    <row r="14" spans="1:35" ht="15.75" customHeight="1" thickBot="1" x14ac:dyDescent="0.3">
      <c r="A14" s="226"/>
      <c r="B14" s="10" t="s">
        <v>20</v>
      </c>
      <c r="C14" s="11" t="e">
        <v>#N/A</v>
      </c>
      <c r="D14" s="11" t="e">
        <v>#N/A</v>
      </c>
      <c r="E14" s="11" t="e">
        <v>#N/A</v>
      </c>
      <c r="F14" s="11" t="e">
        <v>#N/A</v>
      </c>
      <c r="G14" s="11" t="e">
        <v>#N/A</v>
      </c>
      <c r="H14" s="11" t="e">
        <v>#N/A</v>
      </c>
      <c r="I14" s="11">
        <v>0.44800000000000001</v>
      </c>
      <c r="J14" s="11">
        <v>0.44800000000000001</v>
      </c>
      <c r="K14" s="11">
        <v>0.44800000000000001</v>
      </c>
      <c r="L14" s="11">
        <v>0.44800000000000001</v>
      </c>
      <c r="M14" s="11">
        <v>0.44800000000000001</v>
      </c>
      <c r="N14" s="11">
        <v>0.44800000000000001</v>
      </c>
      <c r="O14" s="11">
        <v>0.44800000000000001</v>
      </c>
      <c r="P14" s="11">
        <v>0</v>
      </c>
      <c r="R14" s="206" t="s">
        <v>18</v>
      </c>
      <c r="S14" s="198">
        <f t="shared" ref="S14:AD14" si="7">(E211+E212)/E213</f>
        <v>0.94591069045018805</v>
      </c>
      <c r="T14" s="198">
        <f t="shared" si="7"/>
        <v>0.938202601001354</v>
      </c>
      <c r="U14" s="198">
        <f t="shared" si="7"/>
        <v>0.87783931525570025</v>
      </c>
      <c r="V14" s="198">
        <f t="shared" si="7"/>
        <v>0.90629962179172563</v>
      </c>
      <c r="W14" s="198">
        <f t="shared" si="7"/>
        <v>0.90711666440309657</v>
      </c>
      <c r="X14" s="198">
        <f t="shared" si="7"/>
        <v>0.89700004815332013</v>
      </c>
      <c r="Y14" s="198">
        <f t="shared" si="7"/>
        <v>0.91067904629419949</v>
      </c>
      <c r="Z14" s="198">
        <f t="shared" si="7"/>
        <v>0.93478367004188923</v>
      </c>
      <c r="AA14" s="198">
        <f t="shared" si="7"/>
        <v>0.93485710119568388</v>
      </c>
      <c r="AB14" s="198">
        <f t="shared" si="7"/>
        <v>0.94017031570914822</v>
      </c>
      <c r="AC14" s="198">
        <f t="shared" si="7"/>
        <v>0.9576640932351288</v>
      </c>
      <c r="AD14" s="198">
        <f t="shared" si="7"/>
        <v>0.95586901470790975</v>
      </c>
      <c r="AI14" s="62"/>
    </row>
    <row r="15" spans="1:35" x14ac:dyDescent="0.25">
      <c r="A15" s="239" t="s">
        <v>22</v>
      </c>
      <c r="B15" s="4" t="s">
        <v>23</v>
      </c>
      <c r="C15" s="5">
        <v>74</v>
      </c>
      <c r="D15" s="5">
        <v>74.900000000000006</v>
      </c>
      <c r="E15" s="5">
        <v>75.3</v>
      </c>
      <c r="F15" s="5">
        <v>75.691999999999993</v>
      </c>
      <c r="G15" s="5">
        <v>76.3</v>
      </c>
      <c r="H15" s="5">
        <v>77.099999999999994</v>
      </c>
      <c r="I15" s="5">
        <v>78.2</v>
      </c>
      <c r="J15" s="5">
        <v>80.2</v>
      </c>
      <c r="K15" s="5">
        <v>81.5</v>
      </c>
      <c r="L15" s="5">
        <v>82.5</v>
      </c>
      <c r="M15" s="5">
        <v>84.1</v>
      </c>
      <c r="N15" s="5">
        <v>85.4</v>
      </c>
      <c r="O15" s="5">
        <v>86.8</v>
      </c>
      <c r="P15" s="5">
        <v>88.8</v>
      </c>
      <c r="R15" s="206" t="s">
        <v>907</v>
      </c>
      <c r="S15" s="199">
        <f t="shared" ref="S15:Z15" si="8">(E850+E861+E864+E880+E882-E463-E472)/(E199-E463)</f>
        <v>-9.4136160771870078E-2</v>
      </c>
      <c r="T15" s="199">
        <f t="shared" si="8"/>
        <v>0.8095504894871931</v>
      </c>
      <c r="U15" s="199">
        <f t="shared" si="8"/>
        <v>0.79017588574723852</v>
      </c>
      <c r="V15" s="199">
        <f t="shared" si="8"/>
        <v>0.77192126990820975</v>
      </c>
      <c r="W15" s="199">
        <f t="shared" si="8"/>
        <v>0.75952565190233357</v>
      </c>
      <c r="X15" s="199">
        <f t="shared" si="8"/>
        <v>0.71791680024009108</v>
      </c>
      <c r="Y15" s="199">
        <f t="shared" si="8"/>
        <v>0.73166572879448399</v>
      </c>
      <c r="Z15" s="199">
        <f t="shared" si="8"/>
        <v>0.7337522058315592</v>
      </c>
      <c r="AA15" s="199">
        <f>(M850+M861+M864+M880+M882-M463-M472)/(M199-M463)</f>
        <v>0.77070714875861124</v>
      </c>
      <c r="AB15" s="199">
        <f>(N850+N861+N864+N880+N882-N463-N472)/(N199-N463)</f>
        <v>0.78615853566977489</v>
      </c>
      <c r="AC15" s="199">
        <f>(O850+O861+O864+O880+O882-O463-O472)/(O199-O463)</f>
        <v>0.76288731319466607</v>
      </c>
      <c r="AD15" s="199">
        <f>(P850+P861+P864+P880+P882-P463-P472)/(P199-P463)</f>
        <v>0.75495765171220364</v>
      </c>
      <c r="AI15" s="62"/>
    </row>
    <row r="16" spans="1:35" x14ac:dyDescent="0.25">
      <c r="A16" s="225"/>
      <c r="B16" s="6" t="s">
        <v>25</v>
      </c>
      <c r="C16" s="7">
        <v>99.2</v>
      </c>
      <c r="D16" s="7">
        <v>99.2</v>
      </c>
      <c r="E16" s="7">
        <v>99.2</v>
      </c>
      <c r="F16" s="7">
        <v>99.2</v>
      </c>
      <c r="G16" s="7">
        <v>99.2</v>
      </c>
      <c r="H16" s="7">
        <v>99.2</v>
      </c>
      <c r="I16" s="7">
        <v>99.2</v>
      </c>
      <c r="J16" s="7">
        <v>98.9</v>
      </c>
      <c r="K16" s="7">
        <v>98.9</v>
      </c>
      <c r="L16" s="7">
        <v>99</v>
      </c>
      <c r="M16" s="7">
        <v>99</v>
      </c>
      <c r="N16" s="7">
        <v>99.1</v>
      </c>
      <c r="O16" s="7">
        <v>99</v>
      </c>
      <c r="P16" s="7">
        <v>99.1</v>
      </c>
      <c r="R16" s="206" t="s">
        <v>21</v>
      </c>
      <c r="S16" s="200">
        <f t="shared" ref="S16:AD16" si="9">1000*(E199-E463)/S8</f>
        <v>10656.704108082633</v>
      </c>
      <c r="T16" s="200">
        <f t="shared" si="9"/>
        <v>10252.435474480884</v>
      </c>
      <c r="U16" s="200">
        <f t="shared" si="9"/>
        <v>10703.383372704413</v>
      </c>
      <c r="V16" s="200">
        <f t="shared" si="9"/>
        <v>11424.194519722974</v>
      </c>
      <c r="W16" s="200">
        <f t="shared" si="9"/>
        <v>12263.767674072946</v>
      </c>
      <c r="X16" s="200">
        <f t="shared" si="9"/>
        <v>11048.720750593466</v>
      </c>
      <c r="Y16" s="200">
        <f t="shared" si="9"/>
        <v>10736.424515941186</v>
      </c>
      <c r="Z16" s="200">
        <f t="shared" si="9"/>
        <v>11398.496778811739</v>
      </c>
      <c r="AA16" s="200">
        <f t="shared" si="9"/>
        <v>11812.877404858868</v>
      </c>
      <c r="AB16" s="200">
        <f t="shared" si="9"/>
        <v>11729.780188812174</v>
      </c>
      <c r="AC16" s="200">
        <f t="shared" si="9"/>
        <v>11979.620333122777</v>
      </c>
      <c r="AD16" s="200">
        <f t="shared" si="9"/>
        <v>11971.69143665959</v>
      </c>
      <c r="AI16" s="62"/>
    </row>
    <row r="17" spans="1:31" ht="15.75" customHeight="1" x14ac:dyDescent="0.25">
      <c r="A17" s="225"/>
      <c r="B17" s="6" t="s">
        <v>27</v>
      </c>
      <c r="C17" s="7" t="e">
        <v>#N/A</v>
      </c>
      <c r="D17" s="7">
        <v>93.2</v>
      </c>
      <c r="E17" s="7">
        <v>93.1</v>
      </c>
      <c r="F17" s="7">
        <v>93.1</v>
      </c>
      <c r="G17" s="7">
        <v>93</v>
      </c>
      <c r="H17" s="7">
        <v>92.9</v>
      </c>
      <c r="I17" s="7">
        <v>93</v>
      </c>
      <c r="J17" s="7">
        <v>92.8</v>
      </c>
      <c r="K17" s="7">
        <v>92.8</v>
      </c>
      <c r="L17" s="7">
        <v>93.1</v>
      </c>
      <c r="M17" s="7">
        <v>92.9</v>
      </c>
      <c r="N17" s="7">
        <v>92.9</v>
      </c>
      <c r="O17" s="7">
        <v>92.8</v>
      </c>
      <c r="P17" s="7">
        <v>92.7</v>
      </c>
      <c r="R17" s="207" t="s">
        <v>24</v>
      </c>
      <c r="S17" s="200">
        <f t="shared" ref="S17:AD17" si="10">1000*E203/S8</f>
        <v>2664.9516927185609</v>
      </c>
      <c r="T17" s="200">
        <f t="shared" si="10"/>
        <v>2703.3960799534252</v>
      </c>
      <c r="U17" s="200">
        <f t="shared" si="10"/>
        <v>2824.354187304732</v>
      </c>
      <c r="V17" s="200">
        <f t="shared" si="10"/>
        <v>2735.6594399277328</v>
      </c>
      <c r="W17" s="200">
        <f t="shared" si="10"/>
        <v>3091.8861237089827</v>
      </c>
      <c r="X17" s="200">
        <f t="shared" si="10"/>
        <v>3090.0184633934964</v>
      </c>
      <c r="Y17" s="200">
        <f t="shared" si="10"/>
        <v>3084.8012811180665</v>
      </c>
      <c r="Z17" s="200">
        <f t="shared" si="10"/>
        <v>3306.1202576950609</v>
      </c>
      <c r="AA17" s="200">
        <f t="shared" si="10"/>
        <v>3271.5208538126667</v>
      </c>
      <c r="AB17" s="200">
        <f t="shared" si="10"/>
        <v>3383.6127941383684</v>
      </c>
      <c r="AC17" s="200">
        <f t="shared" si="10"/>
        <v>3456.0989394594235</v>
      </c>
      <c r="AD17" s="200">
        <f t="shared" si="10"/>
        <v>3536.5759505886895</v>
      </c>
      <c r="AE17" s="215">
        <f>AD17/T17</f>
        <v>1.3081974841990665</v>
      </c>
    </row>
    <row r="18" spans="1:31" x14ac:dyDescent="0.25">
      <c r="A18" s="225"/>
      <c r="B18" s="6" t="s">
        <v>29</v>
      </c>
      <c r="C18" s="7">
        <v>0</v>
      </c>
      <c r="D18" s="7" t="e">
        <v>#VALUE!</v>
      </c>
      <c r="E18" s="7" t="e">
        <v>#VALUE!</v>
      </c>
      <c r="F18" s="7">
        <v>0</v>
      </c>
      <c r="G18" s="7" t="e">
        <v>#VALUE!</v>
      </c>
      <c r="H18" s="7" t="e">
        <v>#VALUE!</v>
      </c>
      <c r="I18" s="7">
        <v>0</v>
      </c>
      <c r="J18" s="7" t="e">
        <v>#VALUE!</v>
      </c>
      <c r="K18" s="7">
        <v>0</v>
      </c>
      <c r="L18" s="7">
        <v>0</v>
      </c>
      <c r="M18" s="7" t="s">
        <v>922</v>
      </c>
      <c r="N18" s="7" t="s">
        <v>922</v>
      </c>
      <c r="O18" s="7" t="s">
        <v>922</v>
      </c>
      <c r="P18" s="7" t="s">
        <v>30</v>
      </c>
      <c r="R18" s="208" t="s">
        <v>869</v>
      </c>
      <c r="S18" s="200">
        <f t="shared" ref="S18:AD18" si="11">1000*E463/S8</f>
        <v>1003.1812112167152</v>
      </c>
      <c r="T18" s="200">
        <f t="shared" si="11"/>
        <v>1126.4506112943916</v>
      </c>
      <c r="U18" s="200">
        <f t="shared" si="11"/>
        <v>1129.0482359216642</v>
      </c>
      <c r="V18" s="200">
        <f t="shared" si="11"/>
        <v>1180.367359229148</v>
      </c>
      <c r="W18" s="200">
        <f t="shared" si="11"/>
        <v>1208.0490872365563</v>
      </c>
      <c r="X18" s="200">
        <f t="shared" si="11"/>
        <v>1159.8025547307736</v>
      </c>
      <c r="Y18" s="200">
        <f t="shared" si="11"/>
        <v>1174.5523365846557</v>
      </c>
      <c r="Z18" s="200">
        <f t="shared" si="11"/>
        <v>1239.226914817466</v>
      </c>
      <c r="AA18" s="200">
        <f t="shared" si="11"/>
        <v>1326.2533352057296</v>
      </c>
      <c r="AB18" s="200">
        <f t="shared" si="11"/>
        <v>1470.2691278004791</v>
      </c>
      <c r="AC18" s="200">
        <f t="shared" si="11"/>
        <v>1530.3035340270621</v>
      </c>
      <c r="AD18" s="200">
        <f t="shared" si="11"/>
        <v>1525.3490317184585</v>
      </c>
    </row>
    <row r="19" spans="1:31" x14ac:dyDescent="0.25">
      <c r="A19" s="225"/>
      <c r="B19" s="6" t="s">
        <v>32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 t="s">
        <v>30</v>
      </c>
      <c r="N19" s="7">
        <v>0</v>
      </c>
      <c r="O19" s="7">
        <v>0</v>
      </c>
      <c r="P19" s="7" t="s">
        <v>30</v>
      </c>
      <c r="R19" s="208" t="s">
        <v>870</v>
      </c>
      <c r="S19" s="198">
        <f>S18/(S16+S18)</f>
        <v>8.6036970668678672E-2</v>
      </c>
      <c r="T19" s="198">
        <f t="shared" ref="T19:AD19" si="12">T18/(T16+T18)</f>
        <v>9.8994805185945695E-2</v>
      </c>
      <c r="U19" s="198">
        <f t="shared" si="12"/>
        <v>9.541979816714645E-2</v>
      </c>
      <c r="V19" s="198">
        <f t="shared" si="12"/>
        <v>9.3646044231033412E-2</v>
      </c>
      <c r="W19" s="198">
        <f t="shared" si="12"/>
        <v>8.96723217544068E-2</v>
      </c>
      <c r="X19" s="198">
        <f t="shared" si="12"/>
        <v>9.4999413583866779E-2</v>
      </c>
      <c r="Y19" s="198">
        <f t="shared" si="12"/>
        <v>9.8610915891048867E-2</v>
      </c>
      <c r="Z19" s="198">
        <f t="shared" si="12"/>
        <v>9.805776300064005E-2</v>
      </c>
      <c r="AA19" s="198">
        <f t="shared" si="12"/>
        <v>0.10093919920909541</v>
      </c>
      <c r="AB19" s="198">
        <f t="shared" si="12"/>
        <v>0.11138360869228738</v>
      </c>
      <c r="AC19" s="198">
        <f t="shared" si="12"/>
        <v>0.11327255053953958</v>
      </c>
      <c r="AD19" s="198">
        <f t="shared" si="12"/>
        <v>0.11301359251994308</v>
      </c>
    </row>
    <row r="20" spans="1:31" x14ac:dyDescent="0.25">
      <c r="A20" s="225"/>
      <c r="B20" s="6" t="s">
        <v>34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 t="s">
        <v>30</v>
      </c>
      <c r="N20" s="7">
        <v>0</v>
      </c>
      <c r="O20" s="7">
        <v>0</v>
      </c>
      <c r="P20" s="7" t="s">
        <v>30</v>
      </c>
      <c r="R20" s="208" t="s">
        <v>26</v>
      </c>
      <c r="S20" s="201">
        <f t="shared" ref="S20:AD20" si="13">S16-S17</f>
        <v>7991.7524153640716</v>
      </c>
      <c r="T20" s="201">
        <f t="shared" si="13"/>
        <v>7549.0393945274591</v>
      </c>
      <c r="U20" s="201">
        <f t="shared" si="13"/>
        <v>7879.0291853996805</v>
      </c>
      <c r="V20" s="201">
        <f t="shared" si="13"/>
        <v>8688.5350797952415</v>
      </c>
      <c r="W20" s="201">
        <f t="shared" si="13"/>
        <v>9171.8815503639635</v>
      </c>
      <c r="X20" s="201">
        <f t="shared" si="13"/>
        <v>7958.7022871999689</v>
      </c>
      <c r="Y20" s="201">
        <f t="shared" si="13"/>
        <v>7651.6232348231188</v>
      </c>
      <c r="Z20" s="201">
        <f t="shared" si="13"/>
        <v>8092.3765211166783</v>
      </c>
      <c r="AA20" s="201">
        <f t="shared" si="13"/>
        <v>8541.3565510462013</v>
      </c>
      <c r="AB20" s="201">
        <f t="shared" si="13"/>
        <v>8346.1673946738047</v>
      </c>
      <c r="AC20" s="201">
        <f t="shared" si="13"/>
        <v>8523.5213936633536</v>
      </c>
      <c r="AD20" s="201">
        <f t="shared" si="13"/>
        <v>8435.1154860709012</v>
      </c>
    </row>
    <row r="21" spans="1:31" ht="15.75" customHeight="1" thickBot="1" x14ac:dyDescent="0.3">
      <c r="A21" s="226"/>
      <c r="B21" s="14" t="s">
        <v>36</v>
      </c>
      <c r="C21" s="11">
        <v>0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 t="s">
        <v>30</v>
      </c>
      <c r="N21" s="11">
        <v>0</v>
      </c>
      <c r="O21" s="11">
        <v>0</v>
      </c>
      <c r="P21" s="11" t="s">
        <v>30</v>
      </c>
      <c r="R21" s="209" t="s">
        <v>28</v>
      </c>
      <c r="S21" s="13" t="s">
        <v>930</v>
      </c>
      <c r="T21" s="13" t="s">
        <v>930</v>
      </c>
      <c r="U21" s="13" t="s">
        <v>930</v>
      </c>
      <c r="V21" s="13" t="s">
        <v>930</v>
      </c>
      <c r="W21" s="13" t="s">
        <v>930</v>
      </c>
      <c r="X21" s="13" t="s">
        <v>930</v>
      </c>
      <c r="Y21" s="13" t="s">
        <v>930</v>
      </c>
      <c r="Z21" s="13" t="s">
        <v>930</v>
      </c>
      <c r="AA21" s="13" t="s">
        <v>930</v>
      </c>
      <c r="AB21" s="13" t="s">
        <v>930</v>
      </c>
      <c r="AC21" s="13" t="s">
        <v>930</v>
      </c>
      <c r="AD21" s="13" t="s">
        <v>930</v>
      </c>
    </row>
    <row r="22" spans="1:31" x14ac:dyDescent="0.25">
      <c r="A22" s="238" t="s">
        <v>38</v>
      </c>
      <c r="B22" s="4" t="s">
        <v>39</v>
      </c>
      <c r="C22" s="5">
        <v>36.200000000000003</v>
      </c>
      <c r="D22" s="5">
        <v>36.700000000000003</v>
      </c>
      <c r="E22" s="5">
        <v>36.799999999999997</v>
      </c>
      <c r="F22" s="5">
        <v>37</v>
      </c>
      <c r="G22" s="5">
        <v>37.299999999999997</v>
      </c>
      <c r="H22" s="5">
        <v>37.700000000000003</v>
      </c>
      <c r="I22" s="5">
        <v>38.299999999999997</v>
      </c>
      <c r="J22" s="5">
        <v>39.299999999999997</v>
      </c>
      <c r="K22" s="5">
        <v>39.9</v>
      </c>
      <c r="L22" s="5">
        <v>40.4</v>
      </c>
      <c r="M22" s="5">
        <v>41.4</v>
      </c>
      <c r="N22" s="5">
        <v>42</v>
      </c>
      <c r="O22" s="5">
        <v>42.6</v>
      </c>
      <c r="P22" s="5">
        <v>43.6</v>
      </c>
      <c r="R22" s="210" t="s">
        <v>31</v>
      </c>
      <c r="S22" s="196">
        <f t="shared" ref="S22:AD22" si="14">1000*E296/S8</f>
        <v>101.96351425653916</v>
      </c>
      <c r="T22" s="196">
        <f t="shared" si="14"/>
        <v>102.12090044634193</v>
      </c>
      <c r="U22" s="196">
        <f t="shared" si="14"/>
        <v>102.04602606111408</v>
      </c>
      <c r="V22" s="196">
        <f t="shared" si="14"/>
        <v>102.53688647997591</v>
      </c>
      <c r="W22" s="196">
        <f t="shared" si="14"/>
        <v>105.602347650444</v>
      </c>
      <c r="X22" s="196">
        <f t="shared" si="14"/>
        <v>105.82162101058819</v>
      </c>
      <c r="Y22" s="196">
        <f t="shared" si="14"/>
        <v>108.89867520745378</v>
      </c>
      <c r="Z22" s="196">
        <f t="shared" si="14"/>
        <v>108.22476735862563</v>
      </c>
      <c r="AA22" s="196">
        <f t="shared" si="14"/>
        <v>110.58840050554697</v>
      </c>
      <c r="AB22" s="196">
        <f t="shared" si="14"/>
        <v>110.81090601662675</v>
      </c>
      <c r="AC22" s="196">
        <f t="shared" si="14"/>
        <v>109.9637620931547</v>
      </c>
      <c r="AD22" s="196">
        <f t="shared" si="14"/>
        <v>111.56147461879947</v>
      </c>
      <c r="AE22" s="215">
        <f>AD22/T22</f>
        <v>1.0924450737429401</v>
      </c>
    </row>
    <row r="23" spans="1:31" x14ac:dyDescent="0.25">
      <c r="A23" s="225"/>
      <c r="B23" s="6" t="s">
        <v>41</v>
      </c>
      <c r="C23" s="7">
        <v>37.799999999999997</v>
      </c>
      <c r="D23" s="7">
        <v>38.200000000000003</v>
      </c>
      <c r="E23" s="7">
        <v>38.5</v>
      </c>
      <c r="F23" s="7">
        <v>38.700000000000003</v>
      </c>
      <c r="G23" s="7">
        <v>39</v>
      </c>
      <c r="H23" s="7">
        <v>39.4</v>
      </c>
      <c r="I23" s="7">
        <v>39.9</v>
      </c>
      <c r="J23" s="7">
        <v>40.9</v>
      </c>
      <c r="K23" s="7">
        <v>41.6</v>
      </c>
      <c r="L23" s="7">
        <v>42.1</v>
      </c>
      <c r="M23" s="7">
        <v>42.7</v>
      </c>
      <c r="N23" s="7">
        <v>43.4</v>
      </c>
      <c r="O23" s="7">
        <v>44.2</v>
      </c>
      <c r="P23" s="7">
        <v>45.2</v>
      </c>
      <c r="R23" s="210" t="s">
        <v>33</v>
      </c>
      <c r="S23" s="196">
        <f t="shared" ref="S23:AD23" si="15">1000*E191/S8</f>
        <v>14249.155604430131</v>
      </c>
      <c r="T23" s="196">
        <f t="shared" si="15"/>
        <v>14270.948961769844</v>
      </c>
      <c r="U23" s="196">
        <f t="shared" si="15"/>
        <v>14900.137163758287</v>
      </c>
      <c r="V23" s="196">
        <f t="shared" si="15"/>
        <v>15663.655525444143</v>
      </c>
      <c r="W23" s="196">
        <f t="shared" si="15"/>
        <v>16735.279545714395</v>
      </c>
      <c r="X23" s="196">
        <f t="shared" si="15"/>
        <v>15715.362296996873</v>
      </c>
      <c r="Y23" s="196">
        <f t="shared" si="15"/>
        <v>15556.303683214443</v>
      </c>
      <c r="Z23" s="196">
        <f t="shared" si="15"/>
        <v>16482.140300644238</v>
      </c>
      <c r="AA23" s="196">
        <f t="shared" si="15"/>
        <v>16991.398679960679</v>
      </c>
      <c r="AB23" s="196">
        <f t="shared" si="15"/>
        <v>17539.312385515008</v>
      </c>
      <c r="AC23" s="196">
        <f t="shared" si="15"/>
        <v>18005.685029422522</v>
      </c>
      <c r="AD23" s="196">
        <f t="shared" si="15"/>
        <v>17930.451006884126</v>
      </c>
    </row>
    <row r="24" spans="1:31" x14ac:dyDescent="0.25">
      <c r="A24" s="225"/>
      <c r="B24" s="6" t="s">
        <v>43</v>
      </c>
      <c r="C24" s="7" t="e">
        <v>#N/A</v>
      </c>
      <c r="D24" s="7" t="e">
        <v>#N/A</v>
      </c>
      <c r="E24" s="7" t="e">
        <v>#N/A</v>
      </c>
      <c r="F24" s="7" t="e">
        <v>#N/A</v>
      </c>
      <c r="G24" s="7">
        <v>75.7</v>
      </c>
      <c r="H24" s="7">
        <v>74.3</v>
      </c>
      <c r="I24" s="7">
        <v>732</v>
      </c>
      <c r="J24" s="7">
        <v>734</v>
      </c>
      <c r="K24" s="7">
        <v>732</v>
      </c>
      <c r="L24" s="7">
        <v>726</v>
      </c>
      <c r="M24" s="7">
        <v>735</v>
      </c>
      <c r="N24" s="7">
        <v>747</v>
      </c>
      <c r="O24" s="7">
        <v>764</v>
      </c>
      <c r="P24" s="7">
        <v>780</v>
      </c>
      <c r="R24" s="210" t="s">
        <v>35</v>
      </c>
      <c r="S24" s="196">
        <f t="shared" ref="S24:AD24" si="16">1000*(E199)/S8</f>
        <v>11659.885319299348</v>
      </c>
      <c r="T24" s="196">
        <f t="shared" si="16"/>
        <v>11378.886085775277</v>
      </c>
      <c r="U24" s="196">
        <f t="shared" si="16"/>
        <v>11832.431608626077</v>
      </c>
      <c r="V24" s="196">
        <f t="shared" si="16"/>
        <v>12604.561878952123</v>
      </c>
      <c r="W24" s="196">
        <f t="shared" si="16"/>
        <v>13471.816761309501</v>
      </c>
      <c r="X24" s="196">
        <f t="shared" si="16"/>
        <v>12208.523305324239</v>
      </c>
      <c r="Y24" s="196">
        <f t="shared" si="16"/>
        <v>11910.976852525841</v>
      </c>
      <c r="Z24" s="196">
        <f t="shared" si="16"/>
        <v>12637.723693629205</v>
      </c>
      <c r="AA24" s="196">
        <f t="shared" si="16"/>
        <v>13139.130740064598</v>
      </c>
      <c r="AB24" s="196">
        <f t="shared" si="16"/>
        <v>13200.049316612653</v>
      </c>
      <c r="AC24" s="196">
        <f t="shared" si="16"/>
        <v>13509.923867149839</v>
      </c>
      <c r="AD24" s="196">
        <f t="shared" si="16"/>
        <v>13497.040468378049</v>
      </c>
    </row>
    <row r="25" spans="1:31" x14ac:dyDescent="0.25">
      <c r="A25" s="225"/>
      <c r="B25" s="6" t="s">
        <v>44</v>
      </c>
      <c r="C25" s="7">
        <v>7.7</v>
      </c>
      <c r="D25" s="7">
        <v>7.7</v>
      </c>
      <c r="E25" s="7">
        <v>7.6</v>
      </c>
      <c r="F25" s="7">
        <v>7.4</v>
      </c>
      <c r="G25" s="7">
        <v>7.6</v>
      </c>
      <c r="H25" s="7">
        <v>7.6</v>
      </c>
      <c r="I25" s="7">
        <v>7.7</v>
      </c>
      <c r="J25" s="7">
        <v>7.8</v>
      </c>
      <c r="K25" s="7">
        <v>7.9</v>
      </c>
      <c r="L25" s="7">
        <v>8</v>
      </c>
      <c r="M25" s="15">
        <v>8.1999999999999993</v>
      </c>
      <c r="N25" s="15">
        <v>8.3000000000000007</v>
      </c>
      <c r="O25" s="7">
        <v>8.4</v>
      </c>
      <c r="P25" s="7">
        <v>8.6</v>
      </c>
      <c r="R25" s="210" t="s">
        <v>37</v>
      </c>
      <c r="S25" s="202">
        <f t="shared" ref="S25:AD25" si="17">1000*E197/S8</f>
        <v>1013.5496033304532</v>
      </c>
      <c r="T25" s="202">
        <f t="shared" si="17"/>
        <v>1010.0912090044634</v>
      </c>
      <c r="U25" s="202">
        <f t="shared" si="17"/>
        <v>1046.368970509792</v>
      </c>
      <c r="V25" s="202">
        <f t="shared" si="17"/>
        <v>1047.801866907558</v>
      </c>
      <c r="W25" s="202">
        <f t="shared" si="17"/>
        <v>1239.7957239224056</v>
      </c>
      <c r="X25" s="202">
        <f t="shared" si="17"/>
        <v>583.93307961867436</v>
      </c>
      <c r="Y25" s="202">
        <f t="shared" si="17"/>
        <v>267.10583782209926</v>
      </c>
      <c r="Z25" s="202">
        <f t="shared" si="17"/>
        <v>180.88761632068719</v>
      </c>
      <c r="AA25" s="202">
        <f t="shared" si="17"/>
        <v>105.39250105322286</v>
      </c>
      <c r="AB25" s="202">
        <f t="shared" si="17"/>
        <v>94.406087079047481</v>
      </c>
      <c r="AC25" s="202">
        <f t="shared" si="17"/>
        <v>148.4091891352771</v>
      </c>
      <c r="AD25" s="202">
        <f t="shared" si="17"/>
        <v>142.92607604709517</v>
      </c>
    </row>
    <row r="26" spans="1:31" x14ac:dyDescent="0.25">
      <c r="A26" s="225"/>
      <c r="B26" s="6" t="s">
        <v>46</v>
      </c>
      <c r="C26" s="7">
        <v>7.6</v>
      </c>
      <c r="D26" s="7">
        <v>7.6</v>
      </c>
      <c r="E26" s="7">
        <v>7.6</v>
      </c>
      <c r="F26" s="7">
        <v>7.6</v>
      </c>
      <c r="G26" s="7">
        <v>7.4</v>
      </c>
      <c r="H26" s="7">
        <v>7.3</v>
      </c>
      <c r="I26" s="7">
        <v>7.3</v>
      </c>
      <c r="J26" s="7">
        <v>7.2</v>
      </c>
      <c r="K26" s="7">
        <v>7.1</v>
      </c>
      <c r="L26" s="7">
        <v>7.1</v>
      </c>
      <c r="M26" s="15">
        <v>7.2</v>
      </c>
      <c r="N26" s="15">
        <v>7.2</v>
      </c>
      <c r="O26" s="7">
        <v>7.4</v>
      </c>
      <c r="P26" s="7">
        <v>7.6</v>
      </c>
      <c r="R26" s="210" t="s">
        <v>40</v>
      </c>
      <c r="S26" s="202">
        <f t="shared" ref="S26" si="18">1000*E239/S8</f>
        <v>741.3400361322756</v>
      </c>
      <c r="T26" s="202">
        <f t="shared" ref="T26:AA26" si="19">1000*F872/T8</f>
        <v>987.89054919464388</v>
      </c>
      <c r="U26" s="202">
        <f t="shared" si="19"/>
        <v>1046.940486169321</v>
      </c>
      <c r="V26" s="202">
        <f t="shared" si="19"/>
        <v>1097.071665161096</v>
      </c>
      <c r="W26" s="202">
        <f t="shared" si="19"/>
        <v>1125.0809863180762</v>
      </c>
      <c r="X26" s="202">
        <f t="shared" si="19"/>
        <v>91.412638004446293</v>
      </c>
      <c r="Y26" s="202">
        <f t="shared" si="19"/>
        <v>0.29116319697190274</v>
      </c>
      <c r="Z26" s="202">
        <v>0</v>
      </c>
      <c r="AA26" s="202">
        <f t="shared" si="19"/>
        <v>0.17553714365959838</v>
      </c>
      <c r="AB26" s="202">
        <f>1000*N872/AB8</f>
        <v>7.0452303790333945E-2</v>
      </c>
      <c r="AC26" s="202">
        <f>1000*O872/AC8</f>
        <v>0</v>
      </c>
      <c r="AD26" s="202">
        <f>1000*P872/AD8</f>
        <v>0</v>
      </c>
      <c r="AE26" s="3"/>
    </row>
    <row r="27" spans="1:31" x14ac:dyDescent="0.25">
      <c r="A27" s="225"/>
      <c r="B27" s="6" t="s">
        <v>48</v>
      </c>
      <c r="C27" s="7">
        <v>8.3000000000000007</v>
      </c>
      <c r="D27" s="7">
        <v>8</v>
      </c>
      <c r="E27" s="7">
        <v>8</v>
      </c>
      <c r="F27" s="7">
        <v>7.8</v>
      </c>
      <c r="G27" s="7">
        <v>7.7</v>
      </c>
      <c r="H27" s="7">
        <v>7.5</v>
      </c>
      <c r="I27" s="7">
        <v>7.4</v>
      </c>
      <c r="J27" s="7">
        <v>7.2</v>
      </c>
      <c r="K27" s="7">
        <v>7.1</v>
      </c>
      <c r="L27" s="7">
        <v>6.9</v>
      </c>
      <c r="M27" s="15">
        <v>6.7</v>
      </c>
      <c r="N27" s="15">
        <v>6.9</v>
      </c>
      <c r="O27" s="7">
        <v>6.9</v>
      </c>
      <c r="P27" s="7">
        <v>6.8</v>
      </c>
      <c r="R27" s="210" t="s">
        <v>42</v>
      </c>
      <c r="S27" s="202">
        <f t="shared" ref="S27:AD27" si="20">1000*(E215+E199-E463)/S8</f>
        <v>10656.704108082633</v>
      </c>
      <c r="T27" s="202">
        <f t="shared" si="20"/>
        <v>10252.435474480884</v>
      </c>
      <c r="U27" s="202">
        <f t="shared" si="20"/>
        <v>10703.383372704413</v>
      </c>
      <c r="V27" s="202">
        <f t="shared" si="20"/>
        <v>11424.194519722974</v>
      </c>
      <c r="W27" s="202">
        <f t="shared" si="20"/>
        <v>12263.767674072946</v>
      </c>
      <c r="X27" s="202">
        <f t="shared" si="20"/>
        <v>11048.720750593466</v>
      </c>
      <c r="Y27" s="202">
        <f t="shared" si="20"/>
        <v>10736.424515941186</v>
      </c>
      <c r="Z27" s="202">
        <f t="shared" si="20"/>
        <v>11398.496778811739</v>
      </c>
      <c r="AA27" s="202">
        <f t="shared" si="20"/>
        <v>11865.292795955624</v>
      </c>
      <c r="AB27" s="202">
        <f t="shared" si="20"/>
        <v>11752.324926025081</v>
      </c>
      <c r="AC27" s="202">
        <f t="shared" si="20"/>
        <v>11979.620333122777</v>
      </c>
      <c r="AD27" s="202">
        <f t="shared" si="20"/>
        <v>11971.69143665959</v>
      </c>
      <c r="AE27" s="215">
        <f>AD27/T27</f>
        <v>1.1676924440498133</v>
      </c>
    </row>
    <row r="28" spans="1:31" x14ac:dyDescent="0.25">
      <c r="A28" s="225"/>
      <c r="B28" s="6" t="s">
        <v>50</v>
      </c>
      <c r="C28" s="15">
        <v>8.8045387005268143</v>
      </c>
      <c r="D28" s="15">
        <v>8.6118526428190076</v>
      </c>
      <c r="E28" s="15">
        <v>8.2382476787588175</v>
      </c>
      <c r="F28" s="15">
        <v>8.1673096232098512</v>
      </c>
      <c r="G28" s="15">
        <v>7.8079966462296282</v>
      </c>
      <c r="H28" s="15">
        <v>7.7</v>
      </c>
      <c r="I28" s="15">
        <v>7.5609413148240465</v>
      </c>
      <c r="J28" s="15">
        <v>7.6</v>
      </c>
      <c r="K28" s="15">
        <v>7.3885459744020814</v>
      </c>
      <c r="L28" s="15">
        <v>7.0603353174362642</v>
      </c>
      <c r="M28" s="15">
        <v>6.9327306251115211</v>
      </c>
      <c r="N28" s="15">
        <v>6.6899305596215326</v>
      </c>
      <c r="O28" s="15">
        <v>6.5</v>
      </c>
      <c r="P28" s="15">
        <v>6.5</v>
      </c>
      <c r="R28" s="210" t="s">
        <v>868</v>
      </c>
      <c r="S28" s="202">
        <f t="shared" ref="S28:Z28" si="21">(E850+E861+E864+E880+E882)/E161*1000</f>
        <v>0</v>
      </c>
      <c r="T28" s="202">
        <f t="shared" si="21"/>
        <v>9853.2505336697068</v>
      </c>
      <c r="U28" s="202">
        <f t="shared" si="21"/>
        <v>10005.71515659529</v>
      </c>
      <c r="V28" s="202">
        <f t="shared" si="21"/>
        <v>10450.617283950616</v>
      </c>
      <c r="W28" s="202">
        <f t="shared" si="21"/>
        <v>10980.029726742636</v>
      </c>
      <c r="X28" s="202">
        <f t="shared" si="21"/>
        <v>9468.6687516485163</v>
      </c>
      <c r="Y28" s="202">
        <f t="shared" si="21"/>
        <v>9300.298442276895</v>
      </c>
      <c r="Z28" s="202">
        <f t="shared" si="21"/>
        <v>9781.8539727988555</v>
      </c>
      <c r="AA28" s="202">
        <f>(M850+M861+M864+M880+M882-M463-M472)/M161*1000</f>
        <v>9104.2690633338007</v>
      </c>
      <c r="AB28" s="202">
        <f>(N850+N861+N864+N880+N882-N463-N472)/N161*1000</f>
        <v>9221.466816964914</v>
      </c>
      <c r="AC28" s="202">
        <f>(O850+O861+O864+O880+O882-O463-O472)/O161*1000</f>
        <v>9139.100369028225</v>
      </c>
      <c r="AD28" s="202">
        <f>(P850+P861+P864+P880+P882-P463-P472)/P161*1000</f>
        <v>9038.1200540436203</v>
      </c>
      <c r="AE28" s="3"/>
    </row>
    <row r="29" spans="1:31" x14ac:dyDescent="0.25">
      <c r="A29" s="225"/>
      <c r="B29" s="6" t="s">
        <v>52</v>
      </c>
      <c r="C29" s="15">
        <v>15.565311360259354</v>
      </c>
      <c r="D29" s="15">
        <v>15.918312867058196</v>
      </c>
      <c r="E29" s="15">
        <v>15.882735810209477</v>
      </c>
      <c r="F29" s="15">
        <v>15.849759551868097</v>
      </c>
      <c r="G29" s="15">
        <v>15.836084473091233</v>
      </c>
      <c r="H29" s="15">
        <v>15.8</v>
      </c>
      <c r="I29" s="15">
        <v>15.709884828265009</v>
      </c>
      <c r="J29" s="15">
        <v>14.2</v>
      </c>
      <c r="K29" s="15">
        <v>14.163527260679093</v>
      </c>
      <c r="L29" s="15">
        <v>14.998363418152723</v>
      </c>
      <c r="M29" s="15">
        <v>15.008624278831856</v>
      </c>
      <c r="N29" s="15">
        <v>14.635174537747227</v>
      </c>
      <c r="O29" s="15">
        <v>14.1</v>
      </c>
      <c r="P29" s="15">
        <v>13.7</v>
      </c>
      <c r="R29" s="210" t="s">
        <v>45</v>
      </c>
      <c r="S29" s="202">
        <f t="shared" ref="S29:AD29" si="22">S23-S17</f>
        <v>11584.203911711569</v>
      </c>
      <c r="T29" s="202">
        <f t="shared" si="22"/>
        <v>11567.552881816418</v>
      </c>
      <c r="U29" s="202">
        <f t="shared" si="22"/>
        <v>12075.782976453555</v>
      </c>
      <c r="V29" s="202">
        <f t="shared" si="22"/>
        <v>12927.99608551641</v>
      </c>
      <c r="W29" s="202">
        <f t="shared" si="22"/>
        <v>13643.393422005413</v>
      </c>
      <c r="X29" s="202">
        <f t="shared" si="22"/>
        <v>12625.343833603376</v>
      </c>
      <c r="Y29" s="202">
        <f t="shared" si="22"/>
        <v>12471.502402096376</v>
      </c>
      <c r="Z29" s="202">
        <f t="shared" si="22"/>
        <v>13176.020042949178</v>
      </c>
      <c r="AA29" s="202">
        <f t="shared" si="22"/>
        <v>13719.877826148013</v>
      </c>
      <c r="AB29" s="202">
        <f t="shared" si="22"/>
        <v>14155.69959137664</v>
      </c>
      <c r="AC29" s="202">
        <f t="shared" si="22"/>
        <v>14549.586089963099</v>
      </c>
      <c r="AD29" s="202">
        <f t="shared" si="22"/>
        <v>14393.875056295437</v>
      </c>
      <c r="AE29" s="17"/>
    </row>
    <row r="30" spans="1:31" x14ac:dyDescent="0.25">
      <c r="A30" s="225"/>
      <c r="B30" s="6" t="s">
        <v>54</v>
      </c>
      <c r="C30" s="15">
        <v>18.677563150074295</v>
      </c>
      <c r="D30" s="15">
        <v>18.453016550987719</v>
      </c>
      <c r="E30" s="15">
        <v>18.350756478886336</v>
      </c>
      <c r="F30" s="15">
        <v>18.295196321936267</v>
      </c>
      <c r="G30" s="15">
        <v>18.388094115181051</v>
      </c>
      <c r="H30" s="15">
        <v>18.399999999999999</v>
      </c>
      <c r="I30" s="15">
        <v>18.585982538891233</v>
      </c>
      <c r="J30" s="15">
        <v>19.399999999999999</v>
      </c>
      <c r="K30" s="15">
        <v>19.46595329545594</v>
      </c>
      <c r="L30" s="15">
        <v>19.137097067487787</v>
      </c>
      <c r="M30" s="15">
        <v>19.653839291024802</v>
      </c>
      <c r="N30" s="15">
        <v>19.839104418187993</v>
      </c>
      <c r="O30" s="15">
        <v>20</v>
      </c>
      <c r="P30" s="15">
        <v>20.100000000000001</v>
      </c>
      <c r="R30" s="210" t="s">
        <v>47</v>
      </c>
      <c r="S30" s="196"/>
      <c r="T30" s="196">
        <f t="shared" ref="T30:Z30" si="23">T28-T17</f>
        <v>7149.8544537162816</v>
      </c>
      <c r="U30" s="196">
        <f t="shared" si="23"/>
        <v>7181.3609692905575</v>
      </c>
      <c r="V30" s="196">
        <f t="shared" si="23"/>
        <v>7714.9578440228834</v>
      </c>
      <c r="W30" s="196">
        <f t="shared" si="23"/>
        <v>7888.1436030336536</v>
      </c>
      <c r="X30" s="196">
        <f t="shared" si="23"/>
        <v>6378.6502882550194</v>
      </c>
      <c r="Y30" s="196">
        <f t="shared" si="23"/>
        <v>6215.497161158828</v>
      </c>
      <c r="Z30" s="196">
        <f t="shared" si="23"/>
        <v>6475.7337151037946</v>
      </c>
      <c r="AA30" s="196">
        <f>AA28-AA17</f>
        <v>5832.7482095211344</v>
      </c>
      <c r="AB30" s="196">
        <f>AB28-AB17</f>
        <v>5837.8540228265456</v>
      </c>
      <c r="AC30" s="196">
        <f>AC28-AC17</f>
        <v>5683.0014295688015</v>
      </c>
      <c r="AD30" s="196">
        <f>AD28-AD17</f>
        <v>5501.5441034549312</v>
      </c>
      <c r="AE30" s="17"/>
    </row>
    <row r="31" spans="1:31" x14ac:dyDescent="0.25">
      <c r="A31" s="225"/>
      <c r="B31" s="6" t="s">
        <v>56</v>
      </c>
      <c r="C31" s="15">
        <v>17.784681885722005</v>
      </c>
      <c r="D31" s="15">
        <v>18.299519487453285</v>
      </c>
      <c r="E31" s="15">
        <v>18.778475884329797</v>
      </c>
      <c r="F31" s="15">
        <v>19.089203614648842</v>
      </c>
      <c r="G31" s="15">
        <v>18.922601268144422</v>
      </c>
      <c r="H31" s="15">
        <v>18.8</v>
      </c>
      <c r="I31" s="15">
        <v>18.584704273242064</v>
      </c>
      <c r="J31" s="15">
        <v>18.600000000000001</v>
      </c>
      <c r="K31" s="15">
        <v>18.367672503712065</v>
      </c>
      <c r="L31" s="15">
        <v>17.951484440349624</v>
      </c>
      <c r="M31" s="15">
        <v>17.293760780348538</v>
      </c>
      <c r="N31" s="15">
        <v>17.046266262280877</v>
      </c>
      <c r="O31" s="15">
        <v>16.899999999999999</v>
      </c>
      <c r="P31" s="15">
        <v>16.7</v>
      </c>
      <c r="R31" s="210" t="s">
        <v>49</v>
      </c>
      <c r="S31" s="202">
        <f t="shared" ref="S31:AD31" si="24">S27-S17</f>
        <v>7991.7524153640716</v>
      </c>
      <c r="T31" s="202">
        <f t="shared" si="24"/>
        <v>7549.0393945274591</v>
      </c>
      <c r="U31" s="202">
        <f t="shared" si="24"/>
        <v>7879.0291853996805</v>
      </c>
      <c r="V31" s="202">
        <f t="shared" si="24"/>
        <v>8688.5350797952415</v>
      </c>
      <c r="W31" s="202">
        <f t="shared" si="24"/>
        <v>9171.8815503639635</v>
      </c>
      <c r="X31" s="202">
        <f t="shared" si="24"/>
        <v>7958.7022871999689</v>
      </c>
      <c r="Y31" s="202">
        <f t="shared" si="24"/>
        <v>7651.6232348231188</v>
      </c>
      <c r="Z31" s="202">
        <f t="shared" si="24"/>
        <v>8092.3765211166783</v>
      </c>
      <c r="AA31" s="202">
        <f t="shared" si="24"/>
        <v>8593.7719421429574</v>
      </c>
      <c r="AB31" s="202">
        <f t="shared" si="24"/>
        <v>8368.7121318867139</v>
      </c>
      <c r="AC31" s="202">
        <f t="shared" si="24"/>
        <v>8523.5213936633536</v>
      </c>
      <c r="AD31" s="202">
        <f t="shared" si="24"/>
        <v>8435.1154860709012</v>
      </c>
      <c r="AE31" s="17"/>
    </row>
    <row r="32" spans="1:31" x14ac:dyDescent="0.25">
      <c r="A32" s="225"/>
      <c r="B32" s="6" t="s">
        <v>58</v>
      </c>
      <c r="C32" s="15">
        <v>3.6539240848304742</v>
      </c>
      <c r="D32" s="15">
        <v>3.3996262680192206</v>
      </c>
      <c r="E32" s="15">
        <v>3.2782965609765817</v>
      </c>
      <c r="F32" s="15">
        <v>3.3570258415684617</v>
      </c>
      <c r="G32" s="15">
        <v>3.7795420007336373</v>
      </c>
      <c r="H32" s="15">
        <v>4.4000000000000004</v>
      </c>
      <c r="I32" s="15">
        <v>4.8548529355370631</v>
      </c>
      <c r="J32" s="15">
        <v>5.4</v>
      </c>
      <c r="K32" s="15">
        <v>5.7454197396031468</v>
      </c>
      <c r="L32" s="15">
        <v>5.8456279019020716</v>
      </c>
      <c r="M32" s="15">
        <v>5.6967822518289415</v>
      </c>
      <c r="N32" s="15">
        <v>5.7133154560464652</v>
      </c>
      <c r="O32" s="15">
        <v>5.6</v>
      </c>
      <c r="P32" s="15">
        <v>5.6</v>
      </c>
      <c r="R32" s="210" t="s">
        <v>51</v>
      </c>
      <c r="S32" s="203">
        <f t="shared" ref="S32:AD35" si="25">E310/E297</f>
        <v>105.19354195410017</v>
      </c>
      <c r="T32" s="203">
        <f t="shared" si="25"/>
        <v>106.60291202896875</v>
      </c>
      <c r="U32" s="203">
        <f t="shared" si="25"/>
        <v>106.18490967056323</v>
      </c>
      <c r="V32" s="203">
        <f t="shared" si="25"/>
        <v>112.30905861456483</v>
      </c>
      <c r="W32" s="203">
        <f t="shared" si="25"/>
        <v>112.79061500177745</v>
      </c>
      <c r="X32" s="203">
        <f t="shared" si="25"/>
        <v>117.95691452397497</v>
      </c>
      <c r="Y32" s="203">
        <f t="shared" si="25"/>
        <v>111.98367859384808</v>
      </c>
      <c r="Z32" s="203">
        <f t="shared" si="25"/>
        <v>112.85581683168317</v>
      </c>
      <c r="AA32" s="203">
        <f t="shared" si="25"/>
        <v>116.71284271284271</v>
      </c>
      <c r="AB32" s="203">
        <f t="shared" si="25"/>
        <v>118.61781848459617</v>
      </c>
      <c r="AC32" s="203">
        <f t="shared" si="25"/>
        <v>120.79708257358688</v>
      </c>
      <c r="AD32" s="203">
        <f t="shared" si="25"/>
        <v>121.24519600307455</v>
      </c>
      <c r="AE32" s="18"/>
    </row>
    <row r="33" spans="1:31" x14ac:dyDescent="0.25">
      <c r="A33" s="225"/>
      <c r="B33" s="6" t="s">
        <v>60</v>
      </c>
      <c r="C33" s="15">
        <v>11.97487505065514</v>
      </c>
      <c r="D33" s="15">
        <v>12.086225306994127</v>
      </c>
      <c r="E33" s="15">
        <v>12.322835168630368</v>
      </c>
      <c r="F33" s="15">
        <v>12.455741690006869</v>
      </c>
      <c r="G33" s="15">
        <v>12.608080490488916</v>
      </c>
      <c r="H33" s="15">
        <v>12.6</v>
      </c>
      <c r="I33" s="15">
        <v>12.353159233551917</v>
      </c>
      <c r="J33" s="15">
        <v>12.6</v>
      </c>
      <c r="K33" s="15">
        <v>12.689744879802678</v>
      </c>
      <c r="L33" s="15">
        <v>13.061135424117156</v>
      </c>
      <c r="M33" s="15">
        <v>13.323023850591804</v>
      </c>
      <c r="N33" s="15">
        <v>13.656217431525697</v>
      </c>
      <c r="O33" s="15">
        <v>14.1</v>
      </c>
      <c r="P33" s="15">
        <v>14.4</v>
      </c>
      <c r="R33" s="210" t="s">
        <v>53</v>
      </c>
      <c r="S33" s="203">
        <f t="shared" si="25"/>
        <v>95.117551426429216</v>
      </c>
      <c r="T33" s="203">
        <f t="shared" si="25"/>
        <v>89.426873106579166</v>
      </c>
      <c r="U33" s="203">
        <f t="shared" si="25"/>
        <v>89.475677250218467</v>
      </c>
      <c r="V33" s="203">
        <f t="shared" si="25"/>
        <v>94.723311546840961</v>
      </c>
      <c r="W33" s="203">
        <f t="shared" si="25"/>
        <v>94.701688009313145</v>
      </c>
      <c r="X33" s="203">
        <f t="shared" si="25"/>
        <v>99.081496819997042</v>
      </c>
      <c r="Y33" s="203">
        <f t="shared" si="25"/>
        <v>99.696969696969703</v>
      </c>
      <c r="Z33" s="203">
        <f t="shared" si="25"/>
        <v>84.028346142329582</v>
      </c>
      <c r="AA33" s="203">
        <f t="shared" si="25"/>
        <v>86.63179916317992</v>
      </c>
      <c r="AB33" s="203">
        <f t="shared" si="25"/>
        <v>88.5363448071802</v>
      </c>
      <c r="AC33" s="203">
        <f t="shared" si="25"/>
        <v>104.72325179145047</v>
      </c>
      <c r="AD33" s="203">
        <f t="shared" si="25"/>
        <v>109.15177415177415</v>
      </c>
    </row>
    <row r="34" spans="1:31" x14ac:dyDescent="0.25">
      <c r="A34" s="225"/>
      <c r="B34" s="6" t="s">
        <v>62</v>
      </c>
      <c r="C34" s="15">
        <v>28.601918141294071</v>
      </c>
      <c r="D34" s="15">
        <v>28.260811532301123</v>
      </c>
      <c r="E34" s="15">
        <v>27.908027044618308</v>
      </c>
      <c r="F34" s="15">
        <v>27.50753051841674</v>
      </c>
      <c r="G34" s="15">
        <v>27.152439343918672</v>
      </c>
      <c r="H34" s="15">
        <v>27.1</v>
      </c>
      <c r="I34" s="15">
        <v>26.801395866088889</v>
      </c>
      <c r="J34" s="15">
        <v>26.5</v>
      </c>
      <c r="K34" s="15">
        <v>26.401688530021719</v>
      </c>
      <c r="L34" s="15">
        <v>26.054383008643576</v>
      </c>
      <c r="M34" s="15">
        <v>26.090525188841969</v>
      </c>
      <c r="N34" s="15">
        <v>26.325280747567245</v>
      </c>
      <c r="O34" s="15">
        <v>26.6</v>
      </c>
      <c r="P34" s="15">
        <v>26.8</v>
      </c>
      <c r="R34" s="210" t="s">
        <v>55</v>
      </c>
      <c r="S34" s="203">
        <f t="shared" si="25"/>
        <v>1050.4538174052323</v>
      </c>
      <c r="T34" s="203">
        <f t="shared" si="25"/>
        <v>1050.4538174052323</v>
      </c>
      <c r="U34" s="203">
        <f t="shared" si="25"/>
        <v>1055.3947368421052</v>
      </c>
      <c r="V34" s="203">
        <f t="shared" si="25"/>
        <v>1104.5454545454545</v>
      </c>
      <c r="W34" s="203">
        <f t="shared" si="25"/>
        <v>1108.9333333333334</v>
      </c>
      <c r="X34" s="203">
        <f t="shared" si="25"/>
        <v>1159.5999999999999</v>
      </c>
      <c r="Y34" s="203">
        <f t="shared" si="25"/>
        <v>1177.3076923076924</v>
      </c>
      <c r="Z34" s="203">
        <f t="shared" si="25"/>
        <v>1202.4050632911392</v>
      </c>
      <c r="AA34" s="203">
        <f t="shared" si="25"/>
        <v>1230.25</v>
      </c>
      <c r="AB34" s="203">
        <f t="shared" si="25"/>
        <v>1260.4878048780488</v>
      </c>
      <c r="AC34" s="203">
        <f t="shared" si="25"/>
        <v>1303.372093023256</v>
      </c>
      <c r="AD34" s="203">
        <f t="shared" si="25"/>
        <v>1313.1395348837209</v>
      </c>
    </row>
    <row r="35" spans="1:31" x14ac:dyDescent="0.25">
      <c r="A35" s="225"/>
      <c r="B35" s="6" t="s">
        <v>64</v>
      </c>
      <c r="C35" s="15">
        <v>5.1006348777522623</v>
      </c>
      <c r="D35" s="15">
        <v>5.1988788040576619</v>
      </c>
      <c r="E35" s="15">
        <v>5.3504775314480026</v>
      </c>
      <c r="F35" s="15">
        <v>5.5527664746604657</v>
      </c>
      <c r="G35" s="15">
        <v>5.6660378347220037</v>
      </c>
      <c r="H35" s="15">
        <v>5.7</v>
      </c>
      <c r="I35" s="15">
        <v>5.6563254975649038</v>
      </c>
      <c r="J35" s="15">
        <v>6</v>
      </c>
      <c r="K35" s="15">
        <v>6.0092525554969258</v>
      </c>
      <c r="L35" s="15">
        <v>6.1486986143607023</v>
      </c>
      <c r="M35" s="15">
        <v>6.2071016475346461</v>
      </c>
      <c r="N35" s="15">
        <v>6.3316041547126947</v>
      </c>
      <c r="O35" s="15">
        <v>6.4</v>
      </c>
      <c r="P35" s="15">
        <v>6.4</v>
      </c>
      <c r="R35" s="210" t="s">
        <v>57</v>
      </c>
      <c r="S35" s="203"/>
      <c r="T35" s="203">
        <f t="shared" ref="T35" si="26">F313/F300</f>
        <v>64.31271249216509</v>
      </c>
      <c r="U35" s="203">
        <f t="shared" ref="U35" si="27">G313/G300</f>
        <v>63.745098039215684</v>
      </c>
      <c r="V35" s="203">
        <f t="shared" ref="V35" si="28">H313/H300</f>
        <v>59.270998415213946</v>
      </c>
      <c r="W35" s="203">
        <f t="shared" ref="W35" si="29">I313/I300</f>
        <v>59.208860759493668</v>
      </c>
      <c r="X35" s="203">
        <f t="shared" ref="X35" si="30">J313/J300</f>
        <v>61.806656101426306</v>
      </c>
      <c r="Y35" s="203">
        <f t="shared" ref="Y35" si="31">K313/K300</f>
        <v>62.998405103668262</v>
      </c>
      <c r="Z35" s="203">
        <f t="shared" ref="Z35" si="32">L313/L300</f>
        <v>63.528481012658226</v>
      </c>
      <c r="AA35" s="203">
        <f t="shared" ref="AA35" si="33">M313/M300</f>
        <v>65.277337559429469</v>
      </c>
      <c r="AB35" s="203">
        <f t="shared" ref="AB35" si="34">N313/N300</f>
        <v>66.609105180533746</v>
      </c>
      <c r="AC35" s="203">
        <f t="shared" si="25"/>
        <v>69.075235109717866</v>
      </c>
      <c r="AD35" s="203">
        <f t="shared" ref="AD35" si="35">P313/P300</f>
        <v>69.517884914463451</v>
      </c>
    </row>
    <row r="36" spans="1:31" x14ac:dyDescent="0.25">
      <c r="A36" s="225"/>
      <c r="B36" s="6" t="s">
        <v>65</v>
      </c>
      <c r="C36" s="7">
        <v>1098</v>
      </c>
      <c r="D36" s="7">
        <v>1198</v>
      </c>
      <c r="E36" s="7">
        <v>1178</v>
      </c>
      <c r="F36" s="7">
        <v>1130</v>
      </c>
      <c r="G36" s="7">
        <v>1161</v>
      </c>
      <c r="H36" s="7">
        <v>1195</v>
      </c>
      <c r="I36" s="7">
        <v>1258</v>
      </c>
      <c r="J36" s="7">
        <v>1305</v>
      </c>
      <c r="K36" s="7">
        <v>1346</v>
      </c>
      <c r="L36" s="7">
        <v>1425</v>
      </c>
      <c r="M36" s="7">
        <v>1464</v>
      </c>
      <c r="N36" s="7">
        <v>1430</v>
      </c>
      <c r="O36" s="7">
        <v>1452</v>
      </c>
      <c r="P36" s="7">
        <v>1577</v>
      </c>
      <c r="R36" s="210" t="s">
        <v>59</v>
      </c>
      <c r="S36" s="203">
        <f t="shared" ref="S36" si="36">(S32*E297/E$295+S33*E298/E$295+S34*E299/E$295)/(E297/E$295+E298/E$295+E299/E$295)</f>
        <v>105.51224944320712</v>
      </c>
      <c r="T36" s="203">
        <f t="shared" ref="T36:AC36" si="37">(T32*F297+T33*F298+T34*F299+T35*F300)/(F297+F298+F299+F300)</f>
        <v>99.71218517097212</v>
      </c>
      <c r="U36" s="203">
        <f t="shared" si="37"/>
        <v>99.933819951338194</v>
      </c>
      <c r="V36" s="203">
        <f t="shared" si="37"/>
        <v>104.80111452728671</v>
      </c>
      <c r="W36" s="203">
        <f t="shared" si="37"/>
        <v>104.75943033102386</v>
      </c>
      <c r="X36" s="203">
        <f t="shared" si="37"/>
        <v>109.74770420492992</v>
      </c>
      <c r="Y36" s="203">
        <f t="shared" si="37"/>
        <v>108.47393780113885</v>
      </c>
      <c r="Z36" s="203">
        <f t="shared" si="37"/>
        <v>96.101561380890985</v>
      </c>
      <c r="AA36" s="203">
        <f t="shared" si="37"/>
        <v>99.453355846348686</v>
      </c>
      <c r="AB36" s="203">
        <f t="shared" si="37"/>
        <v>101.71080838116312</v>
      </c>
      <c r="AC36" s="203">
        <f t="shared" si="37"/>
        <v>115.94611677332703</v>
      </c>
      <c r="AD36" s="203">
        <f>(AD32*P297+AD33*P298+AD34*P299+AD35*P300)/(P297+P298+P299+P300)</f>
        <v>119.29091792132104</v>
      </c>
      <c r="AE36" s="214">
        <f>P299/P312</f>
        <v>7.6153369343841314E-4</v>
      </c>
    </row>
    <row r="37" spans="1:31" x14ac:dyDescent="0.25">
      <c r="A37" s="225"/>
      <c r="B37" s="6" t="s">
        <v>67</v>
      </c>
      <c r="C37" s="7">
        <v>547</v>
      </c>
      <c r="D37" s="7">
        <v>548</v>
      </c>
      <c r="E37" s="7">
        <v>556</v>
      </c>
      <c r="F37" s="7">
        <v>517</v>
      </c>
      <c r="G37" s="7">
        <v>564</v>
      </c>
      <c r="H37" s="7">
        <v>557</v>
      </c>
      <c r="I37" s="7">
        <v>634</v>
      </c>
      <c r="J37" s="7">
        <v>532</v>
      </c>
      <c r="K37" s="7">
        <v>590</v>
      </c>
      <c r="L37" s="7">
        <v>552</v>
      </c>
      <c r="M37" s="7">
        <v>622</v>
      </c>
      <c r="N37" s="7">
        <v>604</v>
      </c>
      <c r="O37" s="7">
        <v>579</v>
      </c>
      <c r="P37" s="7">
        <v>608</v>
      </c>
      <c r="R37" s="210" t="s">
        <v>61</v>
      </c>
      <c r="S37" s="203">
        <f t="shared" ref="S37" si="38">(S32*85%+S34*1%+S33*10%+S35*4%)</f>
        <v>109.4308039776804</v>
      </c>
      <c r="T37" s="203">
        <f t="shared" ref="T37:AC37" si="39">(T32*85.9%+T34*0.1%+T33*10%+T35*4%)</f>
        <v>104.13755106063391</v>
      </c>
      <c r="U37" s="203">
        <f t="shared" si="39"/>
        <v>103.76560379044639</v>
      </c>
      <c r="V37" s="203">
        <f t="shared" si="39"/>
        <v>109.42119789574932</v>
      </c>
      <c r="W37" s="203">
        <f t="shared" si="39"/>
        <v>109.83459485117126</v>
      </c>
      <c r="X37" s="203">
        <f t="shared" si="39"/>
        <v>114.86500550215126</v>
      </c>
      <c r="Y37" s="203">
        <f t="shared" si="39"/>
        <v>109.8609207782669</v>
      </c>
      <c r="Z37" s="203">
        <f t="shared" si="39"/>
        <v>109.08952557644628</v>
      </c>
      <c r="AA37" s="203">
        <f t="shared" si="39"/>
        <v>112.76085530902706</v>
      </c>
      <c r="AB37" s="203">
        <f t="shared" si="39"/>
        <v>114.67119257108554</v>
      </c>
      <c r="AC37" s="203">
        <f t="shared" si="39"/>
        <v>118.30340060726814</v>
      </c>
      <c r="AD37" s="203">
        <f>(AD32*85.9%+AD34*0.1%+AD33*10%+AD35*4%)</f>
        <v>119.15865571328072</v>
      </c>
    </row>
    <row r="38" spans="1:31" x14ac:dyDescent="0.25">
      <c r="A38" s="225"/>
      <c r="B38" s="6" t="s">
        <v>69</v>
      </c>
      <c r="C38" s="7">
        <v>551</v>
      </c>
      <c r="D38" s="7">
        <v>650</v>
      </c>
      <c r="E38" s="7">
        <v>622</v>
      </c>
      <c r="F38" s="7">
        <v>613</v>
      </c>
      <c r="G38" s="7">
        <v>597</v>
      </c>
      <c r="H38" s="7">
        <v>638</v>
      </c>
      <c r="I38" s="7">
        <v>624</v>
      </c>
      <c r="J38" s="7">
        <v>773</v>
      </c>
      <c r="K38" s="7">
        <v>756</v>
      </c>
      <c r="L38" s="7">
        <v>873</v>
      </c>
      <c r="M38" s="7">
        <v>842</v>
      </c>
      <c r="N38" s="7">
        <v>826</v>
      </c>
      <c r="O38" s="7">
        <v>873</v>
      </c>
      <c r="P38" s="7">
        <v>969</v>
      </c>
      <c r="R38" s="210" t="s">
        <v>63</v>
      </c>
      <c r="S38" s="204">
        <f t="shared" ref="S38:AD38" si="40">E297+E298+E299+E300</f>
        <v>979.39899999999989</v>
      </c>
      <c r="T38" s="204">
        <f t="shared" si="40"/>
        <v>990.21999999999991</v>
      </c>
      <c r="U38" s="204">
        <f t="shared" si="40"/>
        <v>1027.5</v>
      </c>
      <c r="V38" s="204">
        <f t="shared" si="40"/>
        <v>1040.8</v>
      </c>
      <c r="W38" s="204">
        <f t="shared" si="40"/>
        <v>1039.2</v>
      </c>
      <c r="X38" s="204">
        <f t="shared" si="40"/>
        <v>1034.5</v>
      </c>
      <c r="Y38" s="204">
        <f t="shared" si="40"/>
        <v>1141.5</v>
      </c>
      <c r="Z38" s="204">
        <f t="shared" si="40"/>
        <v>1396.2</v>
      </c>
      <c r="AA38" s="204">
        <f t="shared" si="40"/>
        <v>1421.3999999999999</v>
      </c>
      <c r="AB38" s="204">
        <f t="shared" si="40"/>
        <v>1446.1000000000001</v>
      </c>
      <c r="AC38" s="204">
        <f t="shared" si="40"/>
        <v>1265.6999999999998</v>
      </c>
      <c r="AD38" s="204">
        <f t="shared" si="40"/>
        <v>1235.3999999999999</v>
      </c>
    </row>
    <row r="39" spans="1:31" x14ac:dyDescent="0.25">
      <c r="A39" s="225"/>
      <c r="B39" s="6" t="s">
        <v>71</v>
      </c>
      <c r="C39" s="15">
        <v>7.469737029912932</v>
      </c>
      <c r="D39" s="15">
        <v>8.7277609936220202</v>
      </c>
      <c r="E39" s="15">
        <v>8.2821248576925885</v>
      </c>
      <c r="F39" s="15">
        <v>8.1205497598940219</v>
      </c>
      <c r="G39" s="15">
        <v>7.8540230489922651</v>
      </c>
      <c r="H39" s="15">
        <v>8.3000000000000007</v>
      </c>
      <c r="I39" s="15">
        <v>8.035127931083327</v>
      </c>
      <c r="J39" s="15">
        <v>9.6999999999999993</v>
      </c>
      <c r="K39" s="15">
        <v>9.4</v>
      </c>
      <c r="L39" s="15">
        <v>10.647638535358418</v>
      </c>
      <c r="M39" s="15">
        <v>10.110820354978655</v>
      </c>
      <c r="N39" s="15">
        <v>9.7484981883844171</v>
      </c>
      <c r="O39" s="15">
        <v>10.1</v>
      </c>
      <c r="P39" s="15">
        <v>11</v>
      </c>
      <c r="S39" s="8">
        <f t="shared" ref="S39:AD39" si="41">S38*1000</f>
        <v>979398.99999999988</v>
      </c>
      <c r="T39" s="8">
        <f t="shared" si="41"/>
        <v>990219.99999999988</v>
      </c>
      <c r="U39" s="8">
        <f t="shared" si="41"/>
        <v>1027500</v>
      </c>
      <c r="V39" s="8">
        <f t="shared" si="41"/>
        <v>1040800</v>
      </c>
      <c r="W39" s="8">
        <f t="shared" si="41"/>
        <v>1039200</v>
      </c>
      <c r="X39" s="8">
        <f t="shared" si="41"/>
        <v>1034500</v>
      </c>
      <c r="Y39" s="8">
        <f t="shared" si="41"/>
        <v>1141500</v>
      </c>
      <c r="Z39" s="8">
        <f t="shared" si="41"/>
        <v>1396200</v>
      </c>
      <c r="AA39" s="8">
        <f t="shared" si="41"/>
        <v>1421399.9999999998</v>
      </c>
      <c r="AB39" s="8">
        <f t="shared" si="41"/>
        <v>1446100.0000000002</v>
      </c>
      <c r="AC39" s="8">
        <f t="shared" si="41"/>
        <v>1265699.9999999998</v>
      </c>
      <c r="AD39" s="8">
        <f t="shared" si="41"/>
        <v>1235399.9999999998</v>
      </c>
    </row>
    <row r="40" spans="1:31" x14ac:dyDescent="0.25">
      <c r="A40" s="225"/>
      <c r="B40" s="6" t="s">
        <v>72</v>
      </c>
      <c r="C40" s="7">
        <v>382</v>
      </c>
      <c r="D40" s="7">
        <v>240</v>
      </c>
      <c r="E40" s="7">
        <v>-259</v>
      </c>
      <c r="F40" s="7">
        <v>-204</v>
      </c>
      <c r="G40" s="7">
        <v>43</v>
      </c>
      <c r="H40" s="7">
        <v>120</v>
      </c>
      <c r="I40" s="7">
        <v>514</v>
      </c>
      <c r="J40" s="7">
        <v>99</v>
      </c>
      <c r="K40" s="7">
        <v>199</v>
      </c>
      <c r="L40" s="130">
        <v>53</v>
      </c>
      <c r="M40" s="130">
        <v>368</v>
      </c>
      <c r="N40" s="130">
        <v>494</v>
      </c>
      <c r="O40" s="130">
        <v>570</v>
      </c>
      <c r="P40" s="130">
        <v>1034</v>
      </c>
      <c r="Q40" s="21"/>
      <c r="R40" s="3" t="s">
        <v>66</v>
      </c>
      <c r="S40" s="18">
        <f t="shared" ref="S40:AD40" si="42">1-S41-S42</f>
        <v>0.48829332832118988</v>
      </c>
      <c r="T40" s="18">
        <f t="shared" si="42"/>
        <v>0.45763834732769526</v>
      </c>
      <c r="U40" s="18">
        <f t="shared" si="42"/>
        <v>0.46127203021490032</v>
      </c>
      <c r="V40" s="18">
        <f t="shared" si="42"/>
        <v>0.47316139405241203</v>
      </c>
      <c r="W40" s="18">
        <f t="shared" si="42"/>
        <v>0.43824058622264905</v>
      </c>
      <c r="X40" s="18">
        <f t="shared" si="42"/>
        <v>0.4995498291396962</v>
      </c>
      <c r="Y40" s="18">
        <f t="shared" si="42"/>
        <v>0.52234621721119756</v>
      </c>
      <c r="Z40" s="18">
        <f t="shared" si="42"/>
        <v>0.50484183952222161</v>
      </c>
      <c r="AA40" s="18">
        <f t="shared" si="42"/>
        <v>0.53007210677839223</v>
      </c>
      <c r="AB40" s="18">
        <f t="shared" si="42"/>
        <v>0.52713375796178341</v>
      </c>
      <c r="AC40" s="18">
        <f t="shared" si="42"/>
        <v>0.51809288578683721</v>
      </c>
      <c r="AD40" s="18">
        <f t="shared" si="42"/>
        <v>0.50600829768481703</v>
      </c>
      <c r="AE40" s="163">
        <f>(P$199+P$215-P$463)*AD40</f>
        <v>188312.00000000003</v>
      </c>
    </row>
    <row r="41" spans="1:31" x14ac:dyDescent="0.25">
      <c r="A41" s="225"/>
      <c r="B41" s="6" t="s">
        <v>74</v>
      </c>
      <c r="C41" s="7" t="e">
        <v>#N/A</v>
      </c>
      <c r="D41" s="7">
        <v>30.3</v>
      </c>
      <c r="E41" s="7">
        <v>29.5</v>
      </c>
      <c r="F41" s="7">
        <v>29</v>
      </c>
      <c r="G41" s="7">
        <v>28.6</v>
      </c>
      <c r="H41" s="7">
        <v>28.3</v>
      </c>
      <c r="I41" s="7">
        <v>27.8</v>
      </c>
      <c r="J41" s="7">
        <v>26.4</v>
      </c>
      <c r="K41" s="7">
        <v>26.1</v>
      </c>
      <c r="L41" s="7">
        <v>25.6</v>
      </c>
      <c r="M41" s="7">
        <v>25.2</v>
      </c>
      <c r="N41" s="7">
        <v>25</v>
      </c>
      <c r="O41" s="7">
        <v>25</v>
      </c>
      <c r="P41" s="7">
        <v>24.4</v>
      </c>
      <c r="R41" s="3" t="s">
        <v>68</v>
      </c>
      <c r="S41" s="19">
        <f t="shared" ref="S41:AD41" si="43">1-E201/(E$199+E$215-E$463)</f>
        <v>0.2616338850376464</v>
      </c>
      <c r="T41" s="19">
        <f>1-F201/(F$199+F$215-F$463)</f>
        <v>0.27867834672198788</v>
      </c>
      <c r="U41" s="19">
        <f t="shared" si="43"/>
        <v>0.2748530725720042</v>
      </c>
      <c r="V41" s="19">
        <f t="shared" si="43"/>
        <v>0.28737669594554527</v>
      </c>
      <c r="W41" s="19">
        <f t="shared" si="43"/>
        <v>0.30964389708784323</v>
      </c>
      <c r="X41" s="19">
        <f t="shared" si="43"/>
        <v>0.22077811351126453</v>
      </c>
      <c r="Y41" s="19">
        <f t="shared" si="43"/>
        <v>0.19033268473257081</v>
      </c>
      <c r="Z41" s="19">
        <f t="shared" si="43"/>
        <v>0.20510936528570622</v>
      </c>
      <c r="AA41" s="19">
        <f t="shared" si="43"/>
        <v>0.19420601175840535</v>
      </c>
      <c r="AB41" s="19">
        <f t="shared" si="43"/>
        <v>0.18495616335706255</v>
      </c>
      <c r="AC41" s="19">
        <f t="shared" si="43"/>
        <v>0.19340891115212233</v>
      </c>
      <c r="AD41" s="19">
        <f t="shared" si="43"/>
        <v>0.19858015004621765</v>
      </c>
      <c r="AE41" s="163">
        <f>(P$199+P$215-P$463)*AD41</f>
        <v>73901.999999999985</v>
      </c>
    </row>
    <row r="42" spans="1:31" x14ac:dyDescent="0.25">
      <c r="A42" s="225"/>
      <c r="B42" s="6" t="s">
        <v>76</v>
      </c>
      <c r="C42" s="7">
        <v>1.2763861717991318</v>
      </c>
      <c r="D42" s="7">
        <v>1.2</v>
      </c>
      <c r="E42" s="7">
        <v>0.5</v>
      </c>
      <c r="F42" s="7">
        <v>0.5</v>
      </c>
      <c r="G42" s="7">
        <v>0.79999999999999716</v>
      </c>
      <c r="H42" s="7">
        <v>1</v>
      </c>
      <c r="I42" s="7">
        <v>1.5</v>
      </c>
      <c r="J42" s="7">
        <v>0.9</v>
      </c>
      <c r="K42" s="7">
        <v>1.7</v>
      </c>
      <c r="L42" s="23">
        <v>1.2246479389077791</v>
      </c>
      <c r="M42" s="15">
        <v>1.9104081286782133</v>
      </c>
      <c r="N42" s="15">
        <v>1.5844881936596664</v>
      </c>
      <c r="O42" s="7">
        <v>1.6</v>
      </c>
      <c r="P42" s="7">
        <v>2.2999999999999998</v>
      </c>
      <c r="R42" s="3" t="s">
        <v>70</v>
      </c>
      <c r="S42" s="19">
        <f t="shared" ref="S42:AD42" si="44">E203/(E$199+E$215-E$463)</f>
        <v>0.25007278664116372</v>
      </c>
      <c r="T42" s="19">
        <f t="shared" si="44"/>
        <v>0.26368330595031686</v>
      </c>
      <c r="U42" s="19">
        <f t="shared" si="44"/>
        <v>0.26387489721309548</v>
      </c>
      <c r="V42" s="19">
        <f t="shared" si="44"/>
        <v>0.2394619100020427</v>
      </c>
      <c r="W42" s="19">
        <f t="shared" si="44"/>
        <v>0.25211551668950771</v>
      </c>
      <c r="X42" s="19">
        <f t="shared" si="44"/>
        <v>0.27967205734903927</v>
      </c>
      <c r="Y42" s="19">
        <f t="shared" si="44"/>
        <v>0.28732109805623163</v>
      </c>
      <c r="Z42" s="19">
        <f t="shared" si="44"/>
        <v>0.29004879519207222</v>
      </c>
      <c r="AA42" s="19">
        <f t="shared" si="44"/>
        <v>0.27572188146320248</v>
      </c>
      <c r="AB42" s="19">
        <f t="shared" si="44"/>
        <v>0.28791007868115398</v>
      </c>
      <c r="AC42" s="19">
        <f t="shared" si="44"/>
        <v>0.2884982030610404</v>
      </c>
      <c r="AD42" s="19">
        <f t="shared" si="44"/>
        <v>0.29541155226896537</v>
      </c>
      <c r="AE42" s="163">
        <f>(P$199+P$215-P$463)*AD42</f>
        <v>109938</v>
      </c>
    </row>
    <row r="43" spans="1:31" x14ac:dyDescent="0.25">
      <c r="A43" s="225"/>
      <c r="B43" s="6" t="s">
        <v>78</v>
      </c>
      <c r="C43" s="7">
        <v>7</v>
      </c>
      <c r="D43" s="7">
        <v>6</v>
      </c>
      <c r="E43" s="7">
        <v>7</v>
      </c>
      <c r="F43" s="7">
        <v>6</v>
      </c>
      <c r="G43" s="7">
        <v>6</v>
      </c>
      <c r="H43" s="7">
        <v>6</v>
      </c>
      <c r="I43" s="7">
        <v>6</v>
      </c>
      <c r="J43" s="7">
        <v>6</v>
      </c>
      <c r="K43" s="7">
        <v>6</v>
      </c>
      <c r="L43" s="7">
        <v>6</v>
      </c>
      <c r="M43" s="7">
        <v>5</v>
      </c>
      <c r="N43" s="7">
        <v>5.8</v>
      </c>
      <c r="O43" s="7">
        <v>4.5999999999999996</v>
      </c>
      <c r="P43" s="7">
        <v>4.5999999999999996</v>
      </c>
      <c r="R43" s="3" t="s">
        <v>910</v>
      </c>
      <c r="S43" s="162">
        <f>E215/(E$199+E$215-E$463)</f>
        <v>0</v>
      </c>
      <c r="T43" s="162">
        <f t="shared" ref="T43:Y43" si="45">F215/(F$199+F$215-F$463)</f>
        <v>0</v>
      </c>
      <c r="U43" s="162">
        <f t="shared" si="45"/>
        <v>0</v>
      </c>
      <c r="V43" s="162">
        <f t="shared" si="45"/>
        <v>0</v>
      </c>
      <c r="W43" s="162">
        <f t="shared" si="45"/>
        <v>0</v>
      </c>
      <c r="X43" s="162">
        <f t="shared" si="45"/>
        <v>0</v>
      </c>
      <c r="Y43" s="162">
        <f t="shared" si="45"/>
        <v>0</v>
      </c>
      <c r="Z43" s="162">
        <f t="shared" ref="Z43" si="46">L215/(L$199+L$215-L$463)</f>
        <v>0</v>
      </c>
      <c r="AA43" s="162">
        <f t="shared" ref="AA43" si="47">M215/(M$199+M$215-M$463)</f>
        <v>4.4175387829133266E-3</v>
      </c>
      <c r="AB43" s="162">
        <f t="shared" ref="AB43" si="48">N215/(N$199+N$215-N$463)</f>
        <v>1.9183214687148744E-3</v>
      </c>
      <c r="AC43" s="162">
        <f t="shared" ref="AC43" si="49">O215/(O$199+O$215-O$463)</f>
        <v>0</v>
      </c>
      <c r="AD43" s="162">
        <f t="shared" ref="AD43" si="50">P215/(P$199+P$215-P$463)</f>
        <v>0</v>
      </c>
    </row>
    <row r="44" spans="1:31" x14ac:dyDescent="0.25">
      <c r="A44" s="225"/>
      <c r="B44" s="6" t="s">
        <v>80</v>
      </c>
      <c r="C44" s="7">
        <v>6</v>
      </c>
      <c r="D44" s="7">
        <v>5.4</v>
      </c>
      <c r="E44" s="7">
        <v>6.5</v>
      </c>
      <c r="F44" s="7">
        <v>5.6</v>
      </c>
      <c r="G44" s="7">
        <v>5.6</v>
      </c>
      <c r="H44" s="7">
        <v>5.5</v>
      </c>
      <c r="I44" s="7">
        <v>5.0999999999999996</v>
      </c>
      <c r="J44" s="7">
        <v>4.8</v>
      </c>
      <c r="K44" s="7">
        <v>5.0999999999999996</v>
      </c>
      <c r="L44" s="7">
        <v>4.5999999999999996</v>
      </c>
      <c r="M44" s="7" t="s">
        <v>926</v>
      </c>
      <c r="N44" s="7" t="s">
        <v>923</v>
      </c>
      <c r="O44" s="7" t="s">
        <v>927</v>
      </c>
      <c r="P44" s="7" t="s">
        <v>928</v>
      </c>
      <c r="AA44" s="20"/>
      <c r="AB44" s="20"/>
      <c r="AC44" s="8"/>
      <c r="AD44" s="8"/>
    </row>
    <row r="45" spans="1:31" x14ac:dyDescent="0.25">
      <c r="A45" s="225"/>
      <c r="B45" s="6" t="s">
        <v>82</v>
      </c>
      <c r="C45" s="7">
        <v>621</v>
      </c>
      <c r="D45" s="7">
        <v>382</v>
      </c>
      <c r="E45" s="7">
        <v>258</v>
      </c>
      <c r="F45" s="7">
        <v>184</v>
      </c>
      <c r="G45" s="7">
        <v>113</v>
      </c>
      <c r="H45" s="7">
        <v>146</v>
      </c>
      <c r="I45" s="7">
        <v>119</v>
      </c>
      <c r="J45" s="7">
        <v>188</v>
      </c>
      <c r="K45" s="7">
        <v>170</v>
      </c>
      <c r="L45" s="7">
        <v>171</v>
      </c>
      <c r="M45" s="7">
        <v>168</v>
      </c>
      <c r="N45" s="7">
        <v>231</v>
      </c>
      <c r="O45" s="7">
        <v>227</v>
      </c>
      <c r="P45" s="7">
        <v>295</v>
      </c>
      <c r="R45" s="3" t="s">
        <v>73</v>
      </c>
      <c r="S45" s="20">
        <f t="shared" ref="S45:AD45" si="51">(E235+E237-E193-E195-E463)/E161*1000</f>
        <v>815.64684628073201</v>
      </c>
      <c r="T45" s="20">
        <f t="shared" si="51"/>
        <v>857.55870366776628</v>
      </c>
      <c r="U45" s="20">
        <f t="shared" si="51"/>
        <v>1110.1882191572049</v>
      </c>
      <c r="V45" s="20">
        <f t="shared" si="51"/>
        <v>1089.3556157783798</v>
      </c>
      <c r="W45" s="20">
        <f t="shared" si="51"/>
        <v>1390.9066656503676</v>
      </c>
      <c r="X45" s="20">
        <f t="shared" si="51"/>
        <v>1671.7660801085194</v>
      </c>
      <c r="Y45" s="20">
        <f t="shared" si="51"/>
        <v>1533.3381860532829</v>
      </c>
      <c r="Z45" s="20">
        <f t="shared" si="51"/>
        <v>1581.5676449534717</v>
      </c>
      <c r="AA45" s="20">
        <f t="shared" si="51"/>
        <v>1439.3694705799746</v>
      </c>
      <c r="AB45" s="20">
        <f t="shared" si="51"/>
        <v>1582.1121600676342</v>
      </c>
      <c r="AC45" s="20">
        <f t="shared" si="51"/>
        <v>1316.799095714618</v>
      </c>
      <c r="AD45" s="20">
        <f t="shared" si="51"/>
        <v>1174.8697162709902</v>
      </c>
    </row>
    <row r="46" spans="1:31" x14ac:dyDescent="0.25">
      <c r="A46" s="225"/>
      <c r="B46" s="6" t="s">
        <v>83</v>
      </c>
      <c r="C46" s="7">
        <v>31.4</v>
      </c>
      <c r="D46" s="7">
        <v>23.8</v>
      </c>
      <c r="E46" s="7">
        <v>27.9</v>
      </c>
      <c r="F46" s="7">
        <v>28.8</v>
      </c>
      <c r="G46" s="7">
        <v>38.1</v>
      </c>
      <c r="H46" s="7">
        <v>34.9</v>
      </c>
      <c r="I46" s="7">
        <v>29.4</v>
      </c>
      <c r="J46" s="7">
        <v>36.700000000000003</v>
      </c>
      <c r="K46" s="7">
        <v>35.9</v>
      </c>
      <c r="L46" s="7">
        <v>31.6</v>
      </c>
      <c r="M46" s="7">
        <v>28.6</v>
      </c>
      <c r="N46" s="7">
        <v>42.4</v>
      </c>
      <c r="O46" s="159">
        <v>24.2</v>
      </c>
      <c r="P46" s="7">
        <v>36.299999999999997</v>
      </c>
      <c r="R46" s="3" t="s">
        <v>75</v>
      </c>
      <c r="S46" s="22">
        <f t="shared" ref="S46:AD46" si="52">(E235+E237-E193-E195-E463)/(E235+E237)</f>
        <v>0.17440669141235157</v>
      </c>
      <c r="T46" s="22">
        <f t="shared" si="52"/>
        <v>0.18354835225998323</v>
      </c>
      <c r="U46" s="22">
        <f t="shared" si="52"/>
        <v>0.22552457024326436</v>
      </c>
      <c r="V46" s="22">
        <f t="shared" si="52"/>
        <v>0.21674530068149481</v>
      </c>
      <c r="W46" s="22">
        <f t="shared" si="52"/>
        <v>0.24996404232731756</v>
      </c>
      <c r="X46" s="22">
        <f t="shared" si="52"/>
        <v>0.27693546474248942</v>
      </c>
      <c r="Y46" s="22">
        <f t="shared" si="52"/>
        <v>0.24857363691610565</v>
      </c>
      <c r="Z46" s="22">
        <f t="shared" si="52"/>
        <v>0.23718506113598059</v>
      </c>
      <c r="AA46" s="22">
        <f t="shared" si="52"/>
        <v>0.21259748610304488</v>
      </c>
      <c r="AB46" s="22">
        <f t="shared" si="52"/>
        <v>0.21517786561264823</v>
      </c>
      <c r="AC46" s="22">
        <f t="shared" si="52"/>
        <v>0.17983527510147743</v>
      </c>
      <c r="AD46" s="22">
        <f t="shared" si="52"/>
        <v>0.16434176896216565</v>
      </c>
    </row>
    <row r="47" spans="1:31" x14ac:dyDescent="0.25">
      <c r="A47" s="225"/>
      <c r="B47" s="6" t="s">
        <v>84</v>
      </c>
      <c r="C47" s="7">
        <v>39.1</v>
      </c>
      <c r="D47" s="7">
        <v>49.7</v>
      </c>
      <c r="E47" s="7">
        <v>40.299999999999997</v>
      </c>
      <c r="F47" s="7">
        <v>39.700000000000003</v>
      </c>
      <c r="G47" s="7">
        <v>26.5</v>
      </c>
      <c r="H47" s="7">
        <v>27.4</v>
      </c>
      <c r="I47" s="7">
        <v>26.1</v>
      </c>
      <c r="J47" s="7">
        <v>30.3</v>
      </c>
      <c r="K47" s="7">
        <v>31.8</v>
      </c>
      <c r="L47" s="7">
        <v>37.4</v>
      </c>
      <c r="M47" s="7">
        <v>38.1</v>
      </c>
      <c r="N47" s="7">
        <v>29.9</v>
      </c>
      <c r="O47" s="159">
        <v>33.5</v>
      </c>
      <c r="P47" s="7">
        <v>32.200000000000003</v>
      </c>
      <c r="R47" s="3" t="s">
        <v>77</v>
      </c>
      <c r="S47" s="24">
        <f t="shared" ref="S47:Y47" si="53">(S45*(1-S49))*S8/1000</f>
        <v>29769.499999999996</v>
      </c>
      <c r="T47" s="24">
        <f t="shared" si="53"/>
        <v>30094.25</v>
      </c>
      <c r="U47" s="24">
        <f t="shared" si="53"/>
        <v>32300.25</v>
      </c>
      <c r="V47" s="24">
        <f t="shared" si="53"/>
        <v>33382.499999999993</v>
      </c>
      <c r="W47" s="24">
        <f t="shared" si="53"/>
        <v>36501.25</v>
      </c>
      <c r="X47" s="24">
        <f t="shared" si="53"/>
        <v>40051.75</v>
      </c>
      <c r="Y47" s="24">
        <f t="shared" si="53"/>
        <v>42371.75</v>
      </c>
      <c r="Z47" s="24">
        <f t="shared" ref="Z47" si="54">(Z45*(1-Z49))*Z8/1000</f>
        <v>46576.5</v>
      </c>
      <c r="AA47" s="24">
        <f>(AA45*(1-AA49))*AA8/1000</f>
        <v>48212</v>
      </c>
      <c r="AB47" s="24">
        <f>(AB45*(1-AB49))*AB8/1000</f>
        <v>52181.25</v>
      </c>
      <c r="AC47" s="24">
        <f>(AC45*(1-AC49))*AC8/1000</f>
        <v>55061.500000000007</v>
      </c>
      <c r="AD47" s="24">
        <f>(AD45*(1-AD49))*AD8/1000</f>
        <v>55558.000000000007</v>
      </c>
    </row>
    <row r="48" spans="1:31" x14ac:dyDescent="0.25">
      <c r="A48" s="225"/>
      <c r="B48" s="6" t="s">
        <v>85</v>
      </c>
      <c r="C48" s="7">
        <v>21.6</v>
      </c>
      <c r="D48" s="7">
        <v>18.600000000000001</v>
      </c>
      <c r="E48" s="7">
        <v>21.3</v>
      </c>
      <c r="F48" s="7">
        <v>20.100000000000001</v>
      </c>
      <c r="G48" s="7">
        <v>17.7</v>
      </c>
      <c r="H48" s="7">
        <v>24</v>
      </c>
      <c r="I48" s="7">
        <v>25.2</v>
      </c>
      <c r="J48" s="7">
        <v>22.9</v>
      </c>
      <c r="K48" s="7">
        <v>22.4</v>
      </c>
      <c r="L48" s="7">
        <v>21.6</v>
      </c>
      <c r="M48" s="7">
        <v>19.600000000000001</v>
      </c>
      <c r="N48" s="7">
        <v>15.2</v>
      </c>
      <c r="O48" s="159">
        <v>27.8</v>
      </c>
      <c r="P48" s="7">
        <v>19.7</v>
      </c>
      <c r="R48" s="3" t="s">
        <v>79</v>
      </c>
      <c r="S48" s="25">
        <v>0.25</v>
      </c>
      <c r="T48" s="25">
        <v>0.25</v>
      </c>
      <c r="U48" s="25">
        <v>0.25</v>
      </c>
      <c r="V48" s="25">
        <v>0.25</v>
      </c>
      <c r="W48" s="25">
        <v>0.25</v>
      </c>
      <c r="X48" s="25">
        <v>0.25</v>
      </c>
      <c r="Y48" s="25">
        <v>0.25</v>
      </c>
      <c r="Z48" s="25">
        <v>0.25</v>
      </c>
      <c r="AA48" s="25">
        <v>0.25</v>
      </c>
      <c r="AB48" s="25">
        <v>0.25</v>
      </c>
      <c r="AC48" s="26">
        <v>0.25</v>
      </c>
      <c r="AD48" s="26">
        <v>0.25</v>
      </c>
    </row>
    <row r="49" spans="1:38" ht="15.75" customHeight="1" thickBot="1" x14ac:dyDescent="0.3">
      <c r="A49" s="226"/>
      <c r="B49" s="14" t="s">
        <v>86</v>
      </c>
      <c r="C49" s="11">
        <v>7.9</v>
      </c>
      <c r="D49" s="11">
        <v>7.9</v>
      </c>
      <c r="E49" s="11">
        <v>10.5</v>
      </c>
      <c r="F49" s="11">
        <v>11.4</v>
      </c>
      <c r="G49" s="11">
        <v>17.7</v>
      </c>
      <c r="H49" s="11">
        <v>13.7</v>
      </c>
      <c r="I49" s="11">
        <v>19.3</v>
      </c>
      <c r="J49" s="11">
        <v>10.1</v>
      </c>
      <c r="K49" s="11">
        <v>10</v>
      </c>
      <c r="L49" s="11">
        <v>9.4</v>
      </c>
      <c r="M49" s="11">
        <v>13.7</v>
      </c>
      <c r="N49" s="11">
        <v>12.6</v>
      </c>
      <c r="O49" s="160">
        <v>14.5</v>
      </c>
      <c r="P49" s="11">
        <v>11.9</v>
      </c>
      <c r="R49" s="3" t="s">
        <v>81</v>
      </c>
      <c r="S49" s="27">
        <f t="shared" ref="S49:Y49" si="55">1-(S48/S46)</f>
        <v>-0.43343124036979974</v>
      </c>
      <c r="T49" s="27">
        <f t="shared" si="55"/>
        <v>-0.36203892283322014</v>
      </c>
      <c r="U49" s="27">
        <f t="shared" si="55"/>
        <v>-0.10852666620907403</v>
      </c>
      <c r="V49" s="27">
        <f t="shared" si="55"/>
        <v>-0.15342754474466158</v>
      </c>
      <c r="W49" s="27">
        <f t="shared" si="55"/>
        <v>-1.438513809732811E-4</v>
      </c>
      <c r="X49" s="27">
        <f t="shared" si="55"/>
        <v>9.7262605089368237E-2</v>
      </c>
      <c r="Y49" s="27">
        <f t="shared" si="55"/>
        <v>-5.7381913126037798E-3</v>
      </c>
      <c r="Z49" s="27">
        <f t="shared" ref="Z49" si="56">1-(Z48/Z46)</f>
        <v>-5.4029283305800035E-2</v>
      </c>
      <c r="AA49" s="27">
        <f t="shared" ref="AA49:AD49" si="57">1-(AA48/AA46)</f>
        <v>-0.17593112027122615</v>
      </c>
      <c r="AB49" s="27">
        <f t="shared" si="57"/>
        <v>-0.16182953710506975</v>
      </c>
      <c r="AC49" s="27">
        <f t="shared" si="57"/>
        <v>-0.39016107856998605</v>
      </c>
      <c r="AD49" s="27">
        <f t="shared" si="57"/>
        <v>-0.52122008652319152</v>
      </c>
    </row>
    <row r="50" spans="1:38" x14ac:dyDescent="0.25">
      <c r="A50" s="230" t="s">
        <v>87</v>
      </c>
      <c r="B50" s="4" t="s">
        <v>88</v>
      </c>
      <c r="C50" s="5">
        <v>2271</v>
      </c>
      <c r="D50" s="5">
        <v>1930</v>
      </c>
      <c r="E50" s="5">
        <v>2392</v>
      </c>
      <c r="F50" s="5">
        <v>2126</v>
      </c>
      <c r="G50" s="5">
        <v>2372</v>
      </c>
      <c r="H50" s="5">
        <v>2466</v>
      </c>
      <c r="I50" s="5">
        <v>2781</v>
      </c>
      <c r="J50" s="5">
        <v>2918</v>
      </c>
      <c r="K50" s="5">
        <v>2560</v>
      </c>
      <c r="L50" s="5">
        <v>2392</v>
      </c>
      <c r="M50" s="5">
        <v>2641</v>
      </c>
      <c r="N50" s="5">
        <v>2519</v>
      </c>
      <c r="O50" s="5">
        <v>2495</v>
      </c>
      <c r="P50" s="5">
        <v>2962</v>
      </c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</row>
    <row r="51" spans="1:38" x14ac:dyDescent="0.25">
      <c r="A51" s="225"/>
      <c r="B51" s="6" t="s">
        <v>89</v>
      </c>
      <c r="C51" s="7">
        <v>1241</v>
      </c>
      <c r="D51" s="7">
        <v>1013</v>
      </c>
      <c r="E51" s="7">
        <v>1179</v>
      </c>
      <c r="F51" s="7">
        <v>1082</v>
      </c>
      <c r="G51" s="7">
        <v>1187</v>
      </c>
      <c r="H51" s="7">
        <v>1222</v>
      </c>
      <c r="I51" s="7">
        <v>1471</v>
      </c>
      <c r="J51" s="7">
        <v>1476</v>
      </c>
      <c r="K51" s="7">
        <v>1268</v>
      </c>
      <c r="L51" s="7">
        <v>1196</v>
      </c>
      <c r="M51" s="7">
        <v>1431</v>
      </c>
      <c r="N51" s="7">
        <v>1250</v>
      </c>
      <c r="O51" s="7">
        <v>1221</v>
      </c>
      <c r="P51" s="7">
        <v>1478</v>
      </c>
      <c r="R51" s="247"/>
      <c r="S51" s="248"/>
      <c r="T51" s="248"/>
      <c r="U51" s="248"/>
      <c r="V51" s="248"/>
      <c r="W51" s="248"/>
      <c r="X51" s="248"/>
      <c r="Y51" s="248"/>
      <c r="Z51" s="248"/>
      <c r="AA51" s="248"/>
      <c r="AB51" s="248"/>
      <c r="AC51" s="248"/>
      <c r="AD51" s="248"/>
      <c r="AE51" s="249"/>
      <c r="AF51" s="249"/>
      <c r="AG51" s="249"/>
      <c r="AH51" s="249"/>
      <c r="AI51" s="249"/>
      <c r="AJ51" s="249"/>
      <c r="AK51" s="249"/>
      <c r="AL51" s="249"/>
    </row>
    <row r="52" spans="1:38" x14ac:dyDescent="0.25">
      <c r="A52" s="225"/>
      <c r="B52" s="6" t="s">
        <v>90</v>
      </c>
      <c r="C52" s="7">
        <v>1030</v>
      </c>
      <c r="D52" s="7">
        <v>917</v>
      </c>
      <c r="E52" s="7">
        <v>1213</v>
      </c>
      <c r="F52" s="7">
        <v>1044</v>
      </c>
      <c r="G52" s="7">
        <v>1185</v>
      </c>
      <c r="H52" s="7">
        <v>1244</v>
      </c>
      <c r="I52" s="7">
        <v>1310</v>
      </c>
      <c r="J52" s="7">
        <v>1442</v>
      </c>
      <c r="K52" s="7">
        <v>1292</v>
      </c>
      <c r="L52" s="7">
        <v>1196</v>
      </c>
      <c r="M52" s="7">
        <v>1210</v>
      </c>
      <c r="N52" s="7">
        <v>1269</v>
      </c>
      <c r="O52" s="7">
        <v>1274</v>
      </c>
      <c r="P52" s="7">
        <v>1484</v>
      </c>
      <c r="R52" s="247"/>
      <c r="S52" s="248"/>
      <c r="T52" s="248"/>
      <c r="U52" s="248"/>
      <c r="V52" s="248"/>
      <c r="W52" s="248"/>
      <c r="X52" s="248"/>
      <c r="Y52" s="248"/>
      <c r="Z52" s="248"/>
      <c r="AA52" s="248"/>
      <c r="AB52" s="248"/>
      <c r="AC52" s="250"/>
      <c r="AD52" s="250"/>
      <c r="AE52" s="249"/>
      <c r="AF52" s="249"/>
      <c r="AG52" s="249"/>
      <c r="AH52" s="249"/>
      <c r="AI52" s="249"/>
      <c r="AJ52" s="249"/>
      <c r="AK52" s="249"/>
      <c r="AL52" s="249"/>
    </row>
    <row r="53" spans="1:38" x14ac:dyDescent="0.25">
      <c r="A53" s="225"/>
      <c r="B53" s="6" t="s">
        <v>91</v>
      </c>
      <c r="C53" s="7">
        <v>351</v>
      </c>
      <c r="D53" s="7">
        <v>354</v>
      </c>
      <c r="E53" s="7">
        <v>478</v>
      </c>
      <c r="F53" s="7">
        <v>438</v>
      </c>
      <c r="G53" s="7">
        <v>508</v>
      </c>
      <c r="H53" s="7">
        <v>557</v>
      </c>
      <c r="I53" s="7">
        <v>602</v>
      </c>
      <c r="J53" s="7">
        <v>684</v>
      </c>
      <c r="K53" s="7">
        <v>618</v>
      </c>
      <c r="L53" s="7">
        <v>587</v>
      </c>
      <c r="M53" s="7">
        <v>626</v>
      </c>
      <c r="N53" s="7">
        <v>629</v>
      </c>
      <c r="O53" s="7">
        <v>640</v>
      </c>
      <c r="P53" s="7">
        <v>793</v>
      </c>
      <c r="R53" s="247"/>
      <c r="S53" s="248"/>
      <c r="T53" s="248"/>
      <c r="U53" s="248"/>
      <c r="V53" s="248"/>
      <c r="W53" s="248"/>
      <c r="X53" s="248"/>
      <c r="Y53" s="248"/>
      <c r="Z53" s="248"/>
      <c r="AA53" s="248"/>
      <c r="AB53" s="248"/>
      <c r="AC53" s="250"/>
      <c r="AD53" s="250"/>
      <c r="AE53" s="249"/>
      <c r="AF53" s="249"/>
      <c r="AG53" s="249"/>
      <c r="AH53" s="249"/>
      <c r="AI53" s="249"/>
      <c r="AJ53" s="249"/>
      <c r="AK53" s="249"/>
      <c r="AL53" s="249"/>
    </row>
    <row r="54" spans="1:38" x14ac:dyDescent="0.25">
      <c r="A54" s="225"/>
      <c r="B54" s="6" t="s">
        <v>92</v>
      </c>
      <c r="C54" s="7">
        <v>972</v>
      </c>
      <c r="D54" s="7">
        <v>768</v>
      </c>
      <c r="E54" s="7">
        <v>821</v>
      </c>
      <c r="F54" s="7">
        <v>777</v>
      </c>
      <c r="G54" s="7">
        <v>756</v>
      </c>
      <c r="H54" s="7">
        <v>726</v>
      </c>
      <c r="I54" s="7">
        <v>919</v>
      </c>
      <c r="J54" s="7">
        <v>869</v>
      </c>
      <c r="K54" s="7">
        <v>740</v>
      </c>
      <c r="L54" s="7">
        <v>693</v>
      </c>
      <c r="M54" s="7">
        <v>821</v>
      </c>
      <c r="N54" s="7">
        <v>656</v>
      </c>
      <c r="O54" s="7">
        <v>581</v>
      </c>
      <c r="P54" s="7">
        <v>635</v>
      </c>
      <c r="R54" s="247"/>
      <c r="S54" s="248"/>
      <c r="T54" s="248"/>
      <c r="U54" s="248"/>
      <c r="V54" s="248"/>
      <c r="W54" s="248"/>
      <c r="X54" s="248"/>
      <c r="Y54" s="248"/>
      <c r="Z54" s="248"/>
      <c r="AA54" s="248"/>
      <c r="AB54" s="248"/>
      <c r="AC54" s="250"/>
      <c r="AD54" s="250"/>
      <c r="AE54" s="249"/>
      <c r="AF54" s="249"/>
      <c r="AG54" s="249"/>
      <c r="AH54" s="249"/>
      <c r="AI54" s="249"/>
      <c r="AJ54" s="249"/>
      <c r="AK54" s="249"/>
      <c r="AL54" s="249"/>
    </row>
    <row r="55" spans="1:38" x14ac:dyDescent="0.25">
      <c r="A55" s="225"/>
      <c r="B55" s="6" t="s">
        <v>93</v>
      </c>
      <c r="C55" s="7">
        <v>814</v>
      </c>
      <c r="D55" s="7">
        <v>707</v>
      </c>
      <c r="E55" s="7">
        <v>876</v>
      </c>
      <c r="F55" s="7">
        <v>790</v>
      </c>
      <c r="G55" s="7">
        <v>920</v>
      </c>
      <c r="H55" s="7">
        <v>1005</v>
      </c>
      <c r="I55" s="7">
        <v>1097</v>
      </c>
      <c r="J55" s="7">
        <v>1221</v>
      </c>
      <c r="K55" s="7">
        <v>1077</v>
      </c>
      <c r="L55" s="7">
        <v>967</v>
      </c>
      <c r="M55" s="7">
        <v>1025</v>
      </c>
      <c r="N55" s="7">
        <v>1074</v>
      </c>
      <c r="O55" s="7">
        <v>1080</v>
      </c>
      <c r="P55" s="7">
        <v>1316</v>
      </c>
      <c r="R55" s="247"/>
      <c r="S55" s="251"/>
      <c r="T55" s="251"/>
      <c r="U55" s="251"/>
      <c r="V55" s="251"/>
      <c r="W55" s="251"/>
      <c r="X55" s="251"/>
      <c r="Y55" s="251"/>
      <c r="Z55" s="251"/>
      <c r="AA55" s="251"/>
      <c r="AB55" s="251"/>
      <c r="AC55" s="252"/>
      <c r="AD55" s="252"/>
      <c r="AE55" s="249"/>
      <c r="AF55" s="249"/>
      <c r="AG55" s="249"/>
      <c r="AH55" s="249"/>
      <c r="AI55" s="249"/>
      <c r="AJ55" s="249"/>
      <c r="AK55" s="249"/>
      <c r="AL55" s="249"/>
    </row>
    <row r="56" spans="1:38" x14ac:dyDescent="0.25">
      <c r="A56" s="225"/>
      <c r="B56" s="6" t="s">
        <v>94</v>
      </c>
      <c r="C56" s="7">
        <v>134</v>
      </c>
      <c r="D56" s="7">
        <v>101</v>
      </c>
      <c r="E56" s="7">
        <v>217</v>
      </c>
      <c r="F56" s="7">
        <v>121</v>
      </c>
      <c r="G56" s="7">
        <v>188</v>
      </c>
      <c r="H56" s="7">
        <v>178</v>
      </c>
      <c r="I56" s="7">
        <v>163</v>
      </c>
      <c r="J56" s="7">
        <v>144</v>
      </c>
      <c r="K56" s="7">
        <v>125</v>
      </c>
      <c r="L56" s="7">
        <v>145</v>
      </c>
      <c r="M56" s="7">
        <v>169</v>
      </c>
      <c r="N56" s="7">
        <v>160</v>
      </c>
      <c r="O56" s="7">
        <v>194</v>
      </c>
      <c r="P56" s="7">
        <v>218</v>
      </c>
      <c r="R56" s="247"/>
      <c r="S56" s="251"/>
      <c r="T56" s="251"/>
      <c r="U56" s="251"/>
      <c r="V56" s="251"/>
      <c r="W56" s="251"/>
      <c r="X56" s="251"/>
      <c r="Y56" s="251"/>
      <c r="Z56" s="251"/>
      <c r="AA56" s="251"/>
      <c r="AB56" s="251"/>
      <c r="AC56" s="252"/>
      <c r="AD56" s="252"/>
      <c r="AE56" s="249"/>
      <c r="AF56" s="249"/>
      <c r="AG56" s="249"/>
      <c r="AH56" s="249"/>
      <c r="AI56" s="249"/>
      <c r="AJ56" s="249"/>
      <c r="AK56" s="249"/>
      <c r="AL56" s="249"/>
    </row>
    <row r="57" spans="1:38" x14ac:dyDescent="0.25">
      <c r="A57" s="225"/>
      <c r="B57" s="6" t="s">
        <v>95</v>
      </c>
      <c r="C57" s="7">
        <v>2305</v>
      </c>
      <c r="D57" s="7">
        <v>1926</v>
      </c>
      <c r="E57" s="7">
        <v>2655</v>
      </c>
      <c r="F57" s="7">
        <v>2331</v>
      </c>
      <c r="G57" s="7">
        <v>2331</v>
      </c>
      <c r="H57" s="7">
        <v>2321</v>
      </c>
      <c r="I57" s="7">
        <v>2231</v>
      </c>
      <c r="J57" s="7">
        <v>2733</v>
      </c>
      <c r="K57" s="7">
        <v>2497</v>
      </c>
      <c r="L57" s="7">
        <v>2339</v>
      </c>
      <c r="M57" s="7">
        <v>2273</v>
      </c>
      <c r="N57" s="7">
        <v>2246</v>
      </c>
      <c r="O57" s="7">
        <v>2163</v>
      </c>
      <c r="P57" s="7">
        <v>2188</v>
      </c>
      <c r="R57" s="247"/>
      <c r="S57" s="248"/>
      <c r="T57" s="248"/>
      <c r="U57" s="248"/>
      <c r="V57" s="248"/>
      <c r="W57" s="248"/>
      <c r="X57" s="248"/>
      <c r="Y57" s="248"/>
      <c r="Z57" s="248"/>
      <c r="AA57" s="248"/>
      <c r="AB57" s="248"/>
      <c r="AC57" s="250"/>
      <c r="AD57" s="250"/>
      <c r="AE57" s="249"/>
      <c r="AF57" s="249"/>
      <c r="AG57" s="249"/>
      <c r="AH57" s="249"/>
      <c r="AI57" s="249"/>
      <c r="AJ57" s="249"/>
      <c r="AK57" s="249"/>
      <c r="AL57" s="249"/>
    </row>
    <row r="58" spans="1:38" x14ac:dyDescent="0.25">
      <c r="A58" s="225"/>
      <c r="B58" s="6" t="s">
        <v>96</v>
      </c>
      <c r="C58" s="7">
        <v>1158</v>
      </c>
      <c r="D58" s="7">
        <v>957</v>
      </c>
      <c r="E58" s="7">
        <v>1422</v>
      </c>
      <c r="F58" s="7">
        <v>1184</v>
      </c>
      <c r="G58" s="7">
        <v>1156</v>
      </c>
      <c r="H58" s="7">
        <v>1162</v>
      </c>
      <c r="I58" s="7">
        <v>1094</v>
      </c>
      <c r="J58" s="7">
        <v>1428</v>
      </c>
      <c r="K58" s="7">
        <v>1301</v>
      </c>
      <c r="L58" s="7">
        <v>1177</v>
      </c>
      <c r="M58" s="7">
        <v>1173</v>
      </c>
      <c r="N58" s="7">
        <v>1148</v>
      </c>
      <c r="O58" s="7">
        <v>1126</v>
      </c>
      <c r="P58" s="7">
        <v>1090</v>
      </c>
      <c r="R58" s="247"/>
      <c r="S58" s="252"/>
      <c r="T58" s="252"/>
      <c r="U58" s="252"/>
      <c r="V58" s="252"/>
      <c r="W58" s="252"/>
      <c r="X58" s="252"/>
      <c r="Y58" s="252"/>
      <c r="Z58" s="252"/>
      <c r="AA58" s="252"/>
      <c r="AB58" s="252"/>
      <c r="AC58" s="252"/>
      <c r="AD58" s="252"/>
      <c r="AE58" s="249"/>
      <c r="AF58" s="249"/>
      <c r="AG58" s="249"/>
      <c r="AH58" s="249"/>
      <c r="AI58" s="249"/>
      <c r="AJ58" s="249"/>
      <c r="AK58" s="249"/>
      <c r="AL58" s="249"/>
    </row>
    <row r="59" spans="1:38" x14ac:dyDescent="0.25">
      <c r="A59" s="225"/>
      <c r="B59" s="6" t="s">
        <v>97</v>
      </c>
      <c r="C59" s="7">
        <v>1147</v>
      </c>
      <c r="D59" s="7">
        <v>969</v>
      </c>
      <c r="E59" s="7">
        <v>1233</v>
      </c>
      <c r="F59" s="7">
        <v>1147</v>
      </c>
      <c r="G59" s="7">
        <v>1175</v>
      </c>
      <c r="H59" s="7">
        <v>1159</v>
      </c>
      <c r="I59" s="7">
        <v>1137</v>
      </c>
      <c r="J59" s="7">
        <v>1305</v>
      </c>
      <c r="K59" s="7">
        <v>1196</v>
      </c>
      <c r="L59" s="7">
        <v>1162</v>
      </c>
      <c r="M59" s="7">
        <v>1100</v>
      </c>
      <c r="N59" s="7">
        <v>1098</v>
      </c>
      <c r="O59" s="7">
        <v>1037</v>
      </c>
      <c r="P59" s="7">
        <v>1098</v>
      </c>
      <c r="R59" s="247"/>
      <c r="S59" s="253"/>
      <c r="T59" s="253"/>
      <c r="U59" s="253"/>
      <c r="V59" s="253"/>
      <c r="W59" s="253"/>
      <c r="X59" s="253"/>
      <c r="Y59" s="253"/>
      <c r="Z59" s="253"/>
      <c r="AA59" s="253"/>
      <c r="AB59" s="253"/>
      <c r="AC59" s="253"/>
      <c r="AD59" s="253"/>
      <c r="AE59" s="247"/>
      <c r="AF59" s="249"/>
      <c r="AG59" s="249"/>
      <c r="AH59" s="249"/>
      <c r="AI59" s="249"/>
      <c r="AJ59" s="249"/>
      <c r="AK59" s="249"/>
      <c r="AL59" s="249"/>
    </row>
    <row r="60" spans="1:38" x14ac:dyDescent="0.25">
      <c r="A60" s="225"/>
      <c r="B60" s="6" t="s">
        <v>98</v>
      </c>
      <c r="C60" s="7">
        <v>410</v>
      </c>
      <c r="D60" s="7">
        <v>347</v>
      </c>
      <c r="E60" s="7">
        <v>458</v>
      </c>
      <c r="F60" s="7">
        <v>488</v>
      </c>
      <c r="G60" s="7">
        <v>461</v>
      </c>
      <c r="H60" s="7">
        <v>496</v>
      </c>
      <c r="I60" s="7">
        <v>481</v>
      </c>
      <c r="J60" s="7">
        <v>547</v>
      </c>
      <c r="K60" s="7">
        <v>560</v>
      </c>
      <c r="L60" s="7">
        <v>543</v>
      </c>
      <c r="M60" s="7">
        <v>509</v>
      </c>
      <c r="N60" s="7">
        <v>444</v>
      </c>
      <c r="O60" s="7">
        <v>469</v>
      </c>
      <c r="P60" s="7">
        <v>508</v>
      </c>
      <c r="R60" s="246"/>
      <c r="S60" s="254"/>
      <c r="T60" s="254"/>
      <c r="U60" s="254"/>
      <c r="V60" s="254"/>
      <c r="W60" s="254"/>
      <c r="X60" s="254"/>
      <c r="Y60" s="254"/>
      <c r="Z60" s="254"/>
      <c r="AA60" s="254"/>
      <c r="AB60" s="254"/>
      <c r="AC60" s="254"/>
      <c r="AD60" s="254"/>
      <c r="AE60" s="247"/>
      <c r="AF60" s="249"/>
      <c r="AG60" s="249"/>
      <c r="AH60" s="249"/>
      <c r="AI60" s="249"/>
      <c r="AJ60" s="249"/>
      <c r="AK60" s="249"/>
      <c r="AL60" s="249"/>
    </row>
    <row r="61" spans="1:38" x14ac:dyDescent="0.25">
      <c r="A61" s="225"/>
      <c r="B61" s="6" t="s">
        <v>99</v>
      </c>
      <c r="C61" s="7">
        <v>982</v>
      </c>
      <c r="D61" s="7">
        <v>792</v>
      </c>
      <c r="E61" s="7">
        <v>1116</v>
      </c>
      <c r="F61" s="7">
        <v>921</v>
      </c>
      <c r="G61" s="7">
        <v>903</v>
      </c>
      <c r="H61" s="7">
        <v>840</v>
      </c>
      <c r="I61" s="7">
        <v>776</v>
      </c>
      <c r="J61" s="7">
        <v>995</v>
      </c>
      <c r="K61" s="7">
        <v>836</v>
      </c>
      <c r="L61" s="7">
        <v>759</v>
      </c>
      <c r="M61" s="7">
        <v>714</v>
      </c>
      <c r="N61" s="7">
        <v>738</v>
      </c>
      <c r="O61" s="7">
        <v>669</v>
      </c>
      <c r="P61" s="7">
        <v>635</v>
      </c>
      <c r="R61" s="246"/>
      <c r="S61" s="254"/>
      <c r="T61" s="254"/>
      <c r="U61" s="254"/>
      <c r="V61" s="254"/>
      <c r="W61" s="254"/>
      <c r="X61" s="254"/>
      <c r="Y61" s="254"/>
      <c r="Z61" s="254"/>
      <c r="AA61" s="254"/>
      <c r="AB61" s="254"/>
      <c r="AC61" s="254"/>
      <c r="AD61" s="254"/>
      <c r="AE61" s="247"/>
      <c r="AF61" s="249"/>
      <c r="AG61" s="249"/>
      <c r="AH61" s="249"/>
      <c r="AI61" s="249"/>
      <c r="AJ61" s="249"/>
      <c r="AK61" s="249"/>
      <c r="AL61" s="249"/>
    </row>
    <row r="62" spans="1:38" x14ac:dyDescent="0.25">
      <c r="A62" s="225"/>
      <c r="B62" s="6" t="s">
        <v>100</v>
      </c>
      <c r="C62" s="7">
        <v>817</v>
      </c>
      <c r="D62" s="7">
        <v>685</v>
      </c>
      <c r="E62" s="7">
        <v>948</v>
      </c>
      <c r="F62" s="7">
        <v>807</v>
      </c>
      <c r="G62" s="7">
        <v>866</v>
      </c>
      <c r="H62" s="7">
        <v>876</v>
      </c>
      <c r="I62" s="7">
        <v>847</v>
      </c>
      <c r="J62" s="7">
        <v>1065</v>
      </c>
      <c r="K62" s="7">
        <v>969</v>
      </c>
      <c r="L62" s="7">
        <v>912</v>
      </c>
      <c r="M62" s="7">
        <v>924</v>
      </c>
      <c r="N62" s="7">
        <v>939</v>
      </c>
      <c r="O62" s="7">
        <v>891</v>
      </c>
      <c r="P62" s="7">
        <v>901</v>
      </c>
      <c r="R62" s="246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47"/>
      <c r="AF62" s="249"/>
      <c r="AG62" s="249"/>
      <c r="AH62" s="249"/>
      <c r="AI62" s="249"/>
      <c r="AJ62" s="249"/>
      <c r="AK62" s="249"/>
      <c r="AL62" s="249"/>
    </row>
    <row r="63" spans="1:38" ht="15.75" customHeight="1" thickBot="1" x14ac:dyDescent="0.3">
      <c r="A63" s="226"/>
      <c r="B63" s="14" t="s">
        <v>101</v>
      </c>
      <c r="C63" s="11">
        <v>96</v>
      </c>
      <c r="D63" s="11">
        <v>102</v>
      </c>
      <c r="E63" s="11">
        <v>133</v>
      </c>
      <c r="F63" s="11">
        <v>115</v>
      </c>
      <c r="G63" s="11">
        <v>101</v>
      </c>
      <c r="H63" s="11">
        <v>109</v>
      </c>
      <c r="I63" s="11">
        <v>127</v>
      </c>
      <c r="J63" s="11">
        <v>126</v>
      </c>
      <c r="K63" s="11">
        <v>132</v>
      </c>
      <c r="L63" s="11">
        <v>125</v>
      </c>
      <c r="M63" s="11">
        <v>126</v>
      </c>
      <c r="N63" s="11">
        <v>125</v>
      </c>
      <c r="O63" s="11">
        <v>134</v>
      </c>
      <c r="P63" s="11">
        <v>144</v>
      </c>
      <c r="R63" s="246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47"/>
      <c r="AF63" s="249"/>
      <c r="AG63" s="249"/>
      <c r="AH63" s="249"/>
      <c r="AI63" s="249"/>
      <c r="AJ63" s="249"/>
      <c r="AK63" s="249"/>
      <c r="AL63" s="249"/>
    </row>
    <row r="64" spans="1:38" x14ac:dyDescent="0.25">
      <c r="A64" s="231" t="s">
        <v>102</v>
      </c>
      <c r="B64" s="4" t="s">
        <v>103</v>
      </c>
      <c r="C64" s="5">
        <v>1621</v>
      </c>
      <c r="D64" s="5">
        <v>1242</v>
      </c>
      <c r="E64" s="5">
        <v>971</v>
      </c>
      <c r="F64" s="5">
        <v>971</v>
      </c>
      <c r="G64" s="5">
        <v>877</v>
      </c>
      <c r="H64" s="5">
        <v>699</v>
      </c>
      <c r="I64" s="5">
        <v>701</v>
      </c>
      <c r="J64" s="5">
        <v>1110</v>
      </c>
      <c r="K64" s="5">
        <v>895</v>
      </c>
      <c r="L64" s="5">
        <v>901</v>
      </c>
      <c r="M64" s="5">
        <v>984</v>
      </c>
      <c r="N64" s="5">
        <v>1065</v>
      </c>
      <c r="O64" s="5">
        <v>1097</v>
      </c>
      <c r="P64" s="5">
        <v>1061</v>
      </c>
      <c r="R64" s="247"/>
      <c r="S64" s="256"/>
      <c r="T64" s="256"/>
      <c r="U64" s="256"/>
      <c r="V64" s="256"/>
      <c r="W64" s="256"/>
      <c r="X64" s="256"/>
      <c r="Y64" s="256"/>
      <c r="Z64" s="256"/>
      <c r="AA64" s="256"/>
      <c r="AB64" s="256"/>
      <c r="AC64" s="256"/>
      <c r="AD64" s="256"/>
      <c r="AE64" s="247"/>
      <c r="AF64" s="249"/>
      <c r="AG64" s="249"/>
      <c r="AH64" s="249"/>
      <c r="AI64" s="249"/>
      <c r="AJ64" s="249"/>
      <c r="AK64" s="249"/>
      <c r="AL64" s="249"/>
    </row>
    <row r="65" spans="1:38" x14ac:dyDescent="0.25">
      <c r="A65" s="225"/>
      <c r="B65" s="6" t="s">
        <v>104</v>
      </c>
      <c r="C65" s="7">
        <v>786</v>
      </c>
      <c r="D65" s="7">
        <v>627</v>
      </c>
      <c r="E65" s="7">
        <v>468</v>
      </c>
      <c r="F65" s="7">
        <v>463</v>
      </c>
      <c r="G65" s="7">
        <v>408</v>
      </c>
      <c r="H65" s="7">
        <v>305</v>
      </c>
      <c r="I65" s="7">
        <v>310</v>
      </c>
      <c r="J65" s="7">
        <v>559</v>
      </c>
      <c r="K65" s="7">
        <v>379</v>
      </c>
      <c r="L65" s="7">
        <v>403</v>
      </c>
      <c r="M65" s="7">
        <v>432</v>
      </c>
      <c r="N65" s="7">
        <v>449</v>
      </c>
      <c r="O65" s="7">
        <v>493</v>
      </c>
      <c r="P65" s="7">
        <v>456</v>
      </c>
      <c r="R65" s="246"/>
      <c r="S65" s="257"/>
      <c r="T65" s="257"/>
      <c r="U65" s="257"/>
      <c r="V65" s="257"/>
      <c r="W65" s="257"/>
      <c r="X65" s="257"/>
      <c r="Y65" s="257"/>
      <c r="Z65" s="257"/>
      <c r="AA65" s="257"/>
      <c r="AB65" s="252"/>
      <c r="AC65" s="252"/>
      <c r="AD65" s="252"/>
      <c r="AE65" s="247"/>
      <c r="AF65" s="249"/>
      <c r="AG65" s="249"/>
      <c r="AH65" s="249"/>
      <c r="AI65" s="249"/>
      <c r="AJ65" s="249"/>
      <c r="AK65" s="249"/>
      <c r="AL65" s="249"/>
    </row>
    <row r="66" spans="1:38" x14ac:dyDescent="0.25">
      <c r="A66" s="225"/>
      <c r="B66" s="6" t="s">
        <v>105</v>
      </c>
      <c r="C66" s="7">
        <v>162</v>
      </c>
      <c r="D66" s="7">
        <v>35</v>
      </c>
      <c r="E66" s="7">
        <v>11</v>
      </c>
      <c r="F66" s="7">
        <v>7</v>
      </c>
      <c r="G66" s="7">
        <v>9</v>
      </c>
      <c r="H66" s="7">
        <v>6</v>
      </c>
      <c r="I66" s="7">
        <v>5</v>
      </c>
      <c r="J66" s="7">
        <v>5</v>
      </c>
      <c r="K66" s="7">
        <v>6</v>
      </c>
      <c r="L66" s="7">
        <v>8</v>
      </c>
      <c r="M66" s="7">
        <v>5</v>
      </c>
      <c r="N66" s="7">
        <v>0</v>
      </c>
      <c r="O66" s="7">
        <v>0</v>
      </c>
      <c r="P66" s="7">
        <v>3</v>
      </c>
      <c r="R66" s="246"/>
      <c r="S66" s="258"/>
      <c r="T66" s="258"/>
      <c r="U66" s="258"/>
      <c r="V66" s="258"/>
      <c r="W66" s="258"/>
      <c r="X66" s="258"/>
      <c r="Y66" s="258"/>
      <c r="Z66" s="258"/>
      <c r="AA66" s="258"/>
      <c r="AB66" s="258"/>
      <c r="AC66" s="258"/>
      <c r="AD66" s="258"/>
      <c r="AE66" s="247"/>
      <c r="AF66" s="249"/>
      <c r="AG66" s="249"/>
      <c r="AH66" s="249"/>
      <c r="AI66" s="249"/>
      <c r="AJ66" s="249"/>
      <c r="AK66" s="249"/>
      <c r="AL66" s="249"/>
    </row>
    <row r="67" spans="1:38" x14ac:dyDescent="0.25">
      <c r="A67" s="225"/>
      <c r="B67" s="6" t="s">
        <v>107</v>
      </c>
      <c r="C67" s="7">
        <v>39.799999999999997</v>
      </c>
      <c r="D67" s="7">
        <v>41.9</v>
      </c>
      <c r="E67" s="7">
        <v>42.3</v>
      </c>
      <c r="F67" s="7">
        <v>42</v>
      </c>
      <c r="G67" s="7">
        <v>42</v>
      </c>
      <c r="H67" s="7">
        <v>44</v>
      </c>
      <c r="I67" s="7">
        <v>43</v>
      </c>
      <c r="J67" s="7">
        <v>44</v>
      </c>
      <c r="K67" s="7">
        <v>43</v>
      </c>
      <c r="L67" s="7">
        <v>44</v>
      </c>
      <c r="M67" s="7">
        <v>43</v>
      </c>
      <c r="N67" s="7">
        <v>43</v>
      </c>
      <c r="O67" s="7">
        <v>43</v>
      </c>
      <c r="P67" s="7">
        <v>44</v>
      </c>
      <c r="R67" s="246"/>
      <c r="S67" s="258"/>
      <c r="T67" s="258"/>
      <c r="U67" s="258"/>
      <c r="V67" s="258"/>
      <c r="W67" s="258"/>
      <c r="X67" s="258"/>
      <c r="Y67" s="258"/>
      <c r="Z67" s="258"/>
      <c r="AA67" s="258"/>
      <c r="AB67" s="258"/>
      <c r="AC67" s="258"/>
      <c r="AD67" s="258"/>
      <c r="AE67" s="247"/>
      <c r="AF67" s="249"/>
      <c r="AG67" s="249"/>
      <c r="AH67" s="249"/>
      <c r="AI67" s="249"/>
      <c r="AJ67" s="249"/>
      <c r="AK67" s="249"/>
      <c r="AL67" s="249"/>
    </row>
    <row r="68" spans="1:38" x14ac:dyDescent="0.25">
      <c r="A68" s="225"/>
      <c r="B68" s="6" t="s">
        <v>108</v>
      </c>
      <c r="C68" s="7">
        <v>101.2</v>
      </c>
      <c r="D68" s="7">
        <v>101</v>
      </c>
      <c r="E68" s="7">
        <v>93</v>
      </c>
      <c r="F68" s="7">
        <v>87</v>
      </c>
      <c r="G68" s="7">
        <v>84</v>
      </c>
      <c r="H68" s="7">
        <v>84</v>
      </c>
      <c r="I68" s="7">
        <v>85</v>
      </c>
      <c r="J68" s="7">
        <v>96</v>
      </c>
      <c r="K68" s="7">
        <v>96</v>
      </c>
      <c r="L68" s="7">
        <v>98</v>
      </c>
      <c r="M68" s="7">
        <v>97</v>
      </c>
      <c r="N68" s="7">
        <v>96</v>
      </c>
      <c r="O68" s="7">
        <v>98</v>
      </c>
      <c r="P68" s="7">
        <v>125</v>
      </c>
      <c r="R68" s="246"/>
      <c r="S68" s="254"/>
      <c r="T68" s="254"/>
      <c r="U68" s="254"/>
      <c r="V68" s="254"/>
      <c r="W68" s="254"/>
      <c r="X68" s="254"/>
      <c r="Y68" s="254"/>
      <c r="Z68" s="254"/>
      <c r="AA68" s="254"/>
      <c r="AB68" s="254"/>
      <c r="AC68" s="254"/>
      <c r="AD68" s="254"/>
      <c r="AE68" s="247"/>
      <c r="AF68" s="249"/>
      <c r="AG68" s="249"/>
      <c r="AH68" s="249"/>
      <c r="AI68" s="249"/>
      <c r="AJ68" s="249"/>
      <c r="AK68" s="249"/>
      <c r="AL68" s="249"/>
    </row>
    <row r="69" spans="1:38" x14ac:dyDescent="0.25">
      <c r="A69" s="225"/>
      <c r="B69" s="6" t="s">
        <v>109</v>
      </c>
      <c r="C69" s="7">
        <v>9870</v>
      </c>
      <c r="D69" s="7">
        <v>9988</v>
      </c>
      <c r="E69" s="7">
        <v>10144</v>
      </c>
      <c r="F69" s="7">
        <v>10145</v>
      </c>
      <c r="G69" s="7">
        <v>10243</v>
      </c>
      <c r="H69" s="7">
        <v>10385</v>
      </c>
      <c r="I69" s="7">
        <v>10406</v>
      </c>
      <c r="J69" s="7">
        <v>10527</v>
      </c>
      <c r="K69" s="7">
        <v>10742</v>
      </c>
      <c r="L69" s="7">
        <v>11002</v>
      </c>
      <c r="M69" s="7">
        <v>11305</v>
      </c>
      <c r="N69" s="7">
        <v>10803</v>
      </c>
      <c r="O69" s="7">
        <v>12413</v>
      </c>
      <c r="P69" s="7">
        <v>12900</v>
      </c>
      <c r="R69" s="247"/>
      <c r="S69" s="252"/>
      <c r="T69" s="252"/>
      <c r="U69" s="252"/>
      <c r="V69" s="252"/>
      <c r="W69" s="252"/>
      <c r="X69" s="252"/>
      <c r="Y69" s="252"/>
      <c r="Z69" s="252"/>
      <c r="AA69" s="252"/>
      <c r="AB69" s="252"/>
      <c r="AC69" s="252"/>
      <c r="AD69" s="252"/>
      <c r="AE69" s="247"/>
      <c r="AF69" s="249"/>
      <c r="AG69" s="249"/>
      <c r="AH69" s="249"/>
      <c r="AI69" s="249"/>
      <c r="AJ69" s="249"/>
      <c r="AK69" s="249"/>
      <c r="AL69" s="249"/>
    </row>
    <row r="70" spans="1:38" ht="24" customHeight="1" x14ac:dyDescent="0.25">
      <c r="A70" s="225"/>
      <c r="B70" s="6" t="s">
        <v>110</v>
      </c>
      <c r="C70" s="7">
        <v>38.551165146909824</v>
      </c>
      <c r="D70" s="7">
        <v>37.525030036043255</v>
      </c>
      <c r="E70" s="7">
        <v>37.115536277602523</v>
      </c>
      <c r="F70" s="7">
        <v>36.638738294726465</v>
      </c>
      <c r="G70" s="7">
        <v>36.102704285853754</v>
      </c>
      <c r="H70" s="7">
        <v>35.4</v>
      </c>
      <c r="I70" s="7">
        <v>34.845281568325966</v>
      </c>
      <c r="J70" s="7">
        <v>34.055286406383587</v>
      </c>
      <c r="K70" s="7">
        <v>33.178179110035373</v>
      </c>
      <c r="L70" s="7">
        <v>31.712415924377385</v>
      </c>
      <c r="M70" s="7">
        <v>30.9</v>
      </c>
      <c r="N70" s="7">
        <v>30.5</v>
      </c>
      <c r="O70" s="7">
        <v>28.6</v>
      </c>
      <c r="P70" s="7">
        <v>26.3</v>
      </c>
      <c r="R70" s="246"/>
      <c r="S70" s="257"/>
      <c r="T70" s="257"/>
      <c r="U70" s="257"/>
      <c r="V70" s="257"/>
      <c r="W70" s="257"/>
      <c r="X70" s="257"/>
      <c r="Y70" s="257"/>
      <c r="Z70" s="257"/>
      <c r="AA70" s="257"/>
      <c r="AB70" s="252"/>
      <c r="AC70" s="252"/>
      <c r="AD70" s="252"/>
      <c r="AE70" s="247"/>
      <c r="AF70" s="249"/>
      <c r="AG70" s="249"/>
      <c r="AH70" s="249"/>
      <c r="AI70" s="249"/>
      <c r="AJ70" s="249"/>
      <c r="AK70" s="249"/>
      <c r="AL70" s="249"/>
    </row>
    <row r="71" spans="1:38" x14ac:dyDescent="0.25">
      <c r="A71" s="225"/>
      <c r="B71" s="6" t="s">
        <v>111</v>
      </c>
      <c r="C71" s="7">
        <v>6995</v>
      </c>
      <c r="D71" s="7">
        <v>6947</v>
      </c>
      <c r="E71" s="7">
        <v>6179</v>
      </c>
      <c r="F71" s="7">
        <v>5067</v>
      </c>
      <c r="G71" s="7">
        <v>3560</v>
      </c>
      <c r="H71" s="7">
        <v>2979</v>
      </c>
      <c r="I71" s="7">
        <v>2666</v>
      </c>
      <c r="J71" s="7">
        <v>2696</v>
      </c>
      <c r="K71" s="7">
        <v>2615</v>
      </c>
      <c r="L71" s="7">
        <v>2526</v>
      </c>
      <c r="M71" s="7">
        <v>2605</v>
      </c>
      <c r="N71" s="7">
        <v>2663</v>
      </c>
      <c r="O71" s="7">
        <v>2604</v>
      </c>
      <c r="P71" s="7">
        <v>2623</v>
      </c>
      <c r="R71" s="246"/>
      <c r="S71" s="258"/>
      <c r="T71" s="258"/>
      <c r="U71" s="258"/>
      <c r="V71" s="258"/>
      <c r="W71" s="258"/>
      <c r="X71" s="258"/>
      <c r="Y71" s="258"/>
      <c r="Z71" s="258"/>
      <c r="AA71" s="258"/>
      <c r="AB71" s="258"/>
      <c r="AC71" s="258"/>
      <c r="AD71" s="258"/>
      <c r="AE71" s="247"/>
      <c r="AF71" s="249"/>
      <c r="AG71" s="249"/>
      <c r="AH71" s="249"/>
      <c r="AI71" s="249"/>
      <c r="AJ71" s="249"/>
      <c r="AK71" s="249"/>
      <c r="AL71" s="249"/>
    </row>
    <row r="72" spans="1:38" x14ac:dyDescent="0.25">
      <c r="A72" s="225"/>
      <c r="B72" s="6" t="s">
        <v>112</v>
      </c>
      <c r="C72" s="7">
        <v>2372</v>
      </c>
      <c r="D72" s="7">
        <v>2344</v>
      </c>
      <c r="E72" s="7">
        <v>2393</v>
      </c>
      <c r="F72" s="7">
        <v>2224</v>
      </c>
      <c r="G72" s="7">
        <v>2313</v>
      </c>
      <c r="H72" s="7">
        <v>2273</v>
      </c>
      <c r="I72" s="7">
        <v>2385</v>
      </c>
      <c r="J72" s="7">
        <v>2460</v>
      </c>
      <c r="K72" s="7">
        <v>2454</v>
      </c>
      <c r="L72" s="7">
        <v>2553</v>
      </c>
      <c r="M72" s="7">
        <v>2554</v>
      </c>
      <c r="N72" s="7">
        <v>2597</v>
      </c>
      <c r="O72" s="7">
        <v>2502</v>
      </c>
      <c r="P72" s="7">
        <v>2461</v>
      </c>
      <c r="R72" s="246"/>
      <c r="S72" s="259"/>
      <c r="T72" s="259"/>
      <c r="U72" s="259"/>
      <c r="V72" s="259"/>
      <c r="W72" s="259"/>
      <c r="X72" s="259"/>
      <c r="Y72" s="259"/>
      <c r="Z72" s="259"/>
      <c r="AA72" s="259"/>
      <c r="AB72" s="259"/>
      <c r="AC72" s="259"/>
      <c r="AD72" s="259"/>
      <c r="AE72" s="247"/>
      <c r="AF72" s="249"/>
      <c r="AG72" s="249"/>
      <c r="AH72" s="249"/>
      <c r="AI72" s="249"/>
      <c r="AJ72" s="249"/>
      <c r="AK72" s="249"/>
      <c r="AL72" s="249"/>
    </row>
    <row r="73" spans="1:38" x14ac:dyDescent="0.25">
      <c r="A73" s="225"/>
      <c r="B73" s="6" t="s">
        <v>113</v>
      </c>
      <c r="C73" s="7">
        <v>2107</v>
      </c>
      <c r="D73" s="7">
        <v>2196</v>
      </c>
      <c r="E73" s="7">
        <v>2228</v>
      </c>
      <c r="F73" s="7">
        <v>2335</v>
      </c>
      <c r="G73" s="7">
        <v>2486</v>
      </c>
      <c r="H73" s="7">
        <v>2607</v>
      </c>
      <c r="I73" s="7">
        <v>2603</v>
      </c>
      <c r="J73" s="7">
        <v>2728</v>
      </c>
      <c r="K73" s="7">
        <v>2837</v>
      </c>
      <c r="L73" s="7">
        <v>2886</v>
      </c>
      <c r="M73" s="7">
        <v>2927</v>
      </c>
      <c r="N73" s="7">
        <v>2980</v>
      </c>
      <c r="O73" s="7">
        <v>2906</v>
      </c>
      <c r="P73" s="7">
        <v>2904</v>
      </c>
      <c r="R73" s="246"/>
      <c r="S73" s="254"/>
      <c r="T73" s="254"/>
      <c r="U73" s="254"/>
      <c r="V73" s="254"/>
      <c r="W73" s="254"/>
      <c r="X73" s="254"/>
      <c r="Y73" s="254"/>
      <c r="Z73" s="254"/>
      <c r="AA73" s="254"/>
      <c r="AB73" s="254"/>
      <c r="AC73" s="254"/>
      <c r="AD73" s="254"/>
      <c r="AE73" s="247"/>
      <c r="AF73" s="249"/>
      <c r="AG73" s="249"/>
      <c r="AH73" s="249"/>
      <c r="AI73" s="249"/>
      <c r="AJ73" s="249"/>
      <c r="AK73" s="249"/>
      <c r="AL73" s="249"/>
    </row>
    <row r="74" spans="1:38" x14ac:dyDescent="0.25">
      <c r="A74" s="225"/>
      <c r="B74" s="6" t="s">
        <v>114</v>
      </c>
      <c r="C74" s="7">
        <v>316</v>
      </c>
      <c r="D74" s="7">
        <v>335</v>
      </c>
      <c r="E74" s="7">
        <v>356</v>
      </c>
      <c r="F74" s="7">
        <v>371</v>
      </c>
      <c r="G74" s="7">
        <v>369</v>
      </c>
      <c r="H74" s="7">
        <v>396</v>
      </c>
      <c r="I74" s="7">
        <v>411</v>
      </c>
      <c r="J74" s="7">
        <v>419</v>
      </c>
      <c r="K74" s="7">
        <v>440</v>
      </c>
      <c r="L74" s="7">
        <v>465</v>
      </c>
      <c r="M74" s="7">
        <v>475</v>
      </c>
      <c r="N74" s="7">
        <v>479</v>
      </c>
      <c r="O74" s="7">
        <v>502</v>
      </c>
      <c r="P74" s="7">
        <v>499</v>
      </c>
      <c r="R74" s="247"/>
      <c r="S74" s="252"/>
      <c r="T74" s="252"/>
      <c r="U74" s="252"/>
      <c r="V74" s="252"/>
      <c r="W74" s="252"/>
      <c r="X74" s="252"/>
      <c r="Y74" s="252"/>
      <c r="Z74" s="252"/>
      <c r="AA74" s="252"/>
      <c r="AB74" s="252"/>
      <c r="AC74" s="252"/>
      <c r="AD74" s="252"/>
      <c r="AE74" s="247"/>
      <c r="AF74" s="249"/>
      <c r="AG74" s="249"/>
      <c r="AH74" s="249"/>
      <c r="AI74" s="249"/>
      <c r="AJ74" s="249"/>
      <c r="AK74" s="249"/>
      <c r="AL74" s="249"/>
    </row>
    <row r="75" spans="1:38" x14ac:dyDescent="0.25">
      <c r="A75" s="225"/>
      <c r="B75" s="6" t="s">
        <v>115</v>
      </c>
      <c r="C75" s="7">
        <v>420</v>
      </c>
      <c r="D75" s="7">
        <v>433</v>
      </c>
      <c r="E75" s="7">
        <v>456</v>
      </c>
      <c r="F75" s="7">
        <v>469</v>
      </c>
      <c r="G75" s="7">
        <v>504</v>
      </c>
      <c r="H75" s="7">
        <v>506</v>
      </c>
      <c r="I75" s="7">
        <v>497</v>
      </c>
      <c r="J75" s="7">
        <v>513</v>
      </c>
      <c r="K75" s="7">
        <v>537</v>
      </c>
      <c r="L75" s="7">
        <v>492</v>
      </c>
      <c r="M75" s="7">
        <v>487</v>
      </c>
      <c r="N75" s="7">
        <v>475</v>
      </c>
      <c r="O75" s="7">
        <v>462</v>
      </c>
      <c r="P75" s="7">
        <v>460</v>
      </c>
      <c r="R75" s="246"/>
      <c r="S75" s="257"/>
      <c r="T75" s="257"/>
      <c r="U75" s="257"/>
      <c r="V75" s="257"/>
      <c r="W75" s="257"/>
      <c r="X75" s="257"/>
      <c r="Y75" s="257"/>
      <c r="Z75" s="257"/>
      <c r="AA75" s="257"/>
      <c r="AB75" s="252"/>
      <c r="AC75" s="252"/>
      <c r="AD75" s="252"/>
      <c r="AE75" s="247"/>
      <c r="AF75" s="249"/>
      <c r="AG75" s="249"/>
      <c r="AH75" s="249"/>
      <c r="AI75" s="249"/>
      <c r="AJ75" s="249"/>
      <c r="AK75" s="249"/>
      <c r="AL75" s="249"/>
    </row>
    <row r="76" spans="1:38" x14ac:dyDescent="0.25">
      <c r="A76" s="225"/>
      <c r="B76" s="6" t="s">
        <v>116</v>
      </c>
      <c r="C76" s="7">
        <v>76255</v>
      </c>
      <c r="D76" s="7">
        <v>77070</v>
      </c>
      <c r="E76" s="7">
        <v>77037</v>
      </c>
      <c r="F76" s="7">
        <v>77372</v>
      </c>
      <c r="G76" s="7">
        <v>77918</v>
      </c>
      <c r="H76" s="7">
        <v>78706</v>
      </c>
      <c r="I76" s="7">
        <v>79835</v>
      </c>
      <c r="J76" s="7">
        <v>80728</v>
      </c>
      <c r="K76" s="7">
        <v>81363</v>
      </c>
      <c r="L76" s="7">
        <v>82186</v>
      </c>
      <c r="M76" s="7">
        <v>83512</v>
      </c>
      <c r="N76" s="7">
        <v>84824</v>
      </c>
      <c r="O76" s="7">
        <v>86127</v>
      </c>
      <c r="P76" s="7">
        <v>87550</v>
      </c>
      <c r="R76" s="246"/>
      <c r="S76" s="259"/>
      <c r="T76" s="259"/>
      <c r="U76" s="259"/>
      <c r="V76" s="259"/>
      <c r="W76" s="259"/>
      <c r="X76" s="259"/>
      <c r="Y76" s="259"/>
      <c r="Z76" s="259"/>
      <c r="AA76" s="259"/>
      <c r="AB76" s="259"/>
      <c r="AC76" s="259"/>
      <c r="AD76" s="259"/>
      <c r="AE76" s="247"/>
      <c r="AF76" s="249"/>
      <c r="AG76" s="249"/>
      <c r="AH76" s="249"/>
      <c r="AI76" s="249"/>
      <c r="AJ76" s="249"/>
      <c r="AK76" s="249"/>
      <c r="AL76" s="249"/>
    </row>
    <row r="77" spans="1:38" x14ac:dyDescent="0.25">
      <c r="A77" s="225"/>
      <c r="B77" s="6" t="s">
        <v>117</v>
      </c>
      <c r="C77" s="7">
        <v>52.8</v>
      </c>
      <c r="D77" s="7">
        <v>52.7</v>
      </c>
      <c r="E77" s="7">
        <v>52.6</v>
      </c>
      <c r="F77" s="7">
        <v>52.3</v>
      </c>
      <c r="G77" s="7">
        <v>52.2</v>
      </c>
      <c r="H77" s="7">
        <v>52.1</v>
      </c>
      <c r="I77" s="7">
        <v>51.8</v>
      </c>
      <c r="J77" s="7">
        <v>51.7</v>
      </c>
      <c r="K77" s="7">
        <v>51.8</v>
      </c>
      <c r="L77" s="7">
        <v>51.9</v>
      </c>
      <c r="M77" s="7">
        <v>52.3</v>
      </c>
      <c r="N77" s="7">
        <v>52.7</v>
      </c>
      <c r="O77" s="7">
        <v>53.1</v>
      </c>
      <c r="P77" s="7">
        <v>53.6</v>
      </c>
      <c r="R77" s="246"/>
      <c r="S77" s="259"/>
      <c r="T77" s="259"/>
      <c r="U77" s="259"/>
      <c r="V77" s="259"/>
      <c r="W77" s="259"/>
      <c r="X77" s="259"/>
      <c r="Y77" s="259"/>
      <c r="Z77" s="259"/>
      <c r="AA77" s="259"/>
      <c r="AB77" s="259"/>
      <c r="AC77" s="259"/>
      <c r="AD77" s="259"/>
      <c r="AE77" s="247"/>
      <c r="AF77" s="249"/>
      <c r="AG77" s="249"/>
      <c r="AH77" s="249"/>
      <c r="AI77" s="249"/>
      <c r="AJ77" s="249"/>
      <c r="AK77" s="249"/>
      <c r="AL77" s="249"/>
    </row>
    <row r="78" spans="1:38" x14ac:dyDescent="0.25">
      <c r="A78" s="225"/>
      <c r="B78" s="6" t="s">
        <v>118</v>
      </c>
      <c r="C78" s="7">
        <v>10.1</v>
      </c>
      <c r="D78" s="7">
        <v>10.3</v>
      </c>
      <c r="E78" s="7">
        <v>10.4</v>
      </c>
      <c r="F78" s="7">
        <v>10.6</v>
      </c>
      <c r="G78" s="7">
        <v>10.6</v>
      </c>
      <c r="H78" s="7">
        <v>10.8</v>
      </c>
      <c r="I78" s="7">
        <v>11</v>
      </c>
      <c r="J78" s="7">
        <v>11.2</v>
      </c>
      <c r="K78" s="7">
        <v>11.4</v>
      </c>
      <c r="L78" s="7">
        <v>11.5</v>
      </c>
      <c r="M78" s="7">
        <v>11.6</v>
      </c>
      <c r="N78" s="7">
        <v>11.8</v>
      </c>
      <c r="O78" s="7">
        <v>11.8</v>
      </c>
      <c r="P78" s="7">
        <v>12</v>
      </c>
      <c r="R78" s="246"/>
      <c r="S78" s="254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47"/>
      <c r="AF78" s="249"/>
      <c r="AG78" s="249"/>
      <c r="AH78" s="249"/>
      <c r="AI78" s="249"/>
      <c r="AJ78" s="249"/>
      <c r="AK78" s="249"/>
      <c r="AL78" s="249"/>
    </row>
    <row r="79" spans="1:38" x14ac:dyDescent="0.25">
      <c r="A79" s="225"/>
      <c r="B79" s="6" t="s">
        <v>119</v>
      </c>
      <c r="C79" s="7">
        <v>21.8</v>
      </c>
      <c r="D79" s="7">
        <v>21.9</v>
      </c>
      <c r="E79" s="7">
        <v>22.1</v>
      </c>
      <c r="F79" s="7">
        <v>22.4</v>
      </c>
      <c r="G79" s="7">
        <v>22.6</v>
      </c>
      <c r="H79" s="7">
        <v>22.7</v>
      </c>
      <c r="I79" s="7">
        <v>22.9</v>
      </c>
      <c r="J79" s="7">
        <v>23.1</v>
      </c>
      <c r="K79" s="7">
        <v>23.2</v>
      </c>
      <c r="L79" s="7">
        <v>23</v>
      </c>
      <c r="M79" s="7">
        <v>23</v>
      </c>
      <c r="N79" s="7">
        <v>22.8</v>
      </c>
      <c r="O79" s="7">
        <v>22.7</v>
      </c>
      <c r="P79" s="7">
        <v>22.3</v>
      </c>
      <c r="R79" s="247"/>
      <c r="S79" s="252"/>
      <c r="T79" s="252"/>
      <c r="U79" s="252"/>
      <c r="V79" s="252"/>
      <c r="W79" s="252"/>
      <c r="X79" s="252"/>
      <c r="Y79" s="252"/>
      <c r="Z79" s="252"/>
      <c r="AA79" s="252"/>
      <c r="AB79" s="252"/>
      <c r="AC79" s="252"/>
      <c r="AD79" s="252"/>
      <c r="AE79" s="247"/>
      <c r="AF79" s="249"/>
      <c r="AG79" s="249"/>
      <c r="AH79" s="249"/>
      <c r="AI79" s="249"/>
      <c r="AJ79" s="249"/>
      <c r="AK79" s="249"/>
      <c r="AL79" s="249"/>
    </row>
    <row r="80" spans="1:38" x14ac:dyDescent="0.25">
      <c r="A80" s="225"/>
      <c r="B80" s="6" t="s">
        <v>120</v>
      </c>
      <c r="C80" s="7">
        <v>15.3</v>
      </c>
      <c r="D80" s="7">
        <v>15.1</v>
      </c>
      <c r="E80" s="7">
        <v>14.9</v>
      </c>
      <c r="F80" s="7">
        <v>14.7</v>
      </c>
      <c r="G80" s="7">
        <v>14.6</v>
      </c>
      <c r="H80" s="7">
        <v>14.4</v>
      </c>
      <c r="I80" s="7">
        <v>14.3</v>
      </c>
      <c r="J80" s="7">
        <v>14</v>
      </c>
      <c r="K80" s="7">
        <v>13.7</v>
      </c>
      <c r="L80" s="7">
        <v>13.5</v>
      </c>
      <c r="M80" s="7">
        <v>13.2</v>
      </c>
      <c r="N80" s="7">
        <v>12.7</v>
      </c>
      <c r="O80" s="7">
        <v>12.4</v>
      </c>
      <c r="P80" s="7">
        <v>12.1</v>
      </c>
      <c r="R80" s="246"/>
      <c r="S80" s="252"/>
      <c r="T80" s="252"/>
      <c r="U80" s="252"/>
      <c r="V80" s="252"/>
      <c r="W80" s="252"/>
      <c r="X80" s="252"/>
      <c r="Y80" s="252"/>
      <c r="Z80" s="252"/>
      <c r="AA80" s="252"/>
      <c r="AB80" s="252"/>
      <c r="AC80" s="252"/>
      <c r="AD80" s="252"/>
      <c r="AE80" s="247"/>
      <c r="AF80" s="249"/>
      <c r="AG80" s="249"/>
      <c r="AH80" s="249"/>
      <c r="AI80" s="249"/>
      <c r="AJ80" s="249"/>
      <c r="AK80" s="249"/>
      <c r="AL80" s="249"/>
    </row>
    <row r="81" spans="1:38" x14ac:dyDescent="0.25">
      <c r="A81" s="225"/>
      <c r="B81" s="6" t="s">
        <v>121</v>
      </c>
      <c r="C81" s="7">
        <v>10800</v>
      </c>
      <c r="D81" s="7">
        <v>10729</v>
      </c>
      <c r="E81" s="7">
        <v>10582</v>
      </c>
      <c r="F81" s="7">
        <v>10590</v>
      </c>
      <c r="G81" s="7">
        <v>10490</v>
      </c>
      <c r="H81" s="7">
        <v>10458</v>
      </c>
      <c r="I81" s="7">
        <v>10510</v>
      </c>
      <c r="J81" s="7">
        <v>10549</v>
      </c>
      <c r="K81" s="7">
        <v>10608</v>
      </c>
      <c r="L81" s="7">
        <v>10719</v>
      </c>
      <c r="M81" s="7">
        <v>10880</v>
      </c>
      <c r="N81" s="7">
        <v>10941</v>
      </c>
      <c r="O81" s="7">
        <v>11074</v>
      </c>
      <c r="P81" s="7">
        <v>11111</v>
      </c>
      <c r="R81" s="246"/>
      <c r="S81" s="259"/>
      <c r="T81" s="259"/>
      <c r="U81" s="259"/>
      <c r="V81" s="259"/>
      <c r="W81" s="259"/>
      <c r="X81" s="259"/>
      <c r="Y81" s="259"/>
      <c r="Z81" s="259"/>
      <c r="AA81" s="259"/>
      <c r="AB81" s="259"/>
      <c r="AC81" s="259"/>
      <c r="AD81" s="259"/>
      <c r="AE81" s="247"/>
      <c r="AF81" s="249"/>
      <c r="AG81" s="249"/>
      <c r="AH81" s="249"/>
      <c r="AI81" s="249"/>
      <c r="AJ81" s="249"/>
      <c r="AK81" s="249"/>
      <c r="AL81" s="249"/>
    </row>
    <row r="82" spans="1:38" x14ac:dyDescent="0.25">
      <c r="A82" s="225"/>
      <c r="B82" s="6" t="s">
        <v>122</v>
      </c>
      <c r="C82" s="7">
        <v>7978</v>
      </c>
      <c r="D82" s="7">
        <v>7914</v>
      </c>
      <c r="E82" s="7">
        <v>7815</v>
      </c>
      <c r="F82" s="7">
        <v>7802</v>
      </c>
      <c r="G82" s="7">
        <v>7728</v>
      </c>
      <c r="H82" s="7">
        <v>7660</v>
      </c>
      <c r="I82" s="7">
        <v>7671</v>
      </c>
      <c r="J82" s="7">
        <v>7693</v>
      </c>
      <c r="K82" s="7">
        <v>7712</v>
      </c>
      <c r="L82" s="7">
        <v>7739</v>
      </c>
      <c r="M82" s="7">
        <v>7845</v>
      </c>
      <c r="N82" s="7">
        <v>7846</v>
      </c>
      <c r="O82" s="7">
        <v>7884</v>
      </c>
      <c r="P82" s="7">
        <v>7816</v>
      </c>
      <c r="R82" s="246"/>
      <c r="S82" s="259"/>
      <c r="T82" s="259"/>
      <c r="U82" s="259"/>
      <c r="V82" s="259"/>
      <c r="W82" s="259"/>
      <c r="X82" s="259"/>
      <c r="Y82" s="259"/>
      <c r="Z82" s="259"/>
      <c r="AA82" s="259"/>
      <c r="AB82" s="259"/>
      <c r="AC82" s="259"/>
      <c r="AD82" s="259"/>
      <c r="AE82" s="247"/>
      <c r="AF82" s="249"/>
      <c r="AG82" s="249"/>
      <c r="AH82" s="249"/>
      <c r="AI82" s="249"/>
      <c r="AJ82" s="249"/>
      <c r="AK82" s="249"/>
      <c r="AL82" s="249"/>
    </row>
    <row r="83" spans="1:38" x14ac:dyDescent="0.25">
      <c r="A83" s="225"/>
      <c r="B83" s="6" t="s">
        <v>123</v>
      </c>
      <c r="C83" s="7">
        <v>2488</v>
      </c>
      <c r="D83" s="7">
        <v>2487</v>
      </c>
      <c r="E83" s="7">
        <v>2466</v>
      </c>
      <c r="F83" s="7">
        <v>2505</v>
      </c>
      <c r="G83" s="7">
        <v>2475</v>
      </c>
      <c r="H83" s="7">
        <v>2512</v>
      </c>
      <c r="I83" s="7">
        <v>2551</v>
      </c>
      <c r="J83" s="7">
        <v>2583</v>
      </c>
      <c r="K83" s="7">
        <v>2626</v>
      </c>
      <c r="L83" s="7">
        <v>2707</v>
      </c>
      <c r="M83" s="7">
        <v>2740</v>
      </c>
      <c r="N83" s="7">
        <v>2786</v>
      </c>
      <c r="O83" s="7">
        <v>2864</v>
      </c>
      <c r="P83" s="7">
        <v>2951</v>
      </c>
      <c r="R83" s="246"/>
      <c r="S83" s="259"/>
      <c r="T83" s="259"/>
      <c r="U83" s="259"/>
      <c r="V83" s="259"/>
      <c r="W83" s="259"/>
      <c r="X83" s="259"/>
      <c r="Y83" s="259"/>
      <c r="Z83" s="259"/>
      <c r="AA83" s="259"/>
      <c r="AB83" s="259"/>
      <c r="AC83" s="259"/>
      <c r="AD83" s="259"/>
      <c r="AE83" s="247"/>
      <c r="AF83" s="249"/>
      <c r="AG83" s="249"/>
      <c r="AH83" s="249"/>
      <c r="AI83" s="249"/>
      <c r="AJ83" s="249"/>
      <c r="AK83" s="249"/>
      <c r="AL83" s="249"/>
    </row>
    <row r="84" spans="1:38" ht="24" customHeight="1" x14ac:dyDescent="0.25">
      <c r="A84" s="225"/>
      <c r="B84" s="6" t="s">
        <v>124</v>
      </c>
      <c r="C84" s="7">
        <v>334</v>
      </c>
      <c r="D84" s="7">
        <v>328</v>
      </c>
      <c r="E84" s="7">
        <v>301</v>
      </c>
      <c r="F84" s="7">
        <v>283</v>
      </c>
      <c r="G84" s="7">
        <v>287</v>
      </c>
      <c r="H84" s="7">
        <v>286</v>
      </c>
      <c r="I84" s="7">
        <v>288</v>
      </c>
      <c r="J84" s="7">
        <v>273</v>
      </c>
      <c r="K84" s="7">
        <v>270</v>
      </c>
      <c r="L84" s="7">
        <v>273</v>
      </c>
      <c r="M84" s="7">
        <v>295</v>
      </c>
      <c r="N84" s="7">
        <v>309</v>
      </c>
      <c r="O84" s="7">
        <v>326</v>
      </c>
      <c r="P84" s="7">
        <v>344</v>
      </c>
      <c r="R84" s="246"/>
      <c r="S84" s="252"/>
      <c r="T84" s="252"/>
      <c r="U84" s="252"/>
      <c r="V84" s="252"/>
      <c r="W84" s="252"/>
      <c r="X84" s="252"/>
      <c r="Y84" s="252"/>
      <c r="Z84" s="252"/>
      <c r="AA84" s="252"/>
      <c r="AB84" s="252"/>
      <c r="AC84" s="252"/>
      <c r="AD84" s="252"/>
      <c r="AE84" s="247"/>
      <c r="AF84" s="249"/>
      <c r="AG84" s="249"/>
      <c r="AH84" s="249"/>
      <c r="AI84" s="249"/>
      <c r="AJ84" s="249"/>
      <c r="AK84" s="249"/>
      <c r="AL84" s="249"/>
    </row>
    <row r="85" spans="1:38" x14ac:dyDescent="0.25">
      <c r="A85" s="225"/>
      <c r="B85" s="30" t="s">
        <v>125</v>
      </c>
      <c r="C85" s="31">
        <v>21595</v>
      </c>
      <c r="D85" s="31">
        <v>21480</v>
      </c>
      <c r="E85" s="31">
        <v>21194</v>
      </c>
      <c r="F85" s="31">
        <v>21195</v>
      </c>
      <c r="G85" s="31">
        <v>20950</v>
      </c>
      <c r="H85" s="31">
        <v>21051</v>
      </c>
      <c r="I85" s="31">
        <v>21171</v>
      </c>
      <c r="J85" s="31">
        <v>21263</v>
      </c>
      <c r="K85" s="31">
        <v>21442</v>
      </c>
      <c r="L85" s="31">
        <v>21747</v>
      </c>
      <c r="M85" s="31">
        <v>22107</v>
      </c>
      <c r="N85" s="31">
        <v>22407</v>
      </c>
      <c r="O85" s="31">
        <v>22837</v>
      </c>
      <c r="P85" s="31">
        <v>23132</v>
      </c>
      <c r="R85" s="246"/>
      <c r="S85" s="252"/>
      <c r="T85" s="252"/>
      <c r="U85" s="252"/>
      <c r="V85" s="252"/>
      <c r="W85" s="252"/>
      <c r="X85" s="252"/>
      <c r="Y85" s="252"/>
      <c r="Z85" s="252"/>
      <c r="AA85" s="252"/>
      <c r="AB85" s="252"/>
      <c r="AC85" s="252"/>
      <c r="AD85" s="252"/>
      <c r="AE85" s="247"/>
      <c r="AF85" s="249"/>
      <c r="AG85" s="249"/>
      <c r="AH85" s="249"/>
      <c r="AI85" s="249"/>
      <c r="AJ85" s="249"/>
      <c r="AK85" s="249"/>
      <c r="AL85" s="249"/>
    </row>
    <row r="86" spans="1:38" x14ac:dyDescent="0.25">
      <c r="A86" s="225"/>
      <c r="B86" s="30" t="s">
        <v>126</v>
      </c>
      <c r="C86" s="31">
        <v>11665</v>
      </c>
      <c r="D86" s="31">
        <v>11608</v>
      </c>
      <c r="E86" s="31">
        <v>11510</v>
      </c>
      <c r="F86" s="31">
        <v>11494</v>
      </c>
      <c r="G86" s="31">
        <v>11351</v>
      </c>
      <c r="H86" s="31">
        <v>11350</v>
      </c>
      <c r="I86" s="31">
        <v>11343</v>
      </c>
      <c r="J86" s="31">
        <v>11388</v>
      </c>
      <c r="K86" s="31">
        <v>11422</v>
      </c>
      <c r="L86" s="31">
        <v>11466</v>
      </c>
      <c r="M86" s="31">
        <v>11591</v>
      </c>
      <c r="N86" s="31">
        <v>11648</v>
      </c>
      <c r="O86" s="31">
        <v>11701</v>
      </c>
      <c r="P86" s="31">
        <v>11591</v>
      </c>
      <c r="R86" s="247"/>
      <c r="S86" s="253"/>
      <c r="T86" s="253"/>
      <c r="U86" s="253"/>
      <c r="V86" s="253"/>
      <c r="W86" s="253"/>
      <c r="X86" s="253"/>
      <c r="Y86" s="253"/>
      <c r="Z86" s="253"/>
      <c r="AA86" s="253"/>
      <c r="AB86" s="253"/>
      <c r="AC86" s="253"/>
      <c r="AD86" s="253"/>
      <c r="AE86" s="247"/>
      <c r="AF86" s="249"/>
      <c r="AG86" s="249"/>
      <c r="AH86" s="249"/>
      <c r="AI86" s="249"/>
      <c r="AJ86" s="249"/>
      <c r="AK86" s="249"/>
      <c r="AL86" s="249"/>
    </row>
    <row r="87" spans="1:38" x14ac:dyDescent="0.25">
      <c r="A87" s="225"/>
      <c r="B87" s="30" t="s">
        <v>127</v>
      </c>
      <c r="C87" s="31">
        <v>8067</v>
      </c>
      <c r="D87" s="31">
        <v>8044</v>
      </c>
      <c r="E87" s="31">
        <v>7994</v>
      </c>
      <c r="F87" s="31">
        <v>8093</v>
      </c>
      <c r="G87" s="31">
        <v>7986</v>
      </c>
      <c r="H87" s="31">
        <v>8093</v>
      </c>
      <c r="I87" s="31">
        <v>8214</v>
      </c>
      <c r="J87" s="31">
        <v>8339</v>
      </c>
      <c r="K87" s="31">
        <v>8475</v>
      </c>
      <c r="L87" s="31">
        <v>8717</v>
      </c>
      <c r="M87" s="31">
        <v>8837</v>
      </c>
      <c r="N87" s="31">
        <v>9001</v>
      </c>
      <c r="O87" s="31">
        <v>9270</v>
      </c>
      <c r="P87" s="31">
        <v>9554</v>
      </c>
      <c r="R87" s="246"/>
      <c r="S87" s="250"/>
      <c r="T87" s="250"/>
      <c r="U87" s="250"/>
      <c r="V87" s="250"/>
      <c r="W87" s="250"/>
      <c r="X87" s="250"/>
      <c r="Y87" s="250"/>
      <c r="Z87" s="250"/>
      <c r="AA87" s="250"/>
      <c r="AB87" s="250"/>
      <c r="AC87" s="250"/>
      <c r="AD87" s="250"/>
      <c r="AE87" s="247"/>
      <c r="AF87" s="249"/>
      <c r="AG87" s="249"/>
      <c r="AH87" s="249"/>
      <c r="AI87" s="249"/>
      <c r="AJ87" s="249"/>
      <c r="AK87" s="249"/>
      <c r="AL87" s="249"/>
    </row>
    <row r="88" spans="1:38" x14ac:dyDescent="0.25">
      <c r="A88" s="225"/>
      <c r="B88" s="30" t="s">
        <v>128</v>
      </c>
      <c r="C88" s="31">
        <v>1863</v>
      </c>
      <c r="D88" s="31">
        <v>1828</v>
      </c>
      <c r="E88" s="31">
        <v>1690</v>
      </c>
      <c r="F88" s="31">
        <v>1608</v>
      </c>
      <c r="G88" s="31">
        <v>1613</v>
      </c>
      <c r="H88" s="31">
        <v>1608</v>
      </c>
      <c r="I88" s="31">
        <v>1614</v>
      </c>
      <c r="J88" s="31">
        <v>1536</v>
      </c>
      <c r="K88" s="31">
        <v>1545</v>
      </c>
      <c r="L88" s="31">
        <v>1564</v>
      </c>
      <c r="M88" s="31">
        <v>1679</v>
      </c>
      <c r="N88" s="31">
        <v>1758</v>
      </c>
      <c r="O88" s="31">
        <v>1866</v>
      </c>
      <c r="P88" s="31">
        <v>1987</v>
      </c>
      <c r="R88" s="246"/>
      <c r="S88" s="258"/>
      <c r="T88" s="258"/>
      <c r="U88" s="258"/>
      <c r="V88" s="258"/>
      <c r="W88" s="258"/>
      <c r="X88" s="258"/>
      <c r="Y88" s="258"/>
      <c r="Z88" s="258"/>
      <c r="AA88" s="258"/>
      <c r="AB88" s="258"/>
      <c r="AC88" s="258"/>
      <c r="AD88" s="258"/>
      <c r="AE88" s="247"/>
      <c r="AF88" s="249"/>
      <c r="AG88" s="249"/>
      <c r="AH88" s="249"/>
      <c r="AI88" s="249"/>
      <c r="AJ88" s="249"/>
      <c r="AK88" s="249"/>
      <c r="AL88" s="249"/>
    </row>
    <row r="89" spans="1:38" x14ac:dyDescent="0.25">
      <c r="A89" s="225"/>
      <c r="B89" s="6" t="s">
        <v>129</v>
      </c>
      <c r="C89" s="7">
        <v>5266.5578834961825</v>
      </c>
      <c r="D89" s="7">
        <v>5464</v>
      </c>
      <c r="E89" s="7">
        <v>5130</v>
      </c>
      <c r="F89" s="7">
        <v>5269</v>
      </c>
      <c r="G89" s="7">
        <v>5465</v>
      </c>
      <c r="H89" s="7">
        <v>5342</v>
      </c>
      <c r="I89" s="7">
        <v>6111</v>
      </c>
      <c r="J89" s="7">
        <v>6393</v>
      </c>
      <c r="K89" s="7">
        <v>6449</v>
      </c>
      <c r="L89" s="7">
        <v>6819</v>
      </c>
      <c r="M89" s="7">
        <v>7236</v>
      </c>
      <c r="N89" s="7">
        <v>7387</v>
      </c>
      <c r="O89" s="7">
        <v>7668</v>
      </c>
      <c r="P89" s="7">
        <v>7888</v>
      </c>
      <c r="R89" s="246"/>
      <c r="S89" s="252"/>
      <c r="T89" s="252"/>
      <c r="U89" s="252"/>
      <c r="V89" s="252"/>
      <c r="W89" s="252"/>
      <c r="X89" s="252"/>
      <c r="Y89" s="252"/>
      <c r="Z89" s="252"/>
      <c r="AA89" s="252"/>
      <c r="AB89" s="252"/>
      <c r="AC89" s="252"/>
      <c r="AD89" s="252"/>
      <c r="AE89" s="247"/>
      <c r="AF89" s="249"/>
      <c r="AG89" s="249"/>
      <c r="AH89" s="249"/>
      <c r="AI89" s="249"/>
      <c r="AJ89" s="249"/>
      <c r="AK89" s="249"/>
      <c r="AL89" s="249"/>
    </row>
    <row r="90" spans="1:38" x14ac:dyDescent="0.25">
      <c r="A90" s="225"/>
      <c r="B90" s="6" t="s">
        <v>130</v>
      </c>
      <c r="C90" s="7">
        <v>6511.5927877259892</v>
      </c>
      <c r="D90" s="7">
        <v>6914</v>
      </c>
      <c r="E90" s="7">
        <v>6526</v>
      </c>
      <c r="F90" s="7">
        <v>6572</v>
      </c>
      <c r="G90" s="7">
        <v>6935</v>
      </c>
      <c r="H90" s="7">
        <v>6556</v>
      </c>
      <c r="I90" s="7">
        <v>7534</v>
      </c>
      <c r="J90" s="7">
        <v>7814</v>
      </c>
      <c r="K90" s="7">
        <v>7942</v>
      </c>
      <c r="L90" s="7">
        <v>8513</v>
      </c>
      <c r="M90" s="7">
        <v>8971</v>
      </c>
      <c r="N90" s="7">
        <v>9060</v>
      </c>
      <c r="O90" s="7">
        <v>9390</v>
      </c>
      <c r="P90" s="7">
        <v>9622</v>
      </c>
      <c r="R90" s="246"/>
      <c r="S90" s="252"/>
      <c r="T90" s="252"/>
      <c r="U90" s="252"/>
      <c r="V90" s="252"/>
      <c r="W90" s="252"/>
      <c r="X90" s="252"/>
      <c r="Y90" s="252"/>
      <c r="Z90" s="252"/>
      <c r="AA90" s="252"/>
      <c r="AB90" s="252"/>
      <c r="AC90" s="252"/>
      <c r="AD90" s="252"/>
      <c r="AE90" s="247"/>
      <c r="AF90" s="249"/>
      <c r="AG90" s="249"/>
      <c r="AH90" s="249"/>
      <c r="AI90" s="249"/>
      <c r="AJ90" s="249"/>
      <c r="AK90" s="249"/>
      <c r="AL90" s="249"/>
    </row>
    <row r="91" spans="1:38" x14ac:dyDescent="0.25">
      <c r="A91" s="225"/>
      <c r="B91" s="6" t="s">
        <v>131</v>
      </c>
      <c r="C91" s="7">
        <v>4043.4253461196495</v>
      </c>
      <c r="D91" s="7">
        <v>4061</v>
      </c>
      <c r="E91" s="7">
        <v>3817</v>
      </c>
      <c r="F91" s="7">
        <v>4074</v>
      </c>
      <c r="G91" s="7">
        <v>4091</v>
      </c>
      <c r="H91" s="7">
        <v>4237</v>
      </c>
      <c r="I91" s="7">
        <v>4759</v>
      </c>
      <c r="J91" s="7">
        <v>5034</v>
      </c>
      <c r="K91" s="7">
        <v>5062</v>
      </c>
      <c r="L91" s="7">
        <v>5223</v>
      </c>
      <c r="M91" s="7">
        <v>5573</v>
      </c>
      <c r="N91" s="7">
        <v>5810</v>
      </c>
      <c r="O91" s="7">
        <v>6074</v>
      </c>
      <c r="P91" s="7">
        <v>6292</v>
      </c>
      <c r="R91" s="247"/>
      <c r="S91" s="252"/>
      <c r="T91" s="252"/>
      <c r="U91" s="252"/>
      <c r="V91" s="252"/>
      <c r="W91" s="252"/>
      <c r="X91" s="252"/>
      <c r="Y91" s="252"/>
      <c r="Z91" s="252"/>
      <c r="AA91" s="252"/>
      <c r="AB91" s="252"/>
      <c r="AC91" s="252"/>
      <c r="AD91" s="252"/>
      <c r="AE91" s="247"/>
      <c r="AF91" s="249"/>
      <c r="AG91" s="249"/>
      <c r="AH91" s="249"/>
      <c r="AI91" s="249"/>
      <c r="AJ91" s="249"/>
      <c r="AK91" s="249"/>
      <c r="AL91" s="249"/>
    </row>
    <row r="92" spans="1:38" ht="24" customHeight="1" x14ac:dyDescent="0.25">
      <c r="A92" s="225"/>
      <c r="B92" s="6" t="s">
        <v>132</v>
      </c>
      <c r="C92" s="7">
        <v>1.4514120229044858</v>
      </c>
      <c r="D92" s="7">
        <v>-1.8</v>
      </c>
      <c r="E92" s="7">
        <v>-6.8</v>
      </c>
      <c r="F92" s="7">
        <v>3.1</v>
      </c>
      <c r="G92" s="7">
        <v>2.4</v>
      </c>
      <c r="H92" s="7">
        <v>-3.5</v>
      </c>
      <c r="I92" s="7">
        <v>13.8</v>
      </c>
      <c r="J92" s="7">
        <v>0</v>
      </c>
      <c r="K92" s="7">
        <v>-2.2999999999999998</v>
      </c>
      <c r="L92" s="7">
        <v>2.4</v>
      </c>
      <c r="M92" s="7">
        <v>2.5</v>
      </c>
      <c r="N92" s="7">
        <v>0.4</v>
      </c>
      <c r="O92" s="7">
        <v>2.6</v>
      </c>
      <c r="P92" s="7">
        <v>2.5</v>
      </c>
      <c r="R92" s="246"/>
      <c r="S92" s="252"/>
      <c r="T92" s="252"/>
      <c r="U92" s="252"/>
      <c r="V92" s="252"/>
      <c r="W92" s="252"/>
      <c r="X92" s="252"/>
      <c r="Y92" s="252"/>
      <c r="Z92" s="252"/>
      <c r="AA92" s="252"/>
      <c r="AB92" s="252"/>
      <c r="AC92" s="252"/>
      <c r="AD92" s="252"/>
      <c r="AE92" s="247"/>
      <c r="AF92" s="249"/>
      <c r="AG92" s="249"/>
      <c r="AH92" s="249"/>
      <c r="AI92" s="249"/>
      <c r="AJ92" s="249"/>
      <c r="AK92" s="249"/>
      <c r="AL92" s="249"/>
    </row>
    <row r="93" spans="1:38" ht="24" customHeight="1" x14ac:dyDescent="0.25">
      <c r="A93" s="225"/>
      <c r="B93" s="6" t="s">
        <v>133</v>
      </c>
      <c r="C93" s="7">
        <v>-2.5218084028879262</v>
      </c>
      <c r="D93" s="7">
        <v>0.5</v>
      </c>
      <c r="E93" s="7">
        <v>-6.3</v>
      </c>
      <c r="F93" s="7">
        <v>1.1000000000000001</v>
      </c>
      <c r="G93" s="7">
        <v>4.2</v>
      </c>
      <c r="H93" s="7">
        <v>-7.5</v>
      </c>
      <c r="I93" s="7">
        <v>14.4</v>
      </c>
      <c r="J93" s="7">
        <v>-0.8</v>
      </c>
      <c r="K93" s="7">
        <v>-1.6</v>
      </c>
      <c r="L93" s="7">
        <v>3.8</v>
      </c>
      <c r="M93" s="7">
        <v>1.8</v>
      </c>
      <c r="N93" s="7">
        <v>-0.6</v>
      </c>
      <c r="O93" s="7">
        <v>2.4</v>
      </c>
      <c r="P93" s="7">
        <v>2.1</v>
      </c>
      <c r="R93" s="247"/>
      <c r="S93" s="252"/>
      <c r="T93" s="252"/>
      <c r="U93" s="252"/>
      <c r="V93" s="252"/>
      <c r="W93" s="252"/>
      <c r="X93" s="252"/>
      <c r="Y93" s="252"/>
      <c r="Z93" s="252"/>
      <c r="AA93" s="252"/>
      <c r="AB93" s="252"/>
      <c r="AC93" s="252"/>
      <c r="AD93" s="252"/>
      <c r="AE93" s="247"/>
      <c r="AF93" s="249"/>
      <c r="AG93" s="249"/>
      <c r="AH93" s="249"/>
      <c r="AI93" s="249"/>
      <c r="AJ93" s="249"/>
      <c r="AK93" s="249"/>
      <c r="AL93" s="249"/>
    </row>
    <row r="94" spans="1:38" ht="24" customHeight="1" x14ac:dyDescent="0.25">
      <c r="A94" s="225"/>
      <c r="B94" s="6" t="s">
        <v>134</v>
      </c>
      <c r="C94" s="7">
        <v>11.161810760881297</v>
      </c>
      <c r="D94" s="7">
        <v>-4.9000000000000004</v>
      </c>
      <c r="E94" s="7">
        <v>-6.7</v>
      </c>
      <c r="F94" s="7">
        <v>7.2</v>
      </c>
      <c r="G94" s="7">
        <v>-0.9</v>
      </c>
      <c r="H94" s="7">
        <v>1.4</v>
      </c>
      <c r="I94" s="7">
        <v>11.7</v>
      </c>
      <c r="J94" s="7">
        <v>1.2</v>
      </c>
      <c r="K94" s="7">
        <v>-2.7</v>
      </c>
      <c r="L94" s="7">
        <v>-0.1</v>
      </c>
      <c r="M94" s="7">
        <v>3.1</v>
      </c>
      <c r="N94" s="7">
        <v>2.6</v>
      </c>
      <c r="O94" s="7">
        <v>3.3</v>
      </c>
      <c r="P94" s="7">
        <v>3.2</v>
      </c>
      <c r="R94" s="247"/>
      <c r="S94" s="252"/>
      <c r="T94" s="252"/>
      <c r="U94" s="252"/>
      <c r="V94" s="252"/>
      <c r="W94" s="252"/>
      <c r="X94" s="252"/>
      <c r="Y94" s="252"/>
      <c r="Z94" s="252"/>
      <c r="AA94" s="252"/>
      <c r="AB94" s="252"/>
      <c r="AC94" s="252"/>
      <c r="AD94" s="252"/>
      <c r="AE94" s="247"/>
      <c r="AF94" s="249"/>
      <c r="AG94" s="249"/>
      <c r="AH94" s="249"/>
      <c r="AI94" s="249"/>
      <c r="AJ94" s="249"/>
      <c r="AK94" s="249"/>
      <c r="AL94" s="249"/>
    </row>
    <row r="95" spans="1:38" x14ac:dyDescent="0.25">
      <c r="A95" s="225"/>
      <c r="B95" s="6" t="s">
        <v>135</v>
      </c>
      <c r="C95" s="7">
        <v>31215</v>
      </c>
      <c r="D95" s="7">
        <v>33778</v>
      </c>
      <c r="E95" s="7">
        <v>30669</v>
      </c>
      <c r="F95" s="7">
        <v>30477</v>
      </c>
      <c r="G95" s="7">
        <v>33972</v>
      </c>
      <c r="H95" s="7">
        <v>31440</v>
      </c>
      <c r="I95" s="7">
        <v>37194</v>
      </c>
      <c r="J95" s="7">
        <v>37367</v>
      </c>
      <c r="K95" s="7">
        <v>38254</v>
      </c>
      <c r="L95" s="7">
        <v>39129</v>
      </c>
      <c r="M95" s="7">
        <v>40671</v>
      </c>
      <c r="N95" s="7">
        <v>40669</v>
      </c>
      <c r="O95" s="7">
        <v>43274</v>
      </c>
      <c r="P95" s="7">
        <v>44215</v>
      </c>
      <c r="R95" s="247"/>
      <c r="S95" s="252"/>
      <c r="T95" s="252"/>
      <c r="U95" s="252"/>
      <c r="V95" s="252"/>
      <c r="W95" s="252"/>
      <c r="X95" s="252"/>
      <c r="Y95" s="252"/>
      <c r="Z95" s="252"/>
      <c r="AA95" s="252"/>
      <c r="AB95" s="252"/>
      <c r="AC95" s="252"/>
      <c r="AD95" s="252"/>
      <c r="AE95" s="247"/>
      <c r="AF95" s="249"/>
      <c r="AG95" s="249"/>
      <c r="AH95" s="249"/>
      <c r="AI95" s="249"/>
      <c r="AJ95" s="249"/>
      <c r="AK95" s="249"/>
      <c r="AL95" s="249"/>
    </row>
    <row r="96" spans="1:38" x14ac:dyDescent="0.25">
      <c r="A96" s="225"/>
      <c r="B96" s="6" t="s">
        <v>136</v>
      </c>
      <c r="C96" s="7">
        <v>43</v>
      </c>
      <c r="D96" s="7">
        <v>43.2</v>
      </c>
      <c r="E96" s="7">
        <v>46.4</v>
      </c>
      <c r="F96" s="7">
        <v>45.7</v>
      </c>
      <c r="G96" s="7">
        <v>44.2</v>
      </c>
      <c r="H96" s="7">
        <v>45.6</v>
      </c>
      <c r="I96" s="7">
        <v>42</v>
      </c>
      <c r="J96" s="7">
        <v>42.2</v>
      </c>
      <c r="K96" s="7">
        <v>41.5</v>
      </c>
      <c r="L96" s="7">
        <v>39.1</v>
      </c>
      <c r="M96" s="7">
        <v>38.299999999999997</v>
      </c>
      <c r="N96" s="7">
        <v>38.6</v>
      </c>
      <c r="O96" s="7">
        <v>37.4</v>
      </c>
      <c r="P96" s="7">
        <v>36.200000000000003</v>
      </c>
      <c r="R96" s="247"/>
      <c r="S96" s="252"/>
      <c r="T96" s="252"/>
      <c r="U96" s="252"/>
      <c r="V96" s="252"/>
      <c r="W96" s="252"/>
      <c r="X96" s="252"/>
      <c r="Y96" s="252"/>
      <c r="Z96" s="252"/>
      <c r="AA96" s="252"/>
      <c r="AB96" s="252"/>
      <c r="AC96" s="252"/>
      <c r="AD96" s="252"/>
      <c r="AE96" s="247"/>
      <c r="AF96" s="249"/>
      <c r="AG96" s="249"/>
      <c r="AH96" s="249"/>
      <c r="AI96" s="249"/>
      <c r="AJ96" s="249"/>
      <c r="AK96" s="249"/>
      <c r="AL96" s="249"/>
    </row>
    <row r="97" spans="1:38" x14ac:dyDescent="0.25">
      <c r="A97" s="225"/>
      <c r="B97" s="6" t="s">
        <v>137</v>
      </c>
      <c r="C97" s="7">
        <v>1903</v>
      </c>
      <c r="D97" s="7">
        <v>1910</v>
      </c>
      <c r="E97" s="7">
        <v>1988</v>
      </c>
      <c r="F97" s="7">
        <v>2052</v>
      </c>
      <c r="G97" s="7">
        <v>2116</v>
      </c>
      <c r="H97" s="7">
        <v>2248</v>
      </c>
      <c r="I97" s="7">
        <v>2412</v>
      </c>
      <c r="J97" s="7">
        <v>2324</v>
      </c>
      <c r="K97" s="7">
        <v>2461</v>
      </c>
      <c r="L97" s="7">
        <v>2447</v>
      </c>
      <c r="M97" s="7">
        <v>2475</v>
      </c>
      <c r="N97" s="7">
        <v>2525</v>
      </c>
      <c r="O97" s="7">
        <v>2608</v>
      </c>
      <c r="P97" s="7">
        <v>2728</v>
      </c>
      <c r="R97" s="247"/>
      <c r="S97" s="252"/>
      <c r="T97" s="252"/>
      <c r="U97" s="252"/>
      <c r="V97" s="252"/>
      <c r="W97" s="252"/>
      <c r="X97" s="252"/>
      <c r="Y97" s="252"/>
      <c r="Z97" s="252"/>
      <c r="AA97" s="252"/>
      <c r="AB97" s="252"/>
      <c r="AC97" s="252"/>
      <c r="AD97" s="252"/>
      <c r="AE97" s="247"/>
      <c r="AF97" s="249"/>
      <c r="AG97" s="249"/>
      <c r="AH97" s="249"/>
      <c r="AI97" s="249"/>
      <c r="AJ97" s="249"/>
      <c r="AK97" s="249"/>
      <c r="AL97" s="249"/>
    </row>
    <row r="98" spans="1:38" x14ac:dyDescent="0.25">
      <c r="A98" s="225"/>
      <c r="B98" s="6" t="s">
        <v>138</v>
      </c>
      <c r="C98" s="7">
        <v>6260.5861797162379</v>
      </c>
      <c r="D98" s="7">
        <v>5850</v>
      </c>
      <c r="E98" s="7">
        <v>5661</v>
      </c>
      <c r="F98" s="7">
        <v>5789</v>
      </c>
      <c r="G98" s="7">
        <v>5929</v>
      </c>
      <c r="H98" s="7">
        <v>6259</v>
      </c>
      <c r="I98" s="7">
        <v>6827</v>
      </c>
      <c r="J98" s="7">
        <v>7530</v>
      </c>
      <c r="K98" s="7">
        <v>7190</v>
      </c>
      <c r="L98" s="7">
        <v>7814</v>
      </c>
      <c r="M98" s="7">
        <v>8196</v>
      </c>
      <c r="N98" s="7">
        <v>8149</v>
      </c>
      <c r="O98" s="7">
        <v>8455</v>
      </c>
      <c r="P98" s="7">
        <v>8562</v>
      </c>
      <c r="R98" s="247"/>
      <c r="S98" s="252"/>
      <c r="T98" s="252"/>
      <c r="U98" s="252"/>
      <c r="V98" s="252"/>
      <c r="W98" s="252"/>
      <c r="X98" s="252"/>
      <c r="Y98" s="252"/>
      <c r="Z98" s="252"/>
      <c r="AA98" s="252"/>
      <c r="AB98" s="252"/>
      <c r="AC98" s="252"/>
      <c r="AD98" s="252"/>
      <c r="AE98" s="249"/>
      <c r="AF98" s="249"/>
      <c r="AG98" s="249"/>
      <c r="AH98" s="249"/>
      <c r="AI98" s="249"/>
      <c r="AJ98" s="249"/>
      <c r="AK98" s="249"/>
      <c r="AL98" s="249"/>
    </row>
    <row r="99" spans="1:38" ht="24" customHeight="1" x14ac:dyDescent="0.25">
      <c r="A99" s="225"/>
      <c r="B99" s="6" t="s">
        <v>139</v>
      </c>
      <c r="C99" s="7">
        <v>-5.9527098925327371</v>
      </c>
      <c r="D99" s="7">
        <v>-11.6</v>
      </c>
      <c r="E99" s="7">
        <v>-3.9</v>
      </c>
      <c r="F99" s="7">
        <v>2.7</v>
      </c>
      <c r="G99" s="7">
        <v>1.1000000000000001</v>
      </c>
      <c r="H99" s="7">
        <v>3.3</v>
      </c>
      <c r="I99" s="7">
        <v>8.5</v>
      </c>
      <c r="J99" s="7">
        <v>5.5</v>
      </c>
      <c r="K99" s="7">
        <v>-7.6</v>
      </c>
      <c r="L99" s="7">
        <v>5.2</v>
      </c>
      <c r="M99" s="7">
        <v>1.3</v>
      </c>
      <c r="N99" s="7">
        <v>-2.2000000000000002</v>
      </c>
      <c r="O99" s="7">
        <v>2.5</v>
      </c>
      <c r="P99" s="7">
        <v>0.9</v>
      </c>
      <c r="R99" s="247"/>
      <c r="S99" s="252"/>
      <c r="T99" s="252"/>
      <c r="U99" s="252"/>
      <c r="V99" s="252"/>
      <c r="W99" s="252"/>
      <c r="X99" s="252"/>
      <c r="Y99" s="252"/>
      <c r="Z99" s="252"/>
      <c r="AA99" s="252"/>
      <c r="AB99" s="252"/>
      <c r="AC99" s="252"/>
      <c r="AD99" s="252"/>
      <c r="AE99" s="249"/>
      <c r="AF99" s="249"/>
      <c r="AG99" s="249"/>
      <c r="AH99" s="249"/>
      <c r="AI99" s="249"/>
      <c r="AJ99" s="249"/>
      <c r="AK99" s="249"/>
      <c r="AL99" s="249"/>
    </row>
    <row r="100" spans="1:38" x14ac:dyDescent="0.25">
      <c r="A100" s="225"/>
      <c r="B100" s="6" t="s">
        <v>140</v>
      </c>
      <c r="C100" s="7">
        <v>44.1</v>
      </c>
      <c r="D100" s="7">
        <v>46.5</v>
      </c>
      <c r="E100" s="7">
        <v>48.3</v>
      </c>
      <c r="F100" s="7">
        <v>47.5</v>
      </c>
      <c r="G100" s="7">
        <v>47.4</v>
      </c>
      <c r="H100" s="7">
        <v>44.1</v>
      </c>
      <c r="I100" s="7">
        <v>45</v>
      </c>
      <c r="J100" s="7">
        <v>41.2</v>
      </c>
      <c r="K100" s="7">
        <v>43.8</v>
      </c>
      <c r="L100" s="7">
        <v>42</v>
      </c>
      <c r="M100" s="7">
        <v>44.2</v>
      </c>
      <c r="N100" s="7">
        <v>42.9</v>
      </c>
      <c r="O100" s="7">
        <v>41.9</v>
      </c>
      <c r="P100" s="7">
        <v>43</v>
      </c>
      <c r="R100" s="247"/>
      <c r="S100" s="252"/>
      <c r="T100" s="252"/>
      <c r="U100" s="252"/>
      <c r="V100" s="252"/>
      <c r="W100" s="252"/>
      <c r="X100" s="252"/>
      <c r="Y100" s="252"/>
      <c r="Z100" s="252"/>
      <c r="AA100" s="252"/>
      <c r="AB100" s="252"/>
      <c r="AC100" s="252"/>
      <c r="AD100" s="252"/>
      <c r="AE100" s="249"/>
      <c r="AF100" s="249"/>
      <c r="AG100" s="249"/>
      <c r="AH100" s="249"/>
      <c r="AI100" s="249"/>
      <c r="AJ100" s="249"/>
      <c r="AK100" s="249"/>
      <c r="AL100" s="249"/>
    </row>
    <row r="101" spans="1:38" ht="15.75" customHeight="1" thickBot="1" x14ac:dyDescent="0.3">
      <c r="A101" s="226"/>
      <c r="B101" s="14" t="s">
        <v>141</v>
      </c>
      <c r="C101" s="11">
        <v>0.40708349372080532</v>
      </c>
      <c r="D101" s="11">
        <v>0.4173</v>
      </c>
      <c r="E101" s="11">
        <v>0.41870000000000002</v>
      </c>
      <c r="F101" s="11">
        <v>0.41439999999999999</v>
      </c>
      <c r="G101" s="11">
        <v>0.41770000000000002</v>
      </c>
      <c r="H101" s="11">
        <v>0.40489999999999998</v>
      </c>
      <c r="I101" s="11">
        <v>0.41</v>
      </c>
      <c r="J101" s="11">
        <v>0.41799999999999998</v>
      </c>
      <c r="K101" s="11">
        <v>0.41499999999999998</v>
      </c>
      <c r="L101" s="11">
        <v>0.41460000000000002</v>
      </c>
      <c r="M101" s="11">
        <v>0.4168</v>
      </c>
      <c r="N101" s="11">
        <v>0.41339999999999999</v>
      </c>
      <c r="O101" s="11">
        <v>0.40939999999999999</v>
      </c>
      <c r="P101" s="11">
        <v>0.40839999999999999</v>
      </c>
      <c r="R101" s="247"/>
      <c r="S101" s="252"/>
      <c r="T101" s="252"/>
      <c r="U101" s="252"/>
      <c r="V101" s="252"/>
      <c r="W101" s="252"/>
      <c r="X101" s="252"/>
      <c r="Y101" s="252"/>
      <c r="Z101" s="252"/>
      <c r="AA101" s="252"/>
      <c r="AB101" s="252"/>
      <c r="AC101" s="252"/>
      <c r="AD101" s="252"/>
      <c r="AE101" s="249"/>
      <c r="AF101" s="249"/>
      <c r="AG101" s="249"/>
      <c r="AH101" s="249"/>
      <c r="AI101" s="249"/>
      <c r="AJ101" s="249"/>
      <c r="AK101" s="249"/>
      <c r="AL101" s="249"/>
    </row>
    <row r="102" spans="1:38" x14ac:dyDescent="0.25">
      <c r="A102" s="242" t="s">
        <v>142</v>
      </c>
      <c r="B102" s="32" t="s">
        <v>143</v>
      </c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>
        <v>0</v>
      </c>
      <c r="N102" s="31">
        <v>0</v>
      </c>
      <c r="O102" s="31">
        <v>3967</v>
      </c>
      <c r="P102" s="31">
        <v>4201</v>
      </c>
      <c r="R102" s="247"/>
      <c r="S102" s="252"/>
      <c r="T102" s="252"/>
      <c r="U102" s="252"/>
      <c r="V102" s="252"/>
      <c r="W102" s="252"/>
      <c r="X102" s="252"/>
      <c r="Y102" s="252"/>
      <c r="Z102" s="252"/>
      <c r="AA102" s="252"/>
      <c r="AB102" s="252"/>
      <c r="AC102" s="252"/>
      <c r="AD102" s="252"/>
      <c r="AE102" s="249"/>
      <c r="AF102" s="249"/>
      <c r="AG102" s="249"/>
      <c r="AH102" s="249"/>
      <c r="AI102" s="249"/>
      <c r="AJ102" s="249"/>
      <c r="AK102" s="249"/>
      <c r="AL102" s="249"/>
    </row>
    <row r="103" spans="1:38" ht="24" customHeight="1" x14ac:dyDescent="0.25">
      <c r="A103" s="225"/>
      <c r="B103" s="32" t="s">
        <v>144</v>
      </c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>
        <v>0</v>
      </c>
      <c r="N103" s="31">
        <v>0</v>
      </c>
      <c r="O103" s="31">
        <v>1108</v>
      </c>
      <c r="P103" s="31">
        <v>1256</v>
      </c>
      <c r="R103" s="247"/>
      <c r="S103" s="252"/>
      <c r="T103" s="252"/>
      <c r="U103" s="252"/>
      <c r="V103" s="252"/>
      <c r="W103" s="252"/>
      <c r="X103" s="252"/>
      <c r="Y103" s="252"/>
      <c r="Z103" s="252"/>
      <c r="AA103" s="252"/>
      <c r="AB103" s="252"/>
      <c r="AC103" s="252"/>
      <c r="AD103" s="252"/>
      <c r="AE103" s="249"/>
      <c r="AF103" s="249"/>
      <c r="AG103" s="249"/>
      <c r="AH103" s="249"/>
      <c r="AI103" s="249"/>
      <c r="AJ103" s="249"/>
      <c r="AK103" s="249"/>
      <c r="AL103" s="249"/>
    </row>
    <row r="104" spans="1:38" x14ac:dyDescent="0.25">
      <c r="A104" s="225"/>
      <c r="B104" s="32" t="s">
        <v>145</v>
      </c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>
        <v>0</v>
      </c>
      <c r="N104" s="31">
        <v>0</v>
      </c>
      <c r="O104" s="31">
        <v>1322</v>
      </c>
      <c r="P104" s="31">
        <v>1345</v>
      </c>
      <c r="R104" s="247"/>
      <c r="S104" s="252"/>
      <c r="T104" s="252"/>
      <c r="U104" s="252"/>
      <c r="V104" s="252"/>
      <c r="W104" s="252"/>
      <c r="X104" s="252"/>
      <c r="Y104" s="252"/>
      <c r="Z104" s="252"/>
      <c r="AA104" s="252"/>
      <c r="AB104" s="252"/>
      <c r="AC104" s="252"/>
      <c r="AD104" s="252"/>
      <c r="AE104" s="249"/>
      <c r="AF104" s="249"/>
      <c r="AG104" s="249"/>
      <c r="AH104" s="249"/>
      <c r="AI104" s="249"/>
      <c r="AJ104" s="249"/>
      <c r="AK104" s="249"/>
      <c r="AL104" s="249"/>
    </row>
    <row r="105" spans="1:38" x14ac:dyDescent="0.25">
      <c r="A105" s="225"/>
      <c r="B105" s="32" t="s">
        <v>146</v>
      </c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>
        <v>0</v>
      </c>
      <c r="N105" s="31">
        <v>0</v>
      </c>
      <c r="O105" s="31">
        <v>1290</v>
      </c>
      <c r="P105" s="31">
        <v>1347</v>
      </c>
      <c r="R105" s="247"/>
      <c r="S105" s="252"/>
      <c r="T105" s="252"/>
      <c r="U105" s="252"/>
      <c r="V105" s="252"/>
      <c r="W105" s="252"/>
      <c r="X105" s="252"/>
      <c r="Y105" s="252"/>
      <c r="Z105" s="252"/>
      <c r="AA105" s="252"/>
      <c r="AB105" s="252"/>
      <c r="AC105" s="252"/>
      <c r="AD105" s="252"/>
      <c r="AE105" s="249"/>
      <c r="AF105" s="249"/>
      <c r="AG105" s="249"/>
      <c r="AH105" s="249"/>
      <c r="AI105" s="249"/>
      <c r="AJ105" s="249"/>
      <c r="AK105" s="249"/>
      <c r="AL105" s="249"/>
    </row>
    <row r="106" spans="1:38" x14ac:dyDescent="0.25">
      <c r="A106" s="225"/>
      <c r="B106" s="32" t="s">
        <v>147</v>
      </c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>
        <v>0</v>
      </c>
      <c r="N106" s="31">
        <v>0</v>
      </c>
      <c r="O106" s="31">
        <v>247</v>
      </c>
      <c r="P106" s="31">
        <v>253</v>
      </c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</row>
    <row r="107" spans="1:38" x14ac:dyDescent="0.25">
      <c r="A107" s="225"/>
      <c r="B107" s="6" t="s">
        <v>148</v>
      </c>
      <c r="C107" s="7">
        <v>43</v>
      </c>
      <c r="D107" s="7">
        <v>44</v>
      </c>
      <c r="E107" s="7">
        <v>43</v>
      </c>
      <c r="F107" s="7">
        <v>43</v>
      </c>
      <c r="G107" s="7">
        <v>43</v>
      </c>
      <c r="H107" s="7">
        <v>43</v>
      </c>
      <c r="I107" s="7">
        <v>44</v>
      </c>
      <c r="J107" s="7">
        <v>46</v>
      </c>
      <c r="K107" s="7">
        <v>43</v>
      </c>
      <c r="L107" s="31">
        <v>43</v>
      </c>
      <c r="M107" s="7">
        <v>47</v>
      </c>
      <c r="N107" s="7">
        <v>48</v>
      </c>
      <c r="O107" s="7">
        <v>49</v>
      </c>
      <c r="P107" s="7">
        <v>51</v>
      </c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</row>
    <row r="108" spans="1:38" x14ac:dyDescent="0.25">
      <c r="A108" s="225"/>
      <c r="B108" s="6" t="s">
        <v>149</v>
      </c>
      <c r="C108" s="7">
        <v>25</v>
      </c>
      <c r="D108" s="7">
        <v>26</v>
      </c>
      <c r="E108" s="7">
        <v>25</v>
      </c>
      <c r="F108" s="7">
        <v>25</v>
      </c>
      <c r="G108" s="7">
        <v>25</v>
      </c>
      <c r="H108" s="7">
        <v>26</v>
      </c>
      <c r="I108" s="7">
        <v>27</v>
      </c>
      <c r="J108" s="7">
        <v>27</v>
      </c>
      <c r="K108" s="7">
        <v>29</v>
      </c>
      <c r="L108" s="31">
        <v>29</v>
      </c>
      <c r="M108" s="7">
        <v>30</v>
      </c>
      <c r="N108" s="7">
        <v>32</v>
      </c>
      <c r="O108" s="7">
        <v>33</v>
      </c>
      <c r="P108" s="7">
        <v>32</v>
      </c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</row>
    <row r="109" spans="1:38" x14ac:dyDescent="0.25">
      <c r="A109" s="225"/>
      <c r="B109" s="6" t="s">
        <v>150</v>
      </c>
      <c r="C109" s="7">
        <v>23</v>
      </c>
      <c r="D109" s="7">
        <v>23</v>
      </c>
      <c r="E109" s="7">
        <v>23</v>
      </c>
      <c r="F109" s="7">
        <v>23</v>
      </c>
      <c r="G109" s="7">
        <v>23</v>
      </c>
      <c r="H109" s="7">
        <v>22</v>
      </c>
      <c r="I109" s="7">
        <v>23</v>
      </c>
      <c r="J109" s="7">
        <v>25</v>
      </c>
      <c r="K109" s="7">
        <v>25</v>
      </c>
      <c r="L109" s="31">
        <v>24</v>
      </c>
      <c r="M109" s="7">
        <v>25</v>
      </c>
      <c r="N109" s="7">
        <v>25</v>
      </c>
      <c r="O109" s="7">
        <v>25</v>
      </c>
      <c r="P109" s="7">
        <v>28</v>
      </c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</row>
    <row r="110" spans="1:38" x14ac:dyDescent="0.25">
      <c r="A110" s="225"/>
      <c r="B110" s="6" t="s">
        <v>151</v>
      </c>
      <c r="C110" s="7">
        <v>7</v>
      </c>
      <c r="D110" s="7">
        <v>7</v>
      </c>
      <c r="E110" s="7">
        <v>7</v>
      </c>
      <c r="F110" s="7">
        <v>7</v>
      </c>
      <c r="G110" s="7">
        <v>7</v>
      </c>
      <c r="H110" s="7">
        <v>7</v>
      </c>
      <c r="I110" s="7">
        <v>7</v>
      </c>
      <c r="J110" s="7">
        <v>7</v>
      </c>
      <c r="K110" s="7">
        <v>6</v>
      </c>
      <c r="L110" s="31">
        <v>6</v>
      </c>
      <c r="M110" s="7">
        <v>7</v>
      </c>
      <c r="N110" s="7">
        <v>7</v>
      </c>
      <c r="O110" s="7">
        <v>7</v>
      </c>
      <c r="P110" s="7">
        <v>7</v>
      </c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</row>
    <row r="111" spans="1:38" x14ac:dyDescent="0.25">
      <c r="A111" s="225"/>
      <c r="B111" s="6" t="s">
        <v>152</v>
      </c>
      <c r="C111" s="7">
        <v>16</v>
      </c>
      <c r="D111" s="7">
        <v>16</v>
      </c>
      <c r="E111" s="7">
        <v>16</v>
      </c>
      <c r="F111" s="7">
        <v>16</v>
      </c>
      <c r="G111" s="7">
        <v>16</v>
      </c>
      <c r="H111" s="7">
        <v>15</v>
      </c>
      <c r="I111" s="7">
        <v>16</v>
      </c>
      <c r="J111" s="7">
        <v>18</v>
      </c>
      <c r="K111" s="7">
        <v>19</v>
      </c>
      <c r="L111" s="31">
        <v>18</v>
      </c>
      <c r="M111" s="7">
        <v>18</v>
      </c>
      <c r="N111" s="7">
        <v>18</v>
      </c>
      <c r="O111" s="7">
        <v>18</v>
      </c>
      <c r="P111" s="7">
        <v>21</v>
      </c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</row>
    <row r="112" spans="1:38" x14ac:dyDescent="0.25">
      <c r="A112" s="225"/>
      <c r="B112" s="6" t="s">
        <v>153</v>
      </c>
      <c r="C112" s="7">
        <v>597</v>
      </c>
      <c r="D112" s="7">
        <v>586</v>
      </c>
      <c r="E112" s="7">
        <v>588</v>
      </c>
      <c r="F112" s="7">
        <v>582</v>
      </c>
      <c r="G112" s="7">
        <v>574</v>
      </c>
      <c r="H112" s="7">
        <v>567</v>
      </c>
      <c r="I112" s="7">
        <v>570</v>
      </c>
      <c r="J112" s="7">
        <v>573</v>
      </c>
      <c r="K112" s="7">
        <v>589</v>
      </c>
      <c r="L112" s="7">
        <v>588</v>
      </c>
      <c r="M112" s="7">
        <v>593</v>
      </c>
      <c r="N112" s="7">
        <v>613</v>
      </c>
      <c r="O112" s="7">
        <v>630</v>
      </c>
      <c r="P112" s="7">
        <v>642</v>
      </c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</row>
    <row r="113" spans="1:31" x14ac:dyDescent="0.25">
      <c r="A113" s="225"/>
      <c r="B113" s="6" t="s">
        <v>154</v>
      </c>
      <c r="C113" s="7">
        <v>320</v>
      </c>
      <c r="D113" s="7">
        <v>316</v>
      </c>
      <c r="E113" s="7">
        <v>316</v>
      </c>
      <c r="F113" s="7">
        <v>319</v>
      </c>
      <c r="G113" s="7">
        <v>317</v>
      </c>
      <c r="H113" s="7">
        <v>322</v>
      </c>
      <c r="I113" s="7">
        <v>324</v>
      </c>
      <c r="J113" s="7">
        <v>327</v>
      </c>
      <c r="K113" s="7">
        <v>340</v>
      </c>
      <c r="L113" s="7">
        <v>341</v>
      </c>
      <c r="M113" s="7">
        <v>347</v>
      </c>
      <c r="N113" s="7">
        <v>360</v>
      </c>
      <c r="O113" s="7">
        <v>375</v>
      </c>
      <c r="P113" s="7">
        <v>371</v>
      </c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</row>
    <row r="114" spans="1:31" x14ac:dyDescent="0.25">
      <c r="A114" s="225"/>
      <c r="B114" s="6" t="s">
        <v>155</v>
      </c>
      <c r="C114" s="7">
        <v>277</v>
      </c>
      <c r="D114" s="7">
        <v>270</v>
      </c>
      <c r="E114" s="7">
        <v>272</v>
      </c>
      <c r="F114" s="7">
        <v>263</v>
      </c>
      <c r="G114" s="7">
        <v>257</v>
      </c>
      <c r="H114" s="7">
        <v>245</v>
      </c>
      <c r="I114" s="7">
        <v>246</v>
      </c>
      <c r="J114" s="7">
        <v>246</v>
      </c>
      <c r="K114" s="7">
        <v>249</v>
      </c>
      <c r="L114" s="7">
        <v>247</v>
      </c>
      <c r="M114" s="7">
        <v>246</v>
      </c>
      <c r="N114" s="7">
        <v>253</v>
      </c>
      <c r="O114" s="7">
        <v>255</v>
      </c>
      <c r="P114" s="7">
        <v>271</v>
      </c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16"/>
      <c r="AE114" s="16"/>
    </row>
    <row r="115" spans="1:31" x14ac:dyDescent="0.25">
      <c r="A115" s="225"/>
      <c r="B115" s="6" t="s">
        <v>156</v>
      </c>
      <c r="C115" s="7">
        <v>111</v>
      </c>
      <c r="D115" s="7">
        <v>108</v>
      </c>
      <c r="E115" s="7">
        <v>106</v>
      </c>
      <c r="F115" s="7">
        <v>104</v>
      </c>
      <c r="G115" s="7">
        <v>101</v>
      </c>
      <c r="H115" s="7">
        <v>96</v>
      </c>
      <c r="I115" s="7">
        <v>96</v>
      </c>
      <c r="J115" s="7">
        <v>96</v>
      </c>
      <c r="K115" s="7">
        <v>96</v>
      </c>
      <c r="L115" s="7">
        <v>98</v>
      </c>
      <c r="M115" s="7">
        <v>99</v>
      </c>
      <c r="N115" s="7">
        <v>100</v>
      </c>
      <c r="O115" s="7">
        <v>100</v>
      </c>
      <c r="P115" s="7">
        <v>113</v>
      </c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3"/>
    </row>
    <row r="116" spans="1:31" x14ac:dyDescent="0.25">
      <c r="A116" s="225"/>
      <c r="B116" s="6" t="s">
        <v>157</v>
      </c>
      <c r="C116" s="7">
        <v>166</v>
      </c>
      <c r="D116" s="7">
        <v>162</v>
      </c>
      <c r="E116" s="7">
        <v>166</v>
      </c>
      <c r="F116" s="7">
        <v>159</v>
      </c>
      <c r="G116" s="7">
        <v>156</v>
      </c>
      <c r="H116" s="7">
        <v>149</v>
      </c>
      <c r="I116" s="7">
        <v>150</v>
      </c>
      <c r="J116" s="7">
        <v>150</v>
      </c>
      <c r="K116" s="7">
        <v>153</v>
      </c>
      <c r="L116" s="7">
        <v>149</v>
      </c>
      <c r="M116" s="7">
        <v>147</v>
      </c>
      <c r="N116" s="7">
        <v>153</v>
      </c>
      <c r="O116" s="7">
        <v>155</v>
      </c>
      <c r="P116" s="7">
        <v>158</v>
      </c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3"/>
    </row>
    <row r="117" spans="1:31" x14ac:dyDescent="0.25">
      <c r="A117" s="225"/>
      <c r="B117" s="6" t="s">
        <v>158</v>
      </c>
      <c r="C117" s="7">
        <v>15752</v>
      </c>
      <c r="D117" s="7">
        <v>15601</v>
      </c>
      <c r="E117" s="7">
        <v>15498</v>
      </c>
      <c r="F117" s="7">
        <v>15181</v>
      </c>
      <c r="G117" s="7">
        <v>15107</v>
      </c>
      <c r="H117" s="7">
        <v>14965</v>
      </c>
      <c r="I117" s="7">
        <v>14845</v>
      </c>
      <c r="J117" s="7">
        <v>14614</v>
      </c>
      <c r="K117" s="7">
        <v>14689</v>
      </c>
      <c r="L117" s="7">
        <v>14690</v>
      </c>
      <c r="M117" s="7">
        <v>14806</v>
      </c>
      <c r="N117" s="7">
        <v>14908</v>
      </c>
      <c r="O117" s="7">
        <v>15018</v>
      </c>
      <c r="P117" s="7">
        <v>15182</v>
      </c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3"/>
    </row>
    <row r="118" spans="1:31" x14ac:dyDescent="0.25">
      <c r="A118" s="225"/>
      <c r="B118" s="6" t="s">
        <v>159</v>
      </c>
      <c r="C118" s="7">
        <v>7881</v>
      </c>
      <c r="D118" s="7">
        <v>7788</v>
      </c>
      <c r="E118" s="7">
        <v>7726</v>
      </c>
      <c r="F118" s="7">
        <v>7605</v>
      </c>
      <c r="G118" s="7">
        <v>7637</v>
      </c>
      <c r="H118" s="7">
        <v>7824</v>
      </c>
      <c r="I118" s="7">
        <v>7823</v>
      </c>
      <c r="J118" s="7">
        <v>7786</v>
      </c>
      <c r="K118" s="7">
        <v>7977</v>
      </c>
      <c r="L118" s="7">
        <v>8090</v>
      </c>
      <c r="M118" s="7">
        <v>8191</v>
      </c>
      <c r="N118" s="7">
        <v>8233</v>
      </c>
      <c r="O118" s="7">
        <v>8491</v>
      </c>
      <c r="P118" s="7">
        <v>8602</v>
      </c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3"/>
    </row>
    <row r="119" spans="1:31" x14ac:dyDescent="0.25">
      <c r="A119" s="225"/>
      <c r="B119" s="6" t="s">
        <v>160</v>
      </c>
      <c r="C119" s="7">
        <v>7871</v>
      </c>
      <c r="D119" s="7">
        <v>7813</v>
      </c>
      <c r="E119" s="7">
        <v>7772</v>
      </c>
      <c r="F119" s="7">
        <v>7576</v>
      </c>
      <c r="G119" s="7">
        <v>7470</v>
      </c>
      <c r="H119" s="7">
        <v>7141</v>
      </c>
      <c r="I119" s="7">
        <v>7022</v>
      </c>
      <c r="J119" s="7">
        <v>6828</v>
      </c>
      <c r="K119" s="7">
        <v>6712</v>
      </c>
      <c r="L119" s="7">
        <v>6600</v>
      </c>
      <c r="M119" s="7">
        <v>6615</v>
      </c>
      <c r="N119" s="7">
        <v>6675</v>
      </c>
      <c r="O119" s="7">
        <v>6527</v>
      </c>
      <c r="P119" s="7">
        <v>6580</v>
      </c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3"/>
    </row>
    <row r="120" spans="1:31" x14ac:dyDescent="0.25">
      <c r="A120" s="225"/>
      <c r="B120" s="6" t="s">
        <v>161</v>
      </c>
      <c r="C120" s="7">
        <v>3538</v>
      </c>
      <c r="D120" s="7">
        <v>3490</v>
      </c>
      <c r="E120" s="7">
        <v>3432</v>
      </c>
      <c r="F120" s="7">
        <v>3471</v>
      </c>
      <c r="G120" s="7">
        <v>3378</v>
      </c>
      <c r="H120" s="7">
        <v>3189</v>
      </c>
      <c r="I120" s="7">
        <v>3058</v>
      </c>
      <c r="J120" s="7">
        <v>2954</v>
      </c>
      <c r="K120" s="7">
        <v>2981</v>
      </c>
      <c r="L120" s="7">
        <v>2957</v>
      </c>
      <c r="M120" s="7">
        <v>2955</v>
      </c>
      <c r="N120" s="7">
        <v>2931</v>
      </c>
      <c r="O120" s="7">
        <v>2893</v>
      </c>
      <c r="P120" s="7">
        <v>2840</v>
      </c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3"/>
    </row>
    <row r="121" spans="1:31" x14ac:dyDescent="0.25">
      <c r="A121" s="225"/>
      <c r="B121" s="6" t="s">
        <v>162</v>
      </c>
      <c r="C121" s="7">
        <v>4333</v>
      </c>
      <c r="D121" s="7">
        <v>4323</v>
      </c>
      <c r="E121" s="7">
        <v>4340</v>
      </c>
      <c r="F121" s="7">
        <v>4105</v>
      </c>
      <c r="G121" s="7">
        <v>4092</v>
      </c>
      <c r="H121" s="7">
        <v>3952</v>
      </c>
      <c r="I121" s="7">
        <v>3964</v>
      </c>
      <c r="J121" s="7">
        <v>3874</v>
      </c>
      <c r="K121" s="7">
        <v>3731</v>
      </c>
      <c r="L121" s="7">
        <v>3643</v>
      </c>
      <c r="M121" s="7">
        <v>3660</v>
      </c>
      <c r="N121" s="7">
        <v>3744</v>
      </c>
      <c r="O121" s="7">
        <v>3634</v>
      </c>
      <c r="P121" s="7">
        <v>3740</v>
      </c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3"/>
    </row>
    <row r="122" spans="1:31" x14ac:dyDescent="0.25">
      <c r="A122" s="225"/>
      <c r="B122" s="6" t="s">
        <v>163</v>
      </c>
      <c r="C122" s="7">
        <v>26.385259631490786</v>
      </c>
      <c r="D122" s="7">
        <v>26.622866894197951</v>
      </c>
      <c r="E122" s="7">
        <v>26.357142857142858</v>
      </c>
      <c r="F122" s="7">
        <v>26.084192439862544</v>
      </c>
      <c r="G122" s="7">
        <v>26.318815331010452</v>
      </c>
      <c r="H122" s="7">
        <v>26</v>
      </c>
      <c r="I122" s="7">
        <v>26.043859649122808</v>
      </c>
      <c r="J122" s="7">
        <v>25.504363001745201</v>
      </c>
      <c r="K122" s="7">
        <v>24.938879456706282</v>
      </c>
      <c r="L122" s="7">
        <v>24.982993197278912</v>
      </c>
      <c r="M122" s="33">
        <v>24.967959528000002</v>
      </c>
      <c r="N122" s="7">
        <v>24</v>
      </c>
      <c r="O122" s="7">
        <v>24</v>
      </c>
      <c r="P122" s="7">
        <v>24</v>
      </c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3"/>
    </row>
    <row r="123" spans="1:31" ht="24" customHeight="1" x14ac:dyDescent="0.25">
      <c r="A123" s="225"/>
      <c r="B123" s="6" t="s">
        <v>164</v>
      </c>
      <c r="C123" s="7">
        <v>24.628125000000001</v>
      </c>
      <c r="D123" s="7">
        <v>24.645569620253166</v>
      </c>
      <c r="E123" s="7">
        <v>24.449367088607595</v>
      </c>
      <c r="F123" s="7">
        <v>23.840125391849529</v>
      </c>
      <c r="G123" s="7">
        <v>24.09148264984227</v>
      </c>
      <c r="H123" s="7">
        <v>24</v>
      </c>
      <c r="I123" s="7">
        <v>24.145061728395063</v>
      </c>
      <c r="J123" s="7">
        <v>23.810397553516818</v>
      </c>
      <c r="K123" s="7">
        <v>23.461764705882352</v>
      </c>
      <c r="L123" s="7">
        <v>23.724340175953078</v>
      </c>
      <c r="M123" s="33">
        <v>23.605187319999999</v>
      </c>
      <c r="N123" s="7">
        <v>23</v>
      </c>
      <c r="O123" s="7">
        <v>23</v>
      </c>
      <c r="P123" s="7">
        <v>23</v>
      </c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3"/>
    </row>
    <row r="124" spans="1:31" x14ac:dyDescent="0.25">
      <c r="A124" s="225"/>
      <c r="B124" s="6" t="s">
        <v>165</v>
      </c>
      <c r="C124" s="7">
        <v>28.415162454873645</v>
      </c>
      <c r="D124" s="7">
        <v>28.937037037037037</v>
      </c>
      <c r="E124" s="7">
        <v>28.573529411764707</v>
      </c>
      <c r="F124" s="7">
        <v>28.806083650190114</v>
      </c>
      <c r="G124" s="7">
        <v>29.066147859922179</v>
      </c>
      <c r="H124" s="7">
        <v>29</v>
      </c>
      <c r="I124" s="7">
        <v>28.54471544715447</v>
      </c>
      <c r="J124" s="7">
        <v>27.756097560975611</v>
      </c>
      <c r="K124" s="7">
        <v>26.955823293172692</v>
      </c>
      <c r="L124" s="7">
        <v>26.720647773279353</v>
      </c>
      <c r="M124" s="33">
        <v>26.890243902000002</v>
      </c>
      <c r="N124" s="7">
        <v>26</v>
      </c>
      <c r="O124" s="7">
        <v>26</v>
      </c>
      <c r="P124" s="7">
        <v>24</v>
      </c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3"/>
    </row>
    <row r="125" spans="1:31" ht="24" customHeight="1" x14ac:dyDescent="0.25">
      <c r="A125" s="225"/>
      <c r="B125" s="6" t="s">
        <v>166</v>
      </c>
      <c r="C125" s="7">
        <v>32</v>
      </c>
      <c r="D125" s="7">
        <v>32</v>
      </c>
      <c r="E125" s="7">
        <v>32</v>
      </c>
      <c r="F125" s="7">
        <v>33</v>
      </c>
      <c r="G125" s="7">
        <v>33</v>
      </c>
      <c r="H125" s="7">
        <v>33</v>
      </c>
      <c r="I125" s="7">
        <v>32</v>
      </c>
      <c r="J125" s="7">
        <v>31</v>
      </c>
      <c r="K125" s="7">
        <v>31</v>
      </c>
      <c r="L125" s="7">
        <v>30</v>
      </c>
      <c r="M125" s="33">
        <v>30</v>
      </c>
      <c r="N125" s="7">
        <v>29</v>
      </c>
      <c r="O125" s="7">
        <v>29</v>
      </c>
      <c r="P125" s="7">
        <v>25</v>
      </c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3"/>
    </row>
    <row r="126" spans="1:31" x14ac:dyDescent="0.25">
      <c r="A126" s="225"/>
      <c r="B126" s="6" t="s">
        <v>167</v>
      </c>
      <c r="C126" s="33">
        <v>26.102409638554217</v>
      </c>
      <c r="D126" s="33">
        <v>26.685185185185187</v>
      </c>
      <c r="E126" s="33">
        <v>26.14457831325301</v>
      </c>
      <c r="F126" s="33">
        <v>25.817610062893081</v>
      </c>
      <c r="G126" s="33">
        <v>26.23076923076923</v>
      </c>
      <c r="H126" s="33">
        <v>27</v>
      </c>
      <c r="I126" s="33">
        <v>26.426666666666666</v>
      </c>
      <c r="J126" s="33">
        <v>25.826666666666668</v>
      </c>
      <c r="K126" s="33">
        <v>24.385620915032678</v>
      </c>
      <c r="L126" s="7">
        <v>24.449664429530202</v>
      </c>
      <c r="M126" s="33">
        <v>24.897959184000001</v>
      </c>
      <c r="N126" s="33">
        <v>24</v>
      </c>
      <c r="O126" s="33">
        <v>23.445161290322581</v>
      </c>
      <c r="P126" s="33">
        <v>24</v>
      </c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3"/>
    </row>
    <row r="127" spans="1:31" x14ac:dyDescent="0.25">
      <c r="A127" s="225"/>
      <c r="B127" s="6" t="s">
        <v>168</v>
      </c>
      <c r="C127" s="7">
        <v>55.4</v>
      </c>
      <c r="D127" s="7">
        <v>55.4</v>
      </c>
      <c r="E127" s="7">
        <v>49.3</v>
      </c>
      <c r="F127" s="7">
        <v>52.5</v>
      </c>
      <c r="G127" s="7">
        <v>50.7</v>
      </c>
      <c r="H127" s="7">
        <v>46.2</v>
      </c>
      <c r="I127" s="7">
        <v>50.9</v>
      </c>
      <c r="J127" s="7">
        <v>47.1</v>
      </c>
      <c r="K127" s="7">
        <v>49.3</v>
      </c>
      <c r="L127" s="7">
        <v>55.9</v>
      </c>
      <c r="M127" s="7">
        <v>57.4</v>
      </c>
      <c r="N127" s="7">
        <v>60.1</v>
      </c>
      <c r="O127" s="7">
        <v>61.6</v>
      </c>
      <c r="P127" s="7">
        <v>65.5</v>
      </c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3"/>
    </row>
    <row r="128" spans="1:31" ht="24.75" customHeight="1" x14ac:dyDescent="0.25">
      <c r="A128" s="225"/>
      <c r="B128" s="6" t="s">
        <v>169</v>
      </c>
      <c r="C128" s="7">
        <v>47.2</v>
      </c>
      <c r="D128" s="7">
        <v>45.1</v>
      </c>
      <c r="E128" s="7">
        <v>40.9</v>
      </c>
      <c r="F128" s="7">
        <v>45.6</v>
      </c>
      <c r="G128" s="7">
        <v>44.6</v>
      </c>
      <c r="H128" s="7">
        <v>40.200000000000003</v>
      </c>
      <c r="I128" s="7">
        <v>43.9</v>
      </c>
      <c r="J128" s="7">
        <v>39.9</v>
      </c>
      <c r="K128" s="7">
        <v>39.5</v>
      </c>
      <c r="L128" s="7">
        <v>45.8</v>
      </c>
      <c r="M128" s="7">
        <v>45.2</v>
      </c>
      <c r="N128" s="7">
        <v>47.2</v>
      </c>
      <c r="O128" s="7">
        <v>48.5</v>
      </c>
      <c r="P128" s="7">
        <v>50.9</v>
      </c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3"/>
    </row>
    <row r="129" spans="1:31" x14ac:dyDescent="0.25">
      <c r="A129" s="244" t="s">
        <v>170</v>
      </c>
      <c r="B129" s="4" t="s">
        <v>171</v>
      </c>
      <c r="C129" s="34">
        <v>7714.53</v>
      </c>
      <c r="D129" s="34">
        <v>7780</v>
      </c>
      <c r="E129" s="34">
        <v>7940.0780000000004</v>
      </c>
      <c r="F129" s="34">
        <v>7922.4949999999999</v>
      </c>
      <c r="G129" s="34">
        <v>8081.7569999999996</v>
      </c>
      <c r="H129" s="34">
        <v>8760.8080000000009</v>
      </c>
      <c r="I129" s="34">
        <v>8579.0540000000001</v>
      </c>
      <c r="J129" s="5">
        <v>7742</v>
      </c>
      <c r="K129" s="5">
        <v>7829</v>
      </c>
      <c r="L129" s="7">
        <v>7031</v>
      </c>
      <c r="M129" s="5">
        <v>7160</v>
      </c>
      <c r="N129" s="5">
        <v>7285</v>
      </c>
      <c r="O129" s="5">
        <v>7298</v>
      </c>
      <c r="P129" s="5">
        <v>7245</v>
      </c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3"/>
    </row>
    <row r="130" spans="1:31" x14ac:dyDescent="0.25">
      <c r="A130" s="225"/>
      <c r="B130" s="6" t="s">
        <v>172</v>
      </c>
      <c r="C130" s="33">
        <v>719.24800000000005</v>
      </c>
      <c r="D130" s="33">
        <v>863</v>
      </c>
      <c r="E130" s="33">
        <v>829.91899999999998</v>
      </c>
      <c r="F130" s="33">
        <v>761.38599999999997</v>
      </c>
      <c r="G130" s="33">
        <v>867.81899999999996</v>
      </c>
      <c r="H130" s="33">
        <v>865.37800000000004</v>
      </c>
      <c r="I130" s="33">
        <v>772.40499999999997</v>
      </c>
      <c r="J130" s="7">
        <v>762</v>
      </c>
      <c r="K130" s="7">
        <v>906</v>
      </c>
      <c r="L130" s="7">
        <v>863</v>
      </c>
      <c r="M130" s="7">
        <v>1119</v>
      </c>
      <c r="N130" s="7">
        <v>920</v>
      </c>
      <c r="O130" s="7">
        <v>799</v>
      </c>
      <c r="P130" s="7">
        <v>730</v>
      </c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3"/>
    </row>
    <row r="131" spans="1:31" x14ac:dyDescent="0.25">
      <c r="A131" s="225"/>
      <c r="B131" s="6" t="s">
        <v>173</v>
      </c>
      <c r="C131" s="33">
        <v>9.323289947670176</v>
      </c>
      <c r="D131" s="33">
        <v>11.1</v>
      </c>
      <c r="E131" s="33">
        <v>10.452277672838981</v>
      </c>
      <c r="F131" s="33">
        <v>9.610432067170759</v>
      </c>
      <c r="G131" s="33">
        <v>10.737999175179358</v>
      </c>
      <c r="H131" s="33">
        <v>9.9</v>
      </c>
      <c r="I131" s="33">
        <v>9.0033819579641303</v>
      </c>
      <c r="J131" s="7">
        <v>9.8000000000000007</v>
      </c>
      <c r="K131" s="7">
        <v>11.6</v>
      </c>
      <c r="L131" s="33">
        <v>12.3</v>
      </c>
      <c r="M131" s="7">
        <v>15.6</v>
      </c>
      <c r="N131" s="7">
        <v>12.6</v>
      </c>
      <c r="O131" s="7">
        <v>10.9</v>
      </c>
      <c r="P131" s="7">
        <v>10.1</v>
      </c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3"/>
    </row>
    <row r="132" spans="1:31" x14ac:dyDescent="0.25">
      <c r="A132" s="225"/>
      <c r="B132" s="6" t="s">
        <v>174</v>
      </c>
      <c r="C132" s="33">
        <v>6995.2820000000002</v>
      </c>
      <c r="D132" s="33">
        <v>6917</v>
      </c>
      <c r="E132" s="33">
        <v>7110.1589999999997</v>
      </c>
      <c r="F132" s="33">
        <v>7161.1090000000004</v>
      </c>
      <c r="G132" s="33">
        <v>7213.9380000000001</v>
      </c>
      <c r="H132" s="33">
        <v>7895.43</v>
      </c>
      <c r="I132" s="33">
        <v>7806.6490000000003</v>
      </c>
      <c r="J132" s="7">
        <v>6980</v>
      </c>
      <c r="K132" s="7">
        <v>6923</v>
      </c>
      <c r="L132" s="7">
        <v>6169</v>
      </c>
      <c r="M132" s="7">
        <v>6041</v>
      </c>
      <c r="N132" s="7">
        <v>6365</v>
      </c>
      <c r="O132" s="7">
        <v>6500</v>
      </c>
      <c r="P132" s="7">
        <v>6514</v>
      </c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3"/>
    </row>
    <row r="133" spans="1:31" x14ac:dyDescent="0.25">
      <c r="A133" s="225"/>
      <c r="B133" s="35" t="s">
        <v>175</v>
      </c>
      <c r="C133" s="33">
        <v>6431.2060000000001</v>
      </c>
      <c r="D133" s="33">
        <v>6394</v>
      </c>
      <c r="E133" s="33">
        <v>6645.4920000000002</v>
      </c>
      <c r="F133" s="33">
        <v>6715.3649999999998</v>
      </c>
      <c r="G133" s="33">
        <v>6801.7150000000001</v>
      </c>
      <c r="H133" s="33">
        <v>7416.509</v>
      </c>
      <c r="I133" s="33">
        <v>7309.2240000000002</v>
      </c>
      <c r="J133" s="7">
        <v>6593</v>
      </c>
      <c r="K133" s="7">
        <v>6446</v>
      </c>
      <c r="L133" s="7">
        <v>5901</v>
      </c>
      <c r="M133" s="7">
        <v>5856</v>
      </c>
      <c r="N133" s="7">
        <v>6160</v>
      </c>
      <c r="O133" s="7">
        <v>6352</v>
      </c>
      <c r="P133" s="7">
        <v>6482</v>
      </c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3"/>
    </row>
    <row r="134" spans="1:31" x14ac:dyDescent="0.25">
      <c r="A134" s="225"/>
      <c r="B134" s="6" t="s">
        <v>176</v>
      </c>
      <c r="C134" s="33">
        <v>561.84699999999998</v>
      </c>
      <c r="D134" s="33">
        <v>522</v>
      </c>
      <c r="E134" s="33">
        <v>457.37700000000001</v>
      </c>
      <c r="F134" s="33">
        <v>442.625</v>
      </c>
      <c r="G134" s="33">
        <v>410.12900000000002</v>
      </c>
      <c r="H134" s="33">
        <v>475.93400000000003</v>
      </c>
      <c r="I134" s="33">
        <v>497.42500000000001</v>
      </c>
      <c r="J134" s="7">
        <v>387</v>
      </c>
      <c r="K134" s="7">
        <v>455</v>
      </c>
      <c r="L134" s="5">
        <v>247</v>
      </c>
      <c r="M134" s="7">
        <v>154</v>
      </c>
      <c r="N134" s="7">
        <v>162</v>
      </c>
      <c r="O134" s="7">
        <v>121</v>
      </c>
      <c r="P134" s="7">
        <v>0</v>
      </c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3"/>
    </row>
    <row r="135" spans="1:31" x14ac:dyDescent="0.25">
      <c r="A135" s="225"/>
      <c r="B135" s="6" t="s">
        <v>177</v>
      </c>
      <c r="C135" s="33">
        <v>2</v>
      </c>
      <c r="D135" s="33">
        <v>2</v>
      </c>
      <c r="E135" s="33">
        <v>7</v>
      </c>
      <c r="F135" s="33">
        <v>3</v>
      </c>
      <c r="G135" s="33">
        <v>2</v>
      </c>
      <c r="H135" s="33">
        <v>3</v>
      </c>
      <c r="I135" s="33">
        <v>0</v>
      </c>
      <c r="J135" s="7">
        <v>0</v>
      </c>
      <c r="K135" s="7">
        <v>22</v>
      </c>
      <c r="L135" s="7">
        <v>20</v>
      </c>
      <c r="M135" s="7">
        <v>31</v>
      </c>
      <c r="N135" s="7">
        <v>43</v>
      </c>
      <c r="O135" s="7">
        <v>27</v>
      </c>
      <c r="P135" s="7">
        <v>32</v>
      </c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3"/>
    </row>
    <row r="136" spans="1:31" x14ac:dyDescent="0.25">
      <c r="A136" s="225"/>
      <c r="B136" s="35" t="s">
        <v>178</v>
      </c>
      <c r="C136" s="33">
        <v>91.936336519385492</v>
      </c>
      <c r="D136" s="33">
        <v>92.4</v>
      </c>
      <c r="E136" s="33">
        <v>93.464745303164108</v>
      </c>
      <c r="F136" s="33">
        <v>93.77548924335602</v>
      </c>
      <c r="G136" s="33">
        <v>94.285742405881507</v>
      </c>
      <c r="H136" s="33">
        <v>93.9</v>
      </c>
      <c r="I136" s="33">
        <v>93.628187971561161</v>
      </c>
      <c r="J136" s="7">
        <v>94.5</v>
      </c>
      <c r="K136" s="7">
        <v>93.1</v>
      </c>
      <c r="L136" s="7">
        <v>95.7</v>
      </c>
      <c r="M136" s="7">
        <v>96.9</v>
      </c>
      <c r="N136" s="7">
        <v>96.8</v>
      </c>
      <c r="O136" s="7">
        <v>97.7</v>
      </c>
      <c r="P136" s="7">
        <v>0</v>
      </c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3"/>
    </row>
    <row r="137" spans="1:31" x14ac:dyDescent="0.25">
      <c r="A137" s="225"/>
      <c r="B137" s="6" t="s">
        <v>179</v>
      </c>
      <c r="C137" s="33">
        <v>8.0317991469107319</v>
      </c>
      <c r="D137" s="33">
        <v>7.6</v>
      </c>
      <c r="E137" s="33">
        <v>6.4327253441167773</v>
      </c>
      <c r="F137" s="33">
        <v>6.1809560502430561</v>
      </c>
      <c r="G137" s="33">
        <v>5.6852304524934922</v>
      </c>
      <c r="H137" s="33">
        <v>6</v>
      </c>
      <c r="I137" s="33">
        <v>6.4</v>
      </c>
      <c r="J137" s="7">
        <v>5.5</v>
      </c>
      <c r="K137" s="7">
        <v>6.6</v>
      </c>
      <c r="L137" s="7">
        <v>4</v>
      </c>
      <c r="M137" s="7">
        <v>2.6</v>
      </c>
      <c r="N137" s="7">
        <v>2.5</v>
      </c>
      <c r="O137" s="7">
        <v>1.9</v>
      </c>
      <c r="P137" s="7">
        <v>99.5</v>
      </c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3"/>
    </row>
    <row r="138" spans="1:31" x14ac:dyDescent="0.25">
      <c r="A138" s="225"/>
      <c r="B138" s="6" t="s">
        <v>180</v>
      </c>
      <c r="C138" s="33">
        <v>0</v>
      </c>
      <c r="D138" s="33">
        <v>0</v>
      </c>
      <c r="E138" s="33">
        <v>0.1</v>
      </c>
      <c r="F138" s="33">
        <v>0</v>
      </c>
      <c r="G138" s="33">
        <v>0</v>
      </c>
      <c r="H138" s="33">
        <v>0</v>
      </c>
      <c r="I138" s="33">
        <v>0</v>
      </c>
      <c r="J138" s="7">
        <v>0</v>
      </c>
      <c r="K138" s="7">
        <v>0.3</v>
      </c>
      <c r="L138" s="7">
        <v>0.3</v>
      </c>
      <c r="M138" s="7">
        <v>0.5</v>
      </c>
      <c r="N138" s="7">
        <v>0.7</v>
      </c>
      <c r="O138" s="7">
        <v>0.4</v>
      </c>
      <c r="P138" s="7">
        <v>0.5</v>
      </c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3"/>
    </row>
    <row r="139" spans="1:31" x14ac:dyDescent="0.25">
      <c r="A139" s="225"/>
      <c r="B139" s="6" t="s">
        <v>181</v>
      </c>
      <c r="C139" s="33">
        <v>4509.0829999999996</v>
      </c>
      <c r="D139" s="33">
        <v>4511</v>
      </c>
      <c r="E139" s="33">
        <v>4680.6480000000001</v>
      </c>
      <c r="F139" s="33">
        <v>4654.0609999999997</v>
      </c>
      <c r="G139" s="33">
        <v>4677.33</v>
      </c>
      <c r="H139" s="33">
        <v>4932.0010000000002</v>
      </c>
      <c r="I139" s="33">
        <v>4895.1310000000003</v>
      </c>
      <c r="J139" s="7">
        <v>4483</v>
      </c>
      <c r="K139" s="7">
        <v>4243</v>
      </c>
      <c r="L139" s="7">
        <v>4102</v>
      </c>
      <c r="M139" s="7">
        <v>4224</v>
      </c>
      <c r="N139" s="7">
        <v>4455</v>
      </c>
      <c r="O139" s="7">
        <v>4647</v>
      </c>
      <c r="P139" s="7">
        <v>4777</v>
      </c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3"/>
    </row>
    <row r="140" spans="1:31" x14ac:dyDescent="0.25">
      <c r="A140" s="225"/>
      <c r="B140" s="35" t="s">
        <v>182</v>
      </c>
      <c r="C140" s="33">
        <v>469.33699999999999</v>
      </c>
      <c r="D140" s="33">
        <v>337</v>
      </c>
      <c r="E140" s="33">
        <v>400.26600000000002</v>
      </c>
      <c r="F140" s="33">
        <v>423.262</v>
      </c>
      <c r="G140" s="33">
        <v>386.21699999999998</v>
      </c>
      <c r="H140" s="33">
        <v>343.411</v>
      </c>
      <c r="I140" s="33">
        <v>385.34199999999998</v>
      </c>
      <c r="J140" s="7">
        <v>414</v>
      </c>
      <c r="K140" s="7">
        <v>353</v>
      </c>
      <c r="L140" s="7">
        <v>308</v>
      </c>
      <c r="M140" s="7">
        <v>276</v>
      </c>
      <c r="N140" s="7">
        <v>306</v>
      </c>
      <c r="O140" s="7">
        <v>329</v>
      </c>
      <c r="P140" s="7">
        <v>281</v>
      </c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3"/>
    </row>
    <row r="141" spans="1:31" x14ac:dyDescent="0.25">
      <c r="A141" s="225"/>
      <c r="B141" s="35" t="s">
        <v>183</v>
      </c>
      <c r="C141" s="33">
        <v>324.66800000000001</v>
      </c>
      <c r="D141" s="33">
        <v>320</v>
      </c>
      <c r="E141" s="33">
        <v>263.529</v>
      </c>
      <c r="F141" s="33">
        <v>401.98200000000003</v>
      </c>
      <c r="G141" s="33">
        <v>409.73099999999999</v>
      </c>
      <c r="H141" s="33">
        <v>529.95299999999997</v>
      </c>
      <c r="I141" s="33">
        <v>443.00599999999997</v>
      </c>
      <c r="J141" s="7">
        <v>359</v>
      </c>
      <c r="K141" s="7">
        <v>311</v>
      </c>
      <c r="L141" s="7">
        <v>220</v>
      </c>
      <c r="M141" s="7">
        <v>283</v>
      </c>
      <c r="N141" s="7">
        <v>327</v>
      </c>
      <c r="O141" s="7">
        <v>362</v>
      </c>
      <c r="P141" s="7">
        <v>269</v>
      </c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3"/>
    </row>
    <row r="142" spans="1:31" x14ac:dyDescent="0.25">
      <c r="A142" s="225"/>
      <c r="B142" s="30" t="s">
        <v>184</v>
      </c>
      <c r="C142" s="36" t="e">
        <v>#N/A</v>
      </c>
      <c r="D142" s="36" t="e">
        <v>#N/A</v>
      </c>
      <c r="E142" s="36" t="e">
        <v>#N/A</v>
      </c>
      <c r="F142" s="36" t="e">
        <v>#N/A</v>
      </c>
      <c r="G142" s="36" t="e">
        <v>#N/A</v>
      </c>
      <c r="H142" s="36" t="e">
        <v>#N/A</v>
      </c>
      <c r="I142" s="36" t="e">
        <v>#N/A</v>
      </c>
      <c r="J142" s="31" t="e">
        <v>#N/A</v>
      </c>
      <c r="K142" s="31" t="e">
        <v>#N/A</v>
      </c>
      <c r="L142" s="7" t="e">
        <v>#N/A</v>
      </c>
      <c r="M142" s="31">
        <v>0</v>
      </c>
      <c r="N142" s="31">
        <v>386</v>
      </c>
      <c r="O142" s="31">
        <v>356</v>
      </c>
      <c r="P142" s="31">
        <v>377</v>
      </c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3"/>
    </row>
    <row r="143" spans="1:31" x14ac:dyDescent="0.25">
      <c r="A143" s="225"/>
      <c r="B143" s="35" t="s">
        <v>185</v>
      </c>
      <c r="C143">
        <v>67.453000000000003</v>
      </c>
      <c r="D143">
        <v>97</v>
      </c>
      <c r="E143">
        <v>109.711</v>
      </c>
      <c r="F143">
        <v>182.774</v>
      </c>
      <c r="G143">
        <v>188.78200000000001</v>
      </c>
      <c r="H143">
        <v>265.73500000000001</v>
      </c>
      <c r="I143">
        <v>274.68299999999999</v>
      </c>
      <c r="J143">
        <v>203</v>
      </c>
      <c r="K143">
        <v>264</v>
      </c>
      <c r="L143">
        <v>204</v>
      </c>
      <c r="M143" s="7">
        <v>81</v>
      </c>
      <c r="N143" s="7">
        <v>111</v>
      </c>
      <c r="O143" s="7">
        <v>121</v>
      </c>
      <c r="P143" s="7">
        <v>93</v>
      </c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3"/>
    </row>
    <row r="144" spans="1:31" x14ac:dyDescent="0.25">
      <c r="A144" s="225"/>
      <c r="B144" s="35" t="s">
        <v>186</v>
      </c>
      <c r="C144" s="33">
        <v>70.11255742702069</v>
      </c>
      <c r="D144" s="33">
        <v>70.5</v>
      </c>
      <c r="E144" s="33">
        <v>70.433430662470144</v>
      </c>
      <c r="F144" s="33">
        <v>69.304661771921559</v>
      </c>
      <c r="G144" s="33">
        <v>68.766921283823265</v>
      </c>
      <c r="H144" s="33">
        <v>66.5</v>
      </c>
      <c r="I144" s="33">
        <v>66.971965833855961</v>
      </c>
      <c r="J144" s="7">
        <v>68</v>
      </c>
      <c r="K144" s="7">
        <v>65.8</v>
      </c>
      <c r="L144" s="7">
        <v>69.5</v>
      </c>
      <c r="M144" s="7">
        <v>72.099999999999994</v>
      </c>
      <c r="N144" s="7">
        <v>72.3</v>
      </c>
      <c r="O144" s="7">
        <v>73.2</v>
      </c>
      <c r="P144" s="7">
        <v>73.7</v>
      </c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3"/>
    </row>
    <row r="145" spans="1:31" x14ac:dyDescent="0.25">
      <c r="A145" s="225"/>
      <c r="B145" s="35" t="s">
        <v>187</v>
      </c>
      <c r="C145" s="33">
        <v>7.2978069743062184</v>
      </c>
      <c r="D145" s="33">
        <v>5.3</v>
      </c>
      <c r="E145" s="33">
        <v>6.0231206357633109</v>
      </c>
      <c r="F145" s="33">
        <v>6.302888971783366</v>
      </c>
      <c r="G145" s="33">
        <v>5.6782296817787872</v>
      </c>
      <c r="H145" s="33">
        <v>4.5999999999999996</v>
      </c>
      <c r="I145" s="33">
        <v>5.2719960422611214</v>
      </c>
      <c r="J145" s="7">
        <v>6.3</v>
      </c>
      <c r="K145" s="7">
        <v>5.5</v>
      </c>
      <c r="L145" s="7">
        <v>5.2</v>
      </c>
      <c r="M145" s="7">
        <v>4.7</v>
      </c>
      <c r="N145" s="7">
        <v>5</v>
      </c>
      <c r="O145" s="7">
        <v>5.2</v>
      </c>
      <c r="P145" s="7">
        <v>4.3</v>
      </c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3"/>
    </row>
    <row r="146" spans="1:31" x14ac:dyDescent="0.25">
      <c r="A146" s="225"/>
      <c r="B146" s="35" t="s">
        <v>188</v>
      </c>
      <c r="C146" s="37">
        <v>5.0483221964900515</v>
      </c>
      <c r="D146" s="37">
        <v>5</v>
      </c>
      <c r="E146" s="37">
        <v>3.9655303173941072</v>
      </c>
      <c r="F146" s="37">
        <v>5.98600373918618</v>
      </c>
      <c r="G146" s="37">
        <v>6.0239366101049514</v>
      </c>
      <c r="H146" s="37">
        <v>7.1</v>
      </c>
      <c r="I146" s="37">
        <v>6.060917000217807</v>
      </c>
      <c r="J146">
        <v>5.4</v>
      </c>
      <c r="K146">
        <v>4.8</v>
      </c>
      <c r="L146">
        <v>3.7</v>
      </c>
      <c r="M146" s="7">
        <v>4.8</v>
      </c>
      <c r="N146" s="7">
        <v>5.3</v>
      </c>
      <c r="O146" s="7">
        <v>5.7</v>
      </c>
      <c r="P146" s="7">
        <v>4.2</v>
      </c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3"/>
    </row>
    <row r="147" spans="1:31" x14ac:dyDescent="0.25">
      <c r="A147" s="225"/>
      <c r="B147" s="30" t="s">
        <v>189</v>
      </c>
      <c r="C147" s="33" t="e">
        <v>#N/A</v>
      </c>
      <c r="D147" s="33" t="e">
        <v>#N/A</v>
      </c>
      <c r="E147" s="33" t="e">
        <v>#N/A</v>
      </c>
      <c r="F147" s="33" t="e">
        <v>#N/A</v>
      </c>
      <c r="G147" s="33" t="e">
        <v>#N/A</v>
      </c>
      <c r="H147" s="33" t="e">
        <v>#N/A</v>
      </c>
      <c r="I147" s="33" t="e">
        <v>#N/A</v>
      </c>
      <c r="J147" s="7" t="e">
        <v>#N/A</v>
      </c>
      <c r="K147" s="7" t="e">
        <v>#N/A</v>
      </c>
      <c r="L147" s="7" t="e">
        <v>#N/A</v>
      </c>
      <c r="M147" s="31">
        <v>0</v>
      </c>
      <c r="N147" s="31">
        <v>6.3</v>
      </c>
      <c r="O147" s="31">
        <v>5.6</v>
      </c>
      <c r="P147" s="31">
        <v>5.8</v>
      </c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3"/>
    </row>
    <row r="148" spans="1:31" x14ac:dyDescent="0.25">
      <c r="A148" s="225"/>
      <c r="B148" s="35" t="s">
        <v>190</v>
      </c>
      <c r="C148" s="33">
        <v>1.0488390513381161</v>
      </c>
      <c r="D148" s="33">
        <v>1.5</v>
      </c>
      <c r="E148" s="33">
        <v>1.6509086159459678</v>
      </c>
      <c r="F148" s="33">
        <v>2.721728454075095</v>
      </c>
      <c r="G148" s="33">
        <v>2.7755058834426318</v>
      </c>
      <c r="H148" s="33">
        <v>3.6</v>
      </c>
      <c r="I148" s="33">
        <v>3.7580323164264766</v>
      </c>
      <c r="J148" s="7">
        <v>3.1</v>
      </c>
      <c r="K148" s="7">
        <v>4.0999999999999996</v>
      </c>
      <c r="L148" s="7">
        <v>3.4</v>
      </c>
      <c r="M148" s="7">
        <v>1.4</v>
      </c>
      <c r="N148" s="7">
        <v>1.8</v>
      </c>
      <c r="O148" s="7">
        <v>1.9</v>
      </c>
      <c r="P148" s="7">
        <v>1.4</v>
      </c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3"/>
    </row>
    <row r="149" spans="1:31" x14ac:dyDescent="0.25">
      <c r="A149" s="225"/>
      <c r="B149" s="35" t="s">
        <v>191</v>
      </c>
      <c r="C149" s="36">
        <v>86.908189189189187</v>
      </c>
      <c r="D149" s="36">
        <v>85.3</v>
      </c>
      <c r="E149" s="36">
        <v>88.273474755256828</v>
      </c>
      <c r="F149" s="36">
        <v>88.719613697616651</v>
      </c>
      <c r="G149" s="36">
        <v>89.106993135251273</v>
      </c>
      <c r="H149" s="36">
        <v>96.2</v>
      </c>
      <c r="I149" s="36">
        <v>93.431299612685507</v>
      </c>
      <c r="J149" s="31">
        <v>82.2</v>
      </c>
      <c r="K149" s="31">
        <v>79.099999999999994</v>
      </c>
      <c r="L149" s="31">
        <v>71.5</v>
      </c>
      <c r="M149" s="7">
        <v>69.7</v>
      </c>
      <c r="N149" s="7">
        <v>72.099999999999994</v>
      </c>
      <c r="O149" s="7">
        <v>73.2</v>
      </c>
      <c r="P149" s="7">
        <v>73</v>
      </c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3"/>
    </row>
    <row r="150" spans="1:31" x14ac:dyDescent="0.25">
      <c r="A150" s="225"/>
      <c r="B150" s="35" t="s">
        <v>192</v>
      </c>
      <c r="C150" s="33">
        <v>60.933554054054049</v>
      </c>
      <c r="D150" s="33">
        <v>60.2</v>
      </c>
      <c r="E150" s="33">
        <v>62.174036635096904</v>
      </c>
      <c r="F150" s="33">
        <v>61.48682819848861</v>
      </c>
      <c r="G150" s="33">
        <v>61.276135827700045</v>
      </c>
      <c r="H150" s="33">
        <v>64</v>
      </c>
      <c r="I150" s="33">
        <v>62.572778054735338</v>
      </c>
      <c r="J150" s="7">
        <v>55.9</v>
      </c>
      <c r="K150" s="7">
        <v>52.1</v>
      </c>
      <c r="L150" s="7">
        <v>49.7</v>
      </c>
      <c r="M150" s="7">
        <v>50.2</v>
      </c>
      <c r="N150" s="7">
        <v>52.2</v>
      </c>
      <c r="O150" s="7">
        <v>53.6</v>
      </c>
      <c r="P150" s="7">
        <v>53.8</v>
      </c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3"/>
    </row>
    <row r="151" spans="1:31" x14ac:dyDescent="0.25">
      <c r="A151" s="225"/>
      <c r="B151" s="35" t="s">
        <v>193</v>
      </c>
      <c r="C151" s="33">
        <v>6.342391891891892</v>
      </c>
      <c r="D151" s="33">
        <v>4.5</v>
      </c>
      <c r="E151" s="33">
        <v>5.3168178738891916</v>
      </c>
      <c r="F151" s="33">
        <v>5.5918987475558843</v>
      </c>
      <c r="G151" s="33">
        <v>5.0596997327464237</v>
      </c>
      <c r="H151" s="33">
        <v>4.5</v>
      </c>
      <c r="I151" s="33">
        <v>4.9256944178139097</v>
      </c>
      <c r="J151" s="7">
        <v>5.2</v>
      </c>
      <c r="K151" s="7">
        <v>4.3</v>
      </c>
      <c r="L151" s="7">
        <v>3.7</v>
      </c>
      <c r="M151" s="7">
        <v>3.3</v>
      </c>
      <c r="N151" s="7">
        <v>3.6</v>
      </c>
      <c r="O151" s="7">
        <v>3.8</v>
      </c>
      <c r="P151" s="7">
        <v>3.2</v>
      </c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3"/>
    </row>
    <row r="152" spans="1:31" x14ac:dyDescent="0.25">
      <c r="A152" s="225"/>
      <c r="B152" s="35" t="s">
        <v>194</v>
      </c>
      <c r="C152" s="33">
        <v>4.3874054054054055</v>
      </c>
      <c r="D152" s="33">
        <v>4.3</v>
      </c>
      <c r="E152" s="33">
        <v>3.5005114036369434</v>
      </c>
      <c r="F152" s="33">
        <v>5.3107593933308674</v>
      </c>
      <c r="G152" s="33">
        <v>5.3677487816381069</v>
      </c>
      <c r="H152" s="33">
        <v>6.9</v>
      </c>
      <c r="I152" s="33">
        <v>5.6627935217496903</v>
      </c>
      <c r="J152" s="7">
        <v>4.5</v>
      </c>
      <c r="K152" s="7">
        <v>3.8</v>
      </c>
      <c r="L152" s="7">
        <v>2.7</v>
      </c>
      <c r="M152" s="7">
        <v>3.4</v>
      </c>
      <c r="N152" s="7">
        <v>3.8</v>
      </c>
      <c r="O152" s="7">
        <v>4.2</v>
      </c>
      <c r="P152" s="7">
        <v>3</v>
      </c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3"/>
    </row>
    <row r="153" spans="1:31" x14ac:dyDescent="0.25">
      <c r="A153" s="225"/>
      <c r="B153" s="30" t="s">
        <v>195</v>
      </c>
      <c r="C153" s="33" t="e">
        <v>#N/A</v>
      </c>
      <c r="D153" s="33" t="e">
        <v>#N/A</v>
      </c>
      <c r="E153" s="33" t="e">
        <v>#N/A</v>
      </c>
      <c r="F153" s="33" t="e">
        <v>#N/A</v>
      </c>
      <c r="G153" s="33" t="e">
        <v>#N/A</v>
      </c>
      <c r="H153" s="33" t="e">
        <v>#N/A</v>
      </c>
      <c r="I153" s="33" t="e">
        <v>#N/A</v>
      </c>
      <c r="J153" s="7" t="e">
        <v>#N/A</v>
      </c>
      <c r="K153" s="7" t="e">
        <v>#N/A</v>
      </c>
      <c r="L153" s="7" t="e">
        <v>#N/A</v>
      </c>
      <c r="M153" s="31">
        <v>0</v>
      </c>
      <c r="N153" s="31">
        <v>4.5</v>
      </c>
      <c r="O153" s="31">
        <v>4.0999999999999996</v>
      </c>
      <c r="P153" s="31">
        <v>4.2</v>
      </c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3"/>
    </row>
    <row r="154" spans="1:31" ht="15.75" customHeight="1" x14ac:dyDescent="0.25">
      <c r="A154" s="226"/>
      <c r="B154" s="38" t="s">
        <v>196</v>
      </c>
      <c r="C154" s="11">
        <v>0.91152702702702704</v>
      </c>
      <c r="D154" s="11">
        <v>1.3</v>
      </c>
      <c r="E154" s="11">
        <v>1.4573144003294236</v>
      </c>
      <c r="F154" s="11">
        <v>2.4147069703535382</v>
      </c>
      <c r="G154" s="11">
        <v>2.4731698370277209</v>
      </c>
      <c r="H154" s="11">
        <v>3.4</v>
      </c>
      <c r="I154" s="11">
        <v>3.5111784331019673</v>
      </c>
      <c r="J154" s="11">
        <v>2.5</v>
      </c>
      <c r="K154" s="11">
        <v>3.2</v>
      </c>
      <c r="L154" s="11">
        <v>2.5</v>
      </c>
      <c r="M154" s="11">
        <v>1</v>
      </c>
      <c r="N154" s="11">
        <v>1.3</v>
      </c>
      <c r="O154" s="11">
        <v>1.4</v>
      </c>
      <c r="P154" s="11">
        <v>1</v>
      </c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3"/>
    </row>
    <row r="155" spans="1:31" x14ac:dyDescent="0.25">
      <c r="A155" s="227" t="s">
        <v>197</v>
      </c>
      <c r="B155" s="4" t="s">
        <v>198</v>
      </c>
      <c r="C155" s="34">
        <v>44.4</v>
      </c>
      <c r="D155" s="34">
        <v>60.8</v>
      </c>
      <c r="E155" s="34">
        <v>65.099999999999994</v>
      </c>
      <c r="F155" s="34">
        <v>59</v>
      </c>
      <c r="G155" s="34">
        <v>30.2</v>
      </c>
      <c r="H155" s="34">
        <v>83.2</v>
      </c>
      <c r="I155" s="34">
        <v>88.745000000000005</v>
      </c>
      <c r="J155" s="34">
        <v>58</v>
      </c>
      <c r="K155" s="34">
        <v>105.3</v>
      </c>
      <c r="L155" s="131">
        <v>163.5</v>
      </c>
      <c r="M155" s="34">
        <v>149.9</v>
      </c>
      <c r="N155" s="34">
        <v>167.4</v>
      </c>
      <c r="O155" s="34">
        <v>141.1</v>
      </c>
      <c r="P155" s="34">
        <v>229.2</v>
      </c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3"/>
    </row>
    <row r="156" spans="1:31" x14ac:dyDescent="0.25">
      <c r="A156" s="225"/>
      <c r="B156" s="6" t="s">
        <v>199</v>
      </c>
      <c r="C156" s="33">
        <v>37.4</v>
      </c>
      <c r="D156" s="33">
        <v>48.8</v>
      </c>
      <c r="E156" s="33">
        <v>40.1</v>
      </c>
      <c r="F156" s="33">
        <v>55.4</v>
      </c>
      <c r="G156" s="33">
        <v>21.7</v>
      </c>
      <c r="H156" s="33">
        <v>40.4</v>
      </c>
      <c r="I156" s="33">
        <v>44.604999999999997</v>
      </c>
      <c r="J156" s="33">
        <v>43.2</v>
      </c>
      <c r="K156" s="33">
        <v>87.3</v>
      </c>
      <c r="L156" s="132">
        <v>125.5</v>
      </c>
      <c r="M156" s="33">
        <v>142.80000000000001</v>
      </c>
      <c r="N156" s="33">
        <v>150.30000000000001</v>
      </c>
      <c r="O156" s="33">
        <v>122.4</v>
      </c>
      <c r="P156" s="33">
        <v>161.69999999999999</v>
      </c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3"/>
    </row>
    <row r="157" spans="1:31" x14ac:dyDescent="0.25">
      <c r="A157" s="225"/>
      <c r="B157" s="6" t="s">
        <v>200</v>
      </c>
      <c r="C157" s="33">
        <v>210</v>
      </c>
      <c r="D157" s="33">
        <v>312</v>
      </c>
      <c r="E157" s="33">
        <v>383</v>
      </c>
      <c r="F157" s="33">
        <v>314</v>
      </c>
      <c r="G157" s="33">
        <v>98</v>
      </c>
      <c r="H157" s="33">
        <v>174</v>
      </c>
      <c r="I157" s="33">
        <v>204</v>
      </c>
      <c r="J157" s="33">
        <v>199</v>
      </c>
      <c r="K157" s="33">
        <v>484</v>
      </c>
      <c r="L157" s="132">
        <v>767</v>
      </c>
      <c r="M157" s="33">
        <v>851</v>
      </c>
      <c r="N157" s="33">
        <v>865</v>
      </c>
      <c r="O157" s="33">
        <v>732</v>
      </c>
      <c r="P157" s="33">
        <v>1004</v>
      </c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3"/>
    </row>
    <row r="158" spans="1:31" x14ac:dyDescent="0.25">
      <c r="A158" s="225"/>
      <c r="B158" s="6" t="s">
        <v>201</v>
      </c>
      <c r="C158" s="33">
        <v>63.1</v>
      </c>
      <c r="D158" s="33">
        <v>76.2</v>
      </c>
      <c r="E158" s="33">
        <v>41.8</v>
      </c>
      <c r="F158" s="33">
        <v>65.8</v>
      </c>
      <c r="G158" s="33">
        <v>48.7</v>
      </c>
      <c r="H158" s="33">
        <v>35.1</v>
      </c>
      <c r="I158" s="33">
        <v>49.646000000000001</v>
      </c>
      <c r="J158" s="33">
        <v>91.049000000000007</v>
      </c>
      <c r="K158" s="33">
        <v>94.91200000000002</v>
      </c>
      <c r="L158" s="132">
        <v>81.297999999999988</v>
      </c>
      <c r="M158" s="33">
        <v>97.3</v>
      </c>
      <c r="N158" s="33">
        <v>135.9</v>
      </c>
      <c r="O158" s="33">
        <v>148.5</v>
      </c>
      <c r="P158" s="33">
        <v>177.7</v>
      </c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3"/>
    </row>
    <row r="159" spans="1:31" x14ac:dyDescent="0.25">
      <c r="A159" s="225"/>
      <c r="B159" s="6" t="s">
        <v>202</v>
      </c>
      <c r="C159" s="33">
        <v>40.799999999999997</v>
      </c>
      <c r="D159" s="33">
        <v>48.4</v>
      </c>
      <c r="E159" s="33">
        <v>37.200000000000003</v>
      </c>
      <c r="F159" s="33">
        <v>47.9</v>
      </c>
      <c r="G159" s="33">
        <v>39.9</v>
      </c>
      <c r="H159" s="33">
        <v>32.6</v>
      </c>
      <c r="I159" s="33">
        <v>31.175000000000001</v>
      </c>
      <c r="J159" s="33">
        <v>39.200000000000003</v>
      </c>
      <c r="K159" s="33">
        <v>50.1</v>
      </c>
      <c r="L159" s="132">
        <v>54.6</v>
      </c>
      <c r="M159" s="33">
        <v>75.2</v>
      </c>
      <c r="N159" s="33">
        <v>123.6</v>
      </c>
      <c r="O159" s="33">
        <v>131.9</v>
      </c>
      <c r="P159" s="33">
        <v>157</v>
      </c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3"/>
    </row>
    <row r="160" spans="1:31" x14ac:dyDescent="0.25">
      <c r="A160" s="225"/>
      <c r="B160" s="6" t="s">
        <v>203</v>
      </c>
      <c r="C160" s="7">
        <v>226</v>
      </c>
      <c r="D160" s="7">
        <v>290</v>
      </c>
      <c r="E160" s="7">
        <v>228</v>
      </c>
      <c r="F160" s="7">
        <v>306</v>
      </c>
      <c r="G160" s="7">
        <v>383</v>
      </c>
      <c r="H160" s="7">
        <v>185</v>
      </c>
      <c r="I160" s="7">
        <v>140</v>
      </c>
      <c r="J160" s="7">
        <v>162</v>
      </c>
      <c r="K160" s="7">
        <v>243</v>
      </c>
      <c r="L160" s="40">
        <v>269</v>
      </c>
      <c r="M160" s="7">
        <v>408</v>
      </c>
      <c r="N160" s="7">
        <v>757</v>
      </c>
      <c r="O160" s="7">
        <v>768</v>
      </c>
      <c r="P160" s="7">
        <v>997</v>
      </c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3"/>
    </row>
    <row r="161" spans="1:31" ht="15.75" customHeight="1" x14ac:dyDescent="0.25">
      <c r="A161" s="226"/>
      <c r="B161" s="38" t="s">
        <v>204</v>
      </c>
      <c r="C161" s="41">
        <v>24634</v>
      </c>
      <c r="D161" s="41">
        <v>24634</v>
      </c>
      <c r="E161" s="41">
        <v>25462</v>
      </c>
      <c r="F161" s="41">
        <v>25765</v>
      </c>
      <c r="G161" s="41">
        <v>26246</v>
      </c>
      <c r="H161" s="41">
        <v>26568</v>
      </c>
      <c r="I161" s="41">
        <v>26239</v>
      </c>
      <c r="J161" s="41">
        <v>26539</v>
      </c>
      <c r="K161" s="41">
        <v>27476</v>
      </c>
      <c r="L161" s="42">
        <v>27940</v>
      </c>
      <c r="M161" s="41">
        <v>28484</v>
      </c>
      <c r="N161" s="41">
        <v>28388</v>
      </c>
      <c r="O161" s="41">
        <v>30079</v>
      </c>
      <c r="P161" s="41">
        <v>31086</v>
      </c>
      <c r="Q161" s="43"/>
      <c r="R161" s="211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3"/>
    </row>
    <row r="162" spans="1:31" ht="24" customHeight="1" x14ac:dyDescent="0.25">
      <c r="A162" s="230" t="s">
        <v>205</v>
      </c>
      <c r="B162" s="4" t="s">
        <v>206</v>
      </c>
      <c r="C162" s="5">
        <v>1</v>
      </c>
      <c r="D162" s="5">
        <v>3.6</v>
      </c>
      <c r="E162" s="5">
        <v>1.6</v>
      </c>
      <c r="F162" s="5">
        <v>1.4</v>
      </c>
      <c r="G162" s="5">
        <v>0.9</v>
      </c>
      <c r="H162" s="5">
        <v>0</v>
      </c>
      <c r="I162" s="5">
        <v>1.085</v>
      </c>
      <c r="J162" s="5">
        <v>1.1000000000000001</v>
      </c>
      <c r="K162" s="5">
        <v>0</v>
      </c>
      <c r="L162" s="39">
        <v>0</v>
      </c>
      <c r="M162" s="5">
        <v>3.7</v>
      </c>
      <c r="N162" s="5">
        <v>2.1</v>
      </c>
      <c r="O162" s="5">
        <v>1.4</v>
      </c>
      <c r="P162" s="5">
        <v>1.0349999999999999</v>
      </c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3"/>
    </row>
    <row r="163" spans="1:31" ht="24" customHeight="1" x14ac:dyDescent="0.25">
      <c r="A163" s="225"/>
      <c r="B163" s="6" t="s">
        <v>207</v>
      </c>
      <c r="C163" s="7">
        <v>10</v>
      </c>
      <c r="D163" s="7">
        <v>23.6</v>
      </c>
      <c r="E163" s="7">
        <v>15.3</v>
      </c>
      <c r="F163" s="7">
        <v>16.3</v>
      </c>
      <c r="G163" s="7">
        <v>8.6999999999999993</v>
      </c>
      <c r="H163" s="7">
        <v>0</v>
      </c>
      <c r="I163" s="7">
        <v>12.215</v>
      </c>
      <c r="J163" s="7">
        <v>7</v>
      </c>
      <c r="K163" s="7">
        <v>0</v>
      </c>
      <c r="L163" s="40">
        <v>0</v>
      </c>
      <c r="M163" s="7">
        <v>43</v>
      </c>
      <c r="N163" s="7">
        <v>22.1</v>
      </c>
      <c r="O163" s="7">
        <v>10.6</v>
      </c>
      <c r="P163" s="7">
        <v>12.64</v>
      </c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3"/>
    </row>
    <row r="164" spans="1:31" x14ac:dyDescent="0.25">
      <c r="A164" s="225"/>
      <c r="B164" s="6" t="s">
        <v>208</v>
      </c>
      <c r="C164" s="7">
        <v>1.4</v>
      </c>
      <c r="D164" s="7">
        <v>4.9000000000000004</v>
      </c>
      <c r="E164" s="7">
        <v>6.6</v>
      </c>
      <c r="F164" s="7">
        <v>4.4000000000000004</v>
      </c>
      <c r="G164" s="7">
        <v>4.9000000000000004</v>
      </c>
      <c r="H164" s="7">
        <v>4.9000000000000004</v>
      </c>
      <c r="I164" s="7">
        <v>0</v>
      </c>
      <c r="J164" s="7">
        <v>2</v>
      </c>
      <c r="K164" s="7">
        <v>0</v>
      </c>
      <c r="L164" s="40">
        <v>5.9</v>
      </c>
      <c r="M164" s="7">
        <v>6.5</v>
      </c>
      <c r="N164" s="7">
        <v>2.8</v>
      </c>
      <c r="O164" s="7">
        <v>0.4</v>
      </c>
      <c r="P164" s="7">
        <v>2.79</v>
      </c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3"/>
    </row>
    <row r="165" spans="1:31" x14ac:dyDescent="0.25">
      <c r="A165" s="225"/>
      <c r="B165" s="6" t="s">
        <v>209</v>
      </c>
      <c r="C165" s="7">
        <v>1.5</v>
      </c>
      <c r="D165" s="7">
        <v>0</v>
      </c>
      <c r="E165" s="7">
        <v>1.6</v>
      </c>
      <c r="F165" s="7">
        <v>0.1</v>
      </c>
      <c r="G165" s="7">
        <v>0.8</v>
      </c>
      <c r="H165" s="7">
        <v>0.8</v>
      </c>
      <c r="I165" s="7">
        <v>0</v>
      </c>
      <c r="J165" s="7">
        <v>1.1000000000000001</v>
      </c>
      <c r="K165" s="7">
        <v>0</v>
      </c>
      <c r="L165" s="40">
        <v>0.2</v>
      </c>
      <c r="M165" s="7">
        <v>8.1999999999999993</v>
      </c>
      <c r="N165" s="7">
        <v>1.3</v>
      </c>
      <c r="O165" s="7">
        <v>1.7</v>
      </c>
      <c r="P165" s="7">
        <v>4.1139999999999999</v>
      </c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3"/>
    </row>
    <row r="166" spans="1:31" x14ac:dyDescent="0.25">
      <c r="A166" s="225"/>
      <c r="B166" s="6" t="s">
        <v>210</v>
      </c>
      <c r="C166" s="7">
        <v>0</v>
      </c>
      <c r="D166" s="7">
        <v>0</v>
      </c>
      <c r="E166" s="7">
        <v>0</v>
      </c>
      <c r="F166" s="7">
        <v>0</v>
      </c>
      <c r="G166" s="7">
        <v>0</v>
      </c>
      <c r="H166" s="7">
        <v>0</v>
      </c>
      <c r="I166" s="7">
        <v>0</v>
      </c>
      <c r="J166" s="7">
        <v>0</v>
      </c>
      <c r="K166" s="7">
        <v>0</v>
      </c>
      <c r="L166" s="40">
        <v>0.7</v>
      </c>
      <c r="M166" s="7">
        <v>11.9</v>
      </c>
      <c r="N166" s="7">
        <v>2.9</v>
      </c>
      <c r="O166" s="7">
        <v>0.7</v>
      </c>
      <c r="P166" s="7">
        <v>0.315</v>
      </c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3"/>
    </row>
    <row r="167" spans="1:31" x14ac:dyDescent="0.25">
      <c r="A167" s="225"/>
      <c r="B167" s="6" t="s">
        <v>211</v>
      </c>
      <c r="C167" s="7">
        <v>2</v>
      </c>
      <c r="D167" s="7">
        <v>2.4</v>
      </c>
      <c r="E167" s="7">
        <v>2.1</v>
      </c>
      <c r="F167" s="7">
        <v>1.7</v>
      </c>
      <c r="G167" s="7">
        <v>1.3</v>
      </c>
      <c r="H167" s="7">
        <v>0</v>
      </c>
      <c r="I167" s="7">
        <v>0.21</v>
      </c>
      <c r="J167" s="7">
        <v>1.2</v>
      </c>
      <c r="K167" s="7">
        <v>3.4</v>
      </c>
      <c r="L167" s="40">
        <v>0</v>
      </c>
      <c r="M167" s="7">
        <v>2.6</v>
      </c>
      <c r="N167" s="7">
        <v>2.7</v>
      </c>
      <c r="O167" s="7">
        <v>0.5</v>
      </c>
      <c r="P167" s="7">
        <v>3.68</v>
      </c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3"/>
    </row>
    <row r="168" spans="1:31" ht="24" customHeight="1" x14ac:dyDescent="0.25">
      <c r="A168" s="225"/>
      <c r="B168" s="6" t="s">
        <v>212</v>
      </c>
      <c r="C168" s="7">
        <v>24</v>
      </c>
      <c r="D168" s="7">
        <v>19.2</v>
      </c>
      <c r="E168" s="7">
        <v>13.2</v>
      </c>
      <c r="F168" s="7">
        <v>13.5</v>
      </c>
      <c r="G168" s="7">
        <v>12.9</v>
      </c>
      <c r="H168" s="7">
        <v>0</v>
      </c>
      <c r="I168" s="7">
        <v>1.38</v>
      </c>
      <c r="J168" s="7">
        <v>14.5</v>
      </c>
      <c r="K168" s="7">
        <v>71.5</v>
      </c>
      <c r="L168" s="40">
        <v>0</v>
      </c>
      <c r="M168" s="7">
        <v>32.6</v>
      </c>
      <c r="N168" s="7">
        <v>26.8</v>
      </c>
      <c r="O168" s="7">
        <v>5.8</v>
      </c>
      <c r="P168" s="7">
        <v>32.75</v>
      </c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3"/>
    </row>
    <row r="169" spans="1:31" x14ac:dyDescent="0.25">
      <c r="A169" s="225"/>
      <c r="B169" s="6" t="s">
        <v>213</v>
      </c>
      <c r="C169" s="7">
        <v>0.6</v>
      </c>
      <c r="D169" s="7">
        <v>3.6</v>
      </c>
      <c r="E169" s="7">
        <v>5.0999999999999996</v>
      </c>
      <c r="F169" s="7">
        <v>5.5</v>
      </c>
      <c r="G169" s="7">
        <v>4.3</v>
      </c>
      <c r="H169" s="7">
        <v>4.3</v>
      </c>
      <c r="I169" s="7">
        <v>0</v>
      </c>
      <c r="J169" s="7">
        <v>46.8</v>
      </c>
      <c r="K169" s="7">
        <v>0</v>
      </c>
      <c r="L169" s="40">
        <v>4.9000000000000004</v>
      </c>
      <c r="M169" s="7">
        <v>1.9</v>
      </c>
      <c r="N169" s="7">
        <v>7.3</v>
      </c>
      <c r="O169" s="7">
        <v>0.4</v>
      </c>
      <c r="P169" s="7">
        <v>2.79</v>
      </c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3"/>
    </row>
    <row r="170" spans="1:31" x14ac:dyDescent="0.25">
      <c r="A170" s="225"/>
      <c r="B170" s="6" t="s">
        <v>214</v>
      </c>
      <c r="C170" s="7">
        <v>1.5</v>
      </c>
      <c r="D170" s="7">
        <v>0.3</v>
      </c>
      <c r="E170" s="7">
        <v>1.2</v>
      </c>
      <c r="F170" s="7">
        <v>0.5</v>
      </c>
      <c r="G170" s="7">
        <v>0.8</v>
      </c>
      <c r="H170" s="7">
        <v>0.8</v>
      </c>
      <c r="I170" s="7">
        <v>0</v>
      </c>
      <c r="J170" s="7">
        <v>7</v>
      </c>
      <c r="K170" s="7">
        <v>0</v>
      </c>
      <c r="L170" s="40">
        <v>0</v>
      </c>
      <c r="M170" s="7">
        <v>2.2999999999999998</v>
      </c>
      <c r="N170" s="7">
        <v>6.8</v>
      </c>
      <c r="O170" s="7">
        <v>1.7</v>
      </c>
      <c r="P170" s="7">
        <v>4.1139999999999999</v>
      </c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3"/>
    </row>
    <row r="171" spans="1:31" ht="15.75" customHeight="1" x14ac:dyDescent="0.25">
      <c r="A171" s="226"/>
      <c r="B171" s="14" t="s">
        <v>215</v>
      </c>
      <c r="C171" s="11">
        <v>0</v>
      </c>
      <c r="D171" s="11">
        <v>0</v>
      </c>
      <c r="E171" s="11">
        <v>0</v>
      </c>
      <c r="F171" s="11">
        <v>0</v>
      </c>
      <c r="G171" s="11">
        <v>0</v>
      </c>
      <c r="H171" s="11">
        <v>0</v>
      </c>
      <c r="I171" s="11">
        <v>0</v>
      </c>
      <c r="J171" s="11">
        <v>2.7</v>
      </c>
      <c r="K171" s="11">
        <v>0</v>
      </c>
      <c r="L171" s="44">
        <v>0.7</v>
      </c>
      <c r="M171" s="11">
        <v>5.6</v>
      </c>
      <c r="N171" s="11">
        <v>8.6999999999999993</v>
      </c>
      <c r="O171" s="11">
        <v>1.1000000000000001</v>
      </c>
      <c r="P171" s="11">
        <v>1.0249999999999999</v>
      </c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3"/>
    </row>
    <row r="172" spans="1:31" x14ac:dyDescent="0.25">
      <c r="A172" s="245" t="s">
        <v>216</v>
      </c>
      <c r="B172" s="4" t="s">
        <v>217</v>
      </c>
      <c r="C172" s="5">
        <v>1.7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2</v>
      </c>
      <c r="J172" s="5">
        <v>1.8</v>
      </c>
      <c r="K172" s="5">
        <v>1.9</v>
      </c>
      <c r="L172" s="44">
        <v>1.8</v>
      </c>
      <c r="M172" s="5">
        <v>1.8</v>
      </c>
      <c r="N172" s="5">
        <v>1.8</v>
      </c>
      <c r="O172" s="5">
        <v>0</v>
      </c>
      <c r="P172" s="5">
        <v>1.9</v>
      </c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3"/>
    </row>
    <row r="173" spans="1:31" ht="15.75" customHeight="1" x14ac:dyDescent="0.25">
      <c r="A173" s="226"/>
      <c r="B173" s="10" t="s">
        <v>218</v>
      </c>
      <c r="C173" s="45" t="e">
        <v>#N/A</v>
      </c>
      <c r="D173" s="45" t="e">
        <v>#N/A</v>
      </c>
      <c r="E173" s="45" t="e">
        <v>#N/A</v>
      </c>
      <c r="F173" s="45" t="e">
        <v>#N/A</v>
      </c>
      <c r="G173" s="45" t="e">
        <v>#N/A</v>
      </c>
      <c r="H173" s="45" t="e">
        <v>#N/A</v>
      </c>
      <c r="I173" s="45" t="e">
        <v>#N/A</v>
      </c>
      <c r="J173" s="45" t="e">
        <v>#N/A</v>
      </c>
      <c r="K173" s="45" t="e">
        <v>#N/A</v>
      </c>
      <c r="L173" s="45" t="e">
        <v>#N/A</v>
      </c>
      <c r="M173" s="46">
        <v>0</v>
      </c>
      <c r="N173" s="46">
        <v>0</v>
      </c>
      <c r="O173" s="45">
        <v>0</v>
      </c>
      <c r="P173" s="45">
        <v>21.3</v>
      </c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3"/>
    </row>
    <row r="174" spans="1:31" x14ac:dyDescent="0.25">
      <c r="A174" s="243" t="s">
        <v>219</v>
      </c>
      <c r="B174" s="4" t="s">
        <v>220</v>
      </c>
      <c r="C174" s="47">
        <v>20871</v>
      </c>
      <c r="D174" s="47">
        <v>20985</v>
      </c>
      <c r="E174" s="47">
        <v>21306</v>
      </c>
      <c r="F174" s="47">
        <v>21913</v>
      </c>
      <c r="G174" s="47">
        <v>22408</v>
      </c>
      <c r="H174" s="47">
        <v>23281</v>
      </c>
      <c r="I174" s="47">
        <v>24291</v>
      </c>
      <c r="J174" s="47">
        <v>24848</v>
      </c>
      <c r="K174" s="47">
        <v>25782</v>
      </c>
      <c r="L174" s="48">
        <v>26817</v>
      </c>
      <c r="M174" s="47">
        <v>27424</v>
      </c>
      <c r="N174" s="47">
        <v>28382</v>
      </c>
      <c r="O174" s="47">
        <v>29608</v>
      </c>
      <c r="P174" s="47">
        <v>30976</v>
      </c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3"/>
    </row>
    <row r="175" spans="1:31" x14ac:dyDescent="0.25">
      <c r="A175" s="225"/>
      <c r="B175" s="6" t="s">
        <v>221</v>
      </c>
      <c r="C175" s="49">
        <v>16776</v>
      </c>
      <c r="D175" s="49">
        <v>16883</v>
      </c>
      <c r="E175" s="49">
        <v>17190</v>
      </c>
      <c r="F175" s="49">
        <v>17654</v>
      </c>
      <c r="G175" s="49">
        <v>18093</v>
      </c>
      <c r="H175" s="49">
        <v>18735</v>
      </c>
      <c r="I175" s="49">
        <v>19561</v>
      </c>
      <c r="J175" s="49">
        <v>20157</v>
      </c>
      <c r="K175" s="49">
        <v>21103</v>
      </c>
      <c r="L175" s="50">
        <v>22248</v>
      </c>
      <c r="M175" s="49">
        <v>22952</v>
      </c>
      <c r="N175" s="49">
        <v>23995</v>
      </c>
      <c r="O175" s="49">
        <v>25302</v>
      </c>
      <c r="P175" s="49">
        <v>26701</v>
      </c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3"/>
    </row>
    <row r="176" spans="1:31" x14ac:dyDescent="0.25">
      <c r="A176" s="225"/>
      <c r="B176" s="6" t="s">
        <v>222</v>
      </c>
      <c r="C176" s="7">
        <v>6.7</v>
      </c>
      <c r="D176" s="7">
        <v>7</v>
      </c>
      <c r="E176" s="7">
        <v>7.2</v>
      </c>
      <c r="F176" s="7">
        <v>7.4494732072051661</v>
      </c>
      <c r="G176" s="7">
        <v>7.7074006521859282</v>
      </c>
      <c r="H176" s="7">
        <v>7.8</v>
      </c>
      <c r="I176" s="7">
        <v>7.7975052400184044</v>
      </c>
      <c r="J176" s="7">
        <v>7.7</v>
      </c>
      <c r="K176" s="7">
        <v>7.7681372316732222</v>
      </c>
      <c r="L176" s="40">
        <v>7.5756921970514206</v>
      </c>
      <c r="M176" s="7">
        <v>8</v>
      </c>
      <c r="N176" s="7">
        <v>7</v>
      </c>
      <c r="O176" s="7">
        <v>7</v>
      </c>
      <c r="P176" s="7">
        <v>7</v>
      </c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3"/>
    </row>
    <row r="177" spans="1:31" x14ac:dyDescent="0.25">
      <c r="A177" s="225"/>
      <c r="B177" s="6" t="s">
        <v>223</v>
      </c>
      <c r="C177" s="7">
        <v>257</v>
      </c>
      <c r="D177" s="7">
        <v>220</v>
      </c>
      <c r="E177" s="7">
        <v>244</v>
      </c>
      <c r="F177" s="7">
        <v>222</v>
      </c>
      <c r="G177" s="7">
        <v>272</v>
      </c>
      <c r="H177" s="7">
        <v>249</v>
      </c>
      <c r="I177" s="7">
        <v>221</v>
      </c>
      <c r="J177" s="7">
        <v>242</v>
      </c>
      <c r="K177" s="7">
        <v>206</v>
      </c>
      <c r="L177" s="40">
        <v>177</v>
      </c>
      <c r="M177" s="7">
        <v>150</v>
      </c>
      <c r="N177" s="7">
        <v>182</v>
      </c>
      <c r="O177" s="7">
        <v>175</v>
      </c>
      <c r="P177" s="7">
        <v>180</v>
      </c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3"/>
    </row>
    <row r="178" spans="1:31" x14ac:dyDescent="0.25">
      <c r="A178" s="225"/>
      <c r="B178" s="6" t="s">
        <v>224</v>
      </c>
      <c r="C178" s="7">
        <v>3.5</v>
      </c>
      <c r="D178" s="7">
        <v>3</v>
      </c>
      <c r="E178" s="7">
        <v>3.2</v>
      </c>
      <c r="F178" s="7">
        <v>2.9</v>
      </c>
      <c r="G178" s="7">
        <v>3.6</v>
      </c>
      <c r="H178" s="7">
        <v>3.2</v>
      </c>
      <c r="I178" s="7">
        <v>2.8</v>
      </c>
      <c r="J178" s="7">
        <v>3</v>
      </c>
      <c r="K178" s="7">
        <v>2.5</v>
      </c>
      <c r="L178" s="40">
        <v>2.2000000000000002</v>
      </c>
      <c r="M178" s="7">
        <v>1.8</v>
      </c>
      <c r="N178" s="7">
        <v>2.1</v>
      </c>
      <c r="O178" s="7">
        <v>2</v>
      </c>
      <c r="P178" s="7">
        <v>2.1</v>
      </c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3"/>
    </row>
    <row r="179" spans="1:31" ht="15.75" customHeight="1" x14ac:dyDescent="0.25">
      <c r="A179" s="226"/>
      <c r="B179" s="14" t="s">
        <v>225</v>
      </c>
      <c r="C179" s="11">
        <v>12.3</v>
      </c>
      <c r="D179" s="11">
        <v>10.5</v>
      </c>
      <c r="E179" s="11">
        <v>11.5</v>
      </c>
      <c r="F179" s="11">
        <v>10.3</v>
      </c>
      <c r="G179" s="11">
        <v>12.3</v>
      </c>
      <c r="H179" s="11">
        <v>10.9</v>
      </c>
      <c r="I179" s="11">
        <v>9.3000000000000007</v>
      </c>
      <c r="J179" s="11">
        <v>9.8000000000000007</v>
      </c>
      <c r="K179" s="11">
        <v>8.1</v>
      </c>
      <c r="L179" s="51">
        <v>6.7</v>
      </c>
      <c r="M179" s="11">
        <v>5.5</v>
      </c>
      <c r="N179" s="11">
        <v>6.5</v>
      </c>
      <c r="O179" s="11">
        <v>6</v>
      </c>
      <c r="P179" s="11">
        <v>5.9</v>
      </c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3"/>
    </row>
    <row r="180" spans="1:31" x14ac:dyDescent="0.25">
      <c r="A180" s="224" t="s">
        <v>226</v>
      </c>
      <c r="B180" s="4" t="s">
        <v>227</v>
      </c>
      <c r="C180" s="5" t="e">
        <v>#N/A</v>
      </c>
      <c r="D180" s="5" t="e">
        <v>#N/A</v>
      </c>
      <c r="E180" s="5" t="e">
        <v>#N/A</v>
      </c>
      <c r="F180" s="5" t="e">
        <v>#N/A</v>
      </c>
      <c r="G180" s="5">
        <v>8</v>
      </c>
      <c r="H180" s="5">
        <v>8</v>
      </c>
      <c r="I180" s="5">
        <v>8</v>
      </c>
      <c r="J180" s="5">
        <v>8</v>
      </c>
      <c r="K180" s="5">
        <v>8</v>
      </c>
      <c r="L180" s="52">
        <v>8</v>
      </c>
      <c r="M180" s="5">
        <v>8</v>
      </c>
      <c r="N180" s="5">
        <v>8</v>
      </c>
      <c r="O180" s="5">
        <v>8</v>
      </c>
      <c r="P180" s="5">
        <v>8</v>
      </c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3"/>
    </row>
    <row r="181" spans="1:31" x14ac:dyDescent="0.25">
      <c r="A181" s="225"/>
      <c r="B181" s="6" t="s">
        <v>228</v>
      </c>
      <c r="C181" s="7" t="e">
        <v>#N/A</v>
      </c>
      <c r="D181" s="7" t="e">
        <v>#N/A</v>
      </c>
      <c r="E181" s="7" t="e">
        <v>#N/A</v>
      </c>
      <c r="F181" s="7" t="e">
        <v>#N/A</v>
      </c>
      <c r="G181" s="7">
        <v>167</v>
      </c>
      <c r="H181" s="7">
        <v>167</v>
      </c>
      <c r="I181" s="7">
        <v>167</v>
      </c>
      <c r="J181" s="7">
        <v>167</v>
      </c>
      <c r="K181" s="7">
        <v>167</v>
      </c>
      <c r="L181" s="53">
        <v>167</v>
      </c>
      <c r="M181" s="7">
        <v>167</v>
      </c>
      <c r="N181" s="7">
        <v>167</v>
      </c>
      <c r="O181" s="7">
        <v>167</v>
      </c>
      <c r="P181" s="7">
        <v>167</v>
      </c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3"/>
    </row>
    <row r="182" spans="1:31" x14ac:dyDescent="0.25">
      <c r="A182" s="225"/>
      <c r="B182" s="6" t="s">
        <v>229</v>
      </c>
      <c r="C182" s="23" t="e">
        <v>#N/A</v>
      </c>
      <c r="D182" s="23" t="e">
        <v>#N/A</v>
      </c>
      <c r="E182" s="23" t="e">
        <v>#N/A</v>
      </c>
      <c r="F182" s="23" t="e">
        <v>#N/A</v>
      </c>
      <c r="G182" s="23">
        <v>1.11462497311829</v>
      </c>
      <c r="H182" s="23">
        <v>1.11462497311829</v>
      </c>
      <c r="I182" s="23">
        <v>1.11462497311829</v>
      </c>
      <c r="J182" s="23">
        <v>1.11462497311829</v>
      </c>
      <c r="K182" s="23">
        <v>1.115</v>
      </c>
      <c r="L182" s="54">
        <v>1.115</v>
      </c>
      <c r="M182" s="23">
        <v>1.11462497311829</v>
      </c>
      <c r="N182" s="23">
        <v>1.11462497311829</v>
      </c>
      <c r="O182" s="23">
        <v>1.1146</v>
      </c>
      <c r="P182" s="23">
        <v>1.115</v>
      </c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3"/>
    </row>
    <row r="183" spans="1:31" x14ac:dyDescent="0.25">
      <c r="A183" s="225"/>
      <c r="B183" s="30" t="s">
        <v>230</v>
      </c>
      <c r="C183" s="55" t="e">
        <v>#N/A</v>
      </c>
      <c r="D183" s="55" t="e">
        <v>#N/A</v>
      </c>
      <c r="E183" s="55" t="s">
        <v>924</v>
      </c>
      <c r="F183" s="55" t="s">
        <v>924</v>
      </c>
      <c r="G183" s="55" t="s">
        <v>924</v>
      </c>
      <c r="H183" s="55" t="s">
        <v>924</v>
      </c>
      <c r="I183" s="55" t="s">
        <v>924</v>
      </c>
      <c r="J183" s="55" t="s">
        <v>924</v>
      </c>
      <c r="K183" s="55" t="s">
        <v>924</v>
      </c>
      <c r="L183" s="53" t="s">
        <v>924</v>
      </c>
      <c r="M183" s="55">
        <v>7</v>
      </c>
      <c r="N183" s="55">
        <v>7</v>
      </c>
      <c r="O183" s="55">
        <v>7</v>
      </c>
      <c r="P183" s="55">
        <v>7</v>
      </c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3"/>
    </row>
    <row r="184" spans="1:31" x14ac:dyDescent="0.25">
      <c r="A184" s="225"/>
      <c r="B184" s="30" t="s">
        <v>231</v>
      </c>
      <c r="C184" s="55" t="e">
        <v>#N/A</v>
      </c>
      <c r="D184" s="55" t="e">
        <v>#N/A</v>
      </c>
      <c r="E184" s="55">
        <v>0.499</v>
      </c>
      <c r="F184" s="55">
        <v>0.499</v>
      </c>
      <c r="G184" s="55">
        <v>0.499</v>
      </c>
      <c r="H184" s="55">
        <v>0.499</v>
      </c>
      <c r="I184" s="55">
        <v>0.499</v>
      </c>
      <c r="J184" s="55">
        <v>0.499</v>
      </c>
      <c r="K184" s="55">
        <v>0.499</v>
      </c>
      <c r="L184" s="56">
        <v>0.499</v>
      </c>
      <c r="M184" s="55" t="s">
        <v>924</v>
      </c>
      <c r="N184" s="55" t="s">
        <v>924</v>
      </c>
      <c r="O184" s="55" t="s">
        <v>924</v>
      </c>
      <c r="P184" s="55" t="s">
        <v>924</v>
      </c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3"/>
    </row>
    <row r="185" spans="1:31" x14ac:dyDescent="0.25">
      <c r="A185" s="225"/>
      <c r="B185" s="30" t="s">
        <v>232</v>
      </c>
      <c r="C185" s="55" t="e">
        <v>#N/A</v>
      </c>
      <c r="D185" s="55" t="e">
        <v>#N/A</v>
      </c>
      <c r="E185" s="55">
        <v>186</v>
      </c>
      <c r="F185" s="55">
        <v>186</v>
      </c>
      <c r="G185" s="55">
        <v>186</v>
      </c>
      <c r="H185" s="55">
        <v>186</v>
      </c>
      <c r="I185" s="55">
        <v>186</v>
      </c>
      <c r="J185" s="55">
        <v>186</v>
      </c>
      <c r="K185" s="55">
        <v>186</v>
      </c>
      <c r="L185" s="53">
        <v>186</v>
      </c>
      <c r="M185" s="55">
        <v>0.499</v>
      </c>
      <c r="N185" s="55">
        <v>0.499</v>
      </c>
      <c r="O185" s="55">
        <v>0.499</v>
      </c>
      <c r="P185" s="55">
        <v>0.499</v>
      </c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3"/>
    </row>
    <row r="186" spans="1:31" ht="24" customHeight="1" x14ac:dyDescent="0.25">
      <c r="A186" s="225"/>
      <c r="B186" s="30" t="s">
        <v>233</v>
      </c>
      <c r="C186" s="55" t="e">
        <v>#N/A</v>
      </c>
      <c r="D186" s="55" t="e">
        <v>#N/A</v>
      </c>
      <c r="E186" s="55">
        <v>186</v>
      </c>
      <c r="F186" s="55">
        <v>186</v>
      </c>
      <c r="G186" s="55">
        <v>186</v>
      </c>
      <c r="H186" s="55">
        <v>186</v>
      </c>
      <c r="I186" s="55">
        <v>186</v>
      </c>
      <c r="J186" s="55">
        <v>186</v>
      </c>
      <c r="K186" s="55">
        <v>186</v>
      </c>
      <c r="L186" s="53">
        <v>186</v>
      </c>
      <c r="M186" s="55">
        <v>186</v>
      </c>
      <c r="N186" s="55">
        <v>186</v>
      </c>
      <c r="O186" s="55">
        <v>186</v>
      </c>
      <c r="P186" s="55">
        <v>186</v>
      </c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3"/>
    </row>
    <row r="187" spans="1:31" ht="24" customHeight="1" x14ac:dyDescent="0.25">
      <c r="A187" s="225"/>
      <c r="B187" s="30" t="s">
        <v>234</v>
      </c>
      <c r="C187" s="55" t="e">
        <v>#N/A</v>
      </c>
      <c r="D187" s="55" t="e">
        <v>#N/A</v>
      </c>
      <c r="E187" s="55">
        <v>181</v>
      </c>
      <c r="F187" s="55">
        <v>181</v>
      </c>
      <c r="G187" s="55">
        <v>181</v>
      </c>
      <c r="H187" s="55">
        <v>181</v>
      </c>
      <c r="I187" s="55">
        <v>181</v>
      </c>
      <c r="J187" s="55">
        <v>181</v>
      </c>
      <c r="K187" s="55">
        <v>181</v>
      </c>
      <c r="L187" s="54">
        <v>181</v>
      </c>
      <c r="M187" s="55">
        <v>186</v>
      </c>
      <c r="N187" s="55">
        <v>186</v>
      </c>
      <c r="O187" s="55">
        <v>186</v>
      </c>
      <c r="P187" s="55">
        <v>186</v>
      </c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3"/>
    </row>
    <row r="188" spans="1:31" ht="15.75" customHeight="1" x14ac:dyDescent="0.25">
      <c r="A188" s="226"/>
      <c r="B188" s="14" t="s">
        <v>235</v>
      </c>
      <c r="C188" s="11" t="e">
        <v>#N/A</v>
      </c>
      <c r="D188" s="11" t="e">
        <v>#N/A</v>
      </c>
      <c r="E188" s="11">
        <v>7</v>
      </c>
      <c r="F188" s="11">
        <v>7</v>
      </c>
      <c r="G188" s="11">
        <v>7</v>
      </c>
      <c r="H188" s="11">
        <v>7</v>
      </c>
      <c r="I188" s="11">
        <v>7</v>
      </c>
      <c r="J188" s="11" t="s">
        <v>925</v>
      </c>
      <c r="K188" s="11" t="s">
        <v>925</v>
      </c>
      <c r="L188" s="57">
        <v>7</v>
      </c>
      <c r="M188" s="11">
        <v>181</v>
      </c>
      <c r="N188" s="11">
        <v>181</v>
      </c>
      <c r="O188" s="11">
        <v>181</v>
      </c>
      <c r="P188" s="11">
        <v>181</v>
      </c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3"/>
    </row>
    <row r="189" spans="1:31" x14ac:dyDescent="0.25">
      <c r="A189" s="227" t="s">
        <v>236</v>
      </c>
      <c r="B189" s="4" t="s">
        <v>237</v>
      </c>
      <c r="C189" s="47">
        <v>408577</v>
      </c>
      <c r="D189" s="47">
        <v>378208</v>
      </c>
      <c r="E189" s="47">
        <v>394141</v>
      </c>
      <c r="F189" s="47">
        <v>428335</v>
      </c>
      <c r="G189" s="47">
        <v>450579</v>
      </c>
      <c r="H189" s="47">
        <v>546672</v>
      </c>
      <c r="I189" s="47">
        <v>586080</v>
      </c>
      <c r="J189" s="47">
        <v>461968</v>
      </c>
      <c r="K189" s="47">
        <v>548336</v>
      </c>
      <c r="L189" s="58">
        <v>553072</v>
      </c>
      <c r="M189" s="47">
        <v>602690</v>
      </c>
      <c r="N189" s="47">
        <v>673015</v>
      </c>
      <c r="O189" s="47">
        <v>699370</v>
      </c>
      <c r="P189" s="47">
        <v>695209</v>
      </c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3"/>
    </row>
    <row r="190" spans="1:31" x14ac:dyDescent="0.25">
      <c r="A190" s="225"/>
      <c r="B190" s="6" t="s">
        <v>238</v>
      </c>
      <c r="C190" s="7">
        <v>-1.6730920470206079</v>
      </c>
      <c r="D190" s="7">
        <v>-8.0763363164296891</v>
      </c>
      <c r="E190" s="7">
        <v>4.631286377424404</v>
      </c>
      <c r="F190" s="7">
        <v>7.2850539083136878</v>
      </c>
      <c r="G190" s="7">
        <v>3</v>
      </c>
      <c r="H190" s="7">
        <v>20.7</v>
      </c>
      <c r="I190" s="7">
        <v>2.5</v>
      </c>
      <c r="J190" s="7">
        <v>-23.7</v>
      </c>
      <c r="K190" s="7">
        <v>15.6</v>
      </c>
      <c r="L190" s="57">
        <v>-2.5</v>
      </c>
      <c r="M190" s="7">
        <v>8.1999999999999993</v>
      </c>
      <c r="N190" s="7">
        <v>10.3</v>
      </c>
      <c r="O190" s="7">
        <v>3.5</v>
      </c>
      <c r="P190" s="7">
        <v>0</v>
      </c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3"/>
    </row>
    <row r="191" spans="1:31" x14ac:dyDescent="0.25">
      <c r="A191" s="225"/>
      <c r="B191" s="6" t="s">
        <v>239</v>
      </c>
      <c r="C191" s="49">
        <v>346598</v>
      </c>
      <c r="D191" s="49">
        <v>346108</v>
      </c>
      <c r="E191" s="49">
        <v>362812</v>
      </c>
      <c r="F191" s="49">
        <v>367691</v>
      </c>
      <c r="G191" s="49">
        <v>391069</v>
      </c>
      <c r="H191" s="49">
        <v>416152</v>
      </c>
      <c r="I191" s="49">
        <v>439117</v>
      </c>
      <c r="J191" s="49">
        <v>417070</v>
      </c>
      <c r="K191" s="49">
        <v>427425</v>
      </c>
      <c r="L191" s="58">
        <v>460511</v>
      </c>
      <c r="M191" s="49">
        <v>483983</v>
      </c>
      <c r="N191" s="49">
        <v>497906</v>
      </c>
      <c r="O191" s="49">
        <v>541593</v>
      </c>
      <c r="P191" s="49">
        <v>557386</v>
      </c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3"/>
    </row>
    <row r="192" spans="1:31" ht="24" customHeight="1" x14ac:dyDescent="0.25">
      <c r="A192" s="225"/>
      <c r="B192" s="6" t="s">
        <v>240</v>
      </c>
      <c r="C192" s="7">
        <v>-1.2092952952814651</v>
      </c>
      <c r="D192" s="7">
        <v>-0.83552547845493486</v>
      </c>
      <c r="E192" s="7">
        <v>5.2472281210549587</v>
      </c>
      <c r="F192" s="7">
        <v>4.8050815140143754E-2</v>
      </c>
      <c r="G192" s="7">
        <v>4.0999999999999996</v>
      </c>
      <c r="H192" s="7">
        <v>5.9</v>
      </c>
      <c r="I192" s="7">
        <v>0.9</v>
      </c>
      <c r="J192" s="7">
        <v>-8.1</v>
      </c>
      <c r="K192" s="7">
        <v>-0.2</v>
      </c>
      <c r="L192" s="57">
        <v>4.0999999999999996</v>
      </c>
      <c r="M192" s="7">
        <v>4.5</v>
      </c>
      <c r="N192" s="7">
        <v>1.6</v>
      </c>
      <c r="O192" s="7">
        <v>8.3000000000000007</v>
      </c>
      <c r="P192" s="7">
        <v>3.5</v>
      </c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3"/>
    </row>
    <row r="193" spans="1:31" x14ac:dyDescent="0.25">
      <c r="A193" s="225"/>
      <c r="B193" s="6" t="s">
        <v>241</v>
      </c>
      <c r="C193" s="49">
        <v>35976</v>
      </c>
      <c r="D193" s="49">
        <v>34810</v>
      </c>
      <c r="E193" s="49">
        <v>34641</v>
      </c>
      <c r="F193" s="49">
        <v>32389</v>
      </c>
      <c r="G193" s="49">
        <v>31320</v>
      </c>
      <c r="H193" s="49">
        <v>31872</v>
      </c>
      <c r="I193" s="49">
        <v>34395</v>
      </c>
      <c r="J193" s="49">
        <v>41143</v>
      </c>
      <c r="K193" s="49">
        <v>46483</v>
      </c>
      <c r="L193" s="59">
        <v>54952</v>
      </c>
      <c r="M193" s="49">
        <v>59731</v>
      </c>
      <c r="N193" s="49">
        <v>64393</v>
      </c>
      <c r="O193" s="49">
        <v>71099</v>
      </c>
      <c r="P193" s="49">
        <v>74493</v>
      </c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3"/>
    </row>
    <row r="194" spans="1:31" x14ac:dyDescent="0.25">
      <c r="A194" s="225"/>
      <c r="B194" s="6" t="s">
        <v>242</v>
      </c>
      <c r="C194" s="7">
        <v>-13</v>
      </c>
      <c r="D194" s="7">
        <v>-3.9</v>
      </c>
      <c r="E194" s="7">
        <v>-0.1</v>
      </c>
      <c r="F194" s="7">
        <v>-7.7</v>
      </c>
      <c r="G194" s="7">
        <v>-5.4</v>
      </c>
      <c r="H194" s="7">
        <v>1.3</v>
      </c>
      <c r="I194" s="7">
        <v>3.2</v>
      </c>
      <c r="J194" s="7">
        <v>15.8</v>
      </c>
      <c r="K194" s="7">
        <v>10</v>
      </c>
      <c r="L194" s="52">
        <v>14.2</v>
      </c>
      <c r="M194" s="7">
        <v>6.9</v>
      </c>
      <c r="N194" s="7">
        <v>6.5</v>
      </c>
      <c r="O194" s="7">
        <v>10</v>
      </c>
      <c r="P194" s="7">
        <v>5.4</v>
      </c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3"/>
    </row>
    <row r="195" spans="1:31" x14ac:dyDescent="0.25">
      <c r="A195" s="225"/>
      <c r="B195" s="6" t="s">
        <v>243</v>
      </c>
      <c r="C195" s="49">
        <v>35663</v>
      </c>
      <c r="D195" s="49">
        <v>38500</v>
      </c>
      <c r="E195" s="49">
        <v>38126</v>
      </c>
      <c r="F195" s="49">
        <v>36870</v>
      </c>
      <c r="G195" s="49">
        <v>39110</v>
      </c>
      <c r="H195" s="49">
        <v>41356</v>
      </c>
      <c r="I195" s="49">
        <v>43416</v>
      </c>
      <c r="J195" s="49">
        <v>43917</v>
      </c>
      <c r="K195" s="49">
        <v>48602</v>
      </c>
      <c r="L195" s="52">
        <v>52541</v>
      </c>
      <c r="M195" s="49">
        <v>54341</v>
      </c>
      <c r="N195" s="49">
        <v>57681</v>
      </c>
      <c r="O195" s="49">
        <v>63509</v>
      </c>
      <c r="P195" s="49">
        <v>63800</v>
      </c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3"/>
    </row>
    <row r="196" spans="1:31" x14ac:dyDescent="0.25">
      <c r="A196" s="225"/>
      <c r="B196" s="6" t="s">
        <v>244</v>
      </c>
      <c r="C196" s="7">
        <v>6.4</v>
      </c>
      <c r="D196" s="7">
        <v>7.2</v>
      </c>
      <c r="E196" s="7">
        <v>-0.6</v>
      </c>
      <c r="F196" s="7">
        <v>-4.5</v>
      </c>
      <c r="G196" s="7">
        <v>3.8</v>
      </c>
      <c r="H196" s="7">
        <v>5.2</v>
      </c>
      <c r="I196" s="7">
        <v>0.4</v>
      </c>
      <c r="J196" s="7">
        <v>-2.1</v>
      </c>
      <c r="K196" s="7">
        <v>7.7</v>
      </c>
      <c r="L196" s="52">
        <v>4.4000000000000004</v>
      </c>
      <c r="M196" s="7">
        <v>1.8</v>
      </c>
      <c r="N196" s="7">
        <v>4.9000000000000004</v>
      </c>
      <c r="O196" s="7">
        <v>9.6999999999999993</v>
      </c>
      <c r="P196" s="7">
        <v>1.1000000000000001</v>
      </c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3"/>
    </row>
    <row r="197" spans="1:31" x14ac:dyDescent="0.25">
      <c r="A197" s="225"/>
      <c r="B197" s="6" t="s">
        <v>245</v>
      </c>
      <c r="C197" s="49">
        <v>24481</v>
      </c>
      <c r="D197" s="49">
        <v>23666</v>
      </c>
      <c r="E197" s="49">
        <v>25807</v>
      </c>
      <c r="F197" s="49">
        <v>26025</v>
      </c>
      <c r="G197" s="49">
        <v>27463</v>
      </c>
      <c r="H197" s="49">
        <v>27838</v>
      </c>
      <c r="I197" s="49">
        <v>32531</v>
      </c>
      <c r="J197" s="49">
        <v>15497</v>
      </c>
      <c r="K197" s="49">
        <v>7339</v>
      </c>
      <c r="L197" s="52">
        <v>5054</v>
      </c>
      <c r="M197" s="49">
        <v>3002</v>
      </c>
      <c r="N197" s="49">
        <v>2680</v>
      </c>
      <c r="O197" s="49">
        <v>4464</v>
      </c>
      <c r="P197" s="49">
        <v>4443</v>
      </c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3"/>
    </row>
    <row r="198" spans="1:31" x14ac:dyDescent="0.25">
      <c r="A198" s="225"/>
      <c r="B198" s="6" t="s">
        <v>246</v>
      </c>
      <c r="C198" s="7">
        <v>5.7</v>
      </c>
      <c r="D198" s="7">
        <v>-4</v>
      </c>
      <c r="E198" s="7">
        <v>9.5</v>
      </c>
      <c r="F198" s="7">
        <v>-0.4</v>
      </c>
      <c r="G198" s="7">
        <v>3.3</v>
      </c>
      <c r="H198" s="7">
        <v>0.9</v>
      </c>
      <c r="I198" s="7">
        <v>11.7</v>
      </c>
      <c r="J198" s="7">
        <v>-53.9</v>
      </c>
      <c r="K198" s="7">
        <v>-53.9</v>
      </c>
      <c r="L198" s="52">
        <v>-33.5</v>
      </c>
      <c r="M198" s="7">
        <v>-41.6</v>
      </c>
      <c r="N198" s="7">
        <v>-11.8</v>
      </c>
      <c r="O198" s="7">
        <v>65.900000000000006</v>
      </c>
      <c r="P198" s="7">
        <v>0.1</v>
      </c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3"/>
    </row>
    <row r="199" spans="1:31" x14ac:dyDescent="0.25">
      <c r="A199" s="225"/>
      <c r="B199" s="6" t="s">
        <v>247</v>
      </c>
      <c r="C199" s="49">
        <v>273189</v>
      </c>
      <c r="D199" s="49">
        <v>275358</v>
      </c>
      <c r="E199" s="49">
        <v>296884</v>
      </c>
      <c r="F199" s="49">
        <v>293177</v>
      </c>
      <c r="G199" s="49">
        <v>310554</v>
      </c>
      <c r="H199" s="49">
        <v>334878</v>
      </c>
      <c r="I199" s="49">
        <v>353487</v>
      </c>
      <c r="J199" s="49">
        <v>324002</v>
      </c>
      <c r="K199" s="49">
        <v>327266</v>
      </c>
      <c r="L199" s="52">
        <v>353098</v>
      </c>
      <c r="M199" s="49">
        <v>374255</v>
      </c>
      <c r="N199" s="49">
        <v>374723</v>
      </c>
      <c r="O199" s="49">
        <v>406365</v>
      </c>
      <c r="P199" s="49">
        <v>419569</v>
      </c>
      <c r="Q199" s="8"/>
      <c r="R199" s="180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3"/>
    </row>
    <row r="200" spans="1:31" x14ac:dyDescent="0.25">
      <c r="A200" s="225"/>
      <c r="B200" s="6" t="s">
        <v>248</v>
      </c>
      <c r="C200" s="7">
        <v>-0.49035734675967335</v>
      </c>
      <c r="D200" s="7">
        <v>9.3302713778675717E-2</v>
      </c>
      <c r="E200" s="7">
        <v>8.2504612979769973</v>
      </c>
      <c r="F200" s="7">
        <v>-2.5121755238647347</v>
      </c>
      <c r="G200" s="7">
        <v>3.7</v>
      </c>
      <c r="H200" s="7">
        <v>7.3</v>
      </c>
      <c r="I200" s="7">
        <v>0.9</v>
      </c>
      <c r="J200" s="7">
        <v>-11.3</v>
      </c>
      <c r="K200" s="7">
        <v>-1.7</v>
      </c>
      <c r="L200" s="52">
        <v>4.2</v>
      </c>
      <c r="M200" s="7">
        <v>4.3</v>
      </c>
      <c r="N200" s="7">
        <v>-1.1000000000000001</v>
      </c>
      <c r="O200" s="7">
        <v>8</v>
      </c>
      <c r="P200" s="7">
        <v>3.9</v>
      </c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3"/>
    </row>
    <row r="201" spans="1:31" x14ac:dyDescent="0.25">
      <c r="A201" s="225"/>
      <c r="B201" s="6" t="s">
        <v>249</v>
      </c>
      <c r="C201" s="49">
        <v>186100</v>
      </c>
      <c r="D201" s="49">
        <v>182575</v>
      </c>
      <c r="E201" s="49">
        <v>200349</v>
      </c>
      <c r="F201" s="49">
        <v>190540</v>
      </c>
      <c r="G201" s="49">
        <v>203709</v>
      </c>
      <c r="H201" s="49">
        <v>216294</v>
      </c>
      <c r="I201" s="49">
        <v>222149</v>
      </c>
      <c r="J201" s="49">
        <v>228485</v>
      </c>
      <c r="K201" s="49">
        <v>238847</v>
      </c>
      <c r="L201" s="52">
        <v>253152</v>
      </c>
      <c r="M201" s="49">
        <v>272335</v>
      </c>
      <c r="N201" s="49">
        <v>271919</v>
      </c>
      <c r="O201" s="49">
        <v>290643</v>
      </c>
      <c r="P201" s="49">
        <v>298250</v>
      </c>
      <c r="Q201" s="43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3"/>
    </row>
    <row r="202" spans="1:31" ht="24" customHeight="1" x14ac:dyDescent="0.25">
      <c r="A202" s="225"/>
      <c r="B202" s="6" t="s">
        <v>250</v>
      </c>
      <c r="C202" s="7">
        <v>-1.6</v>
      </c>
      <c r="D202" s="7">
        <v>-2.6</v>
      </c>
      <c r="E202" s="7">
        <v>10.199999999999999</v>
      </c>
      <c r="F202" s="7">
        <v>-6.1</v>
      </c>
      <c r="G202" s="7">
        <v>4.5999999999999996</v>
      </c>
      <c r="H202" s="7">
        <v>5.6</v>
      </c>
      <c r="I202" s="7">
        <v>-1.8</v>
      </c>
      <c r="J202" s="7">
        <v>-0.4</v>
      </c>
      <c r="K202" s="7">
        <v>1.8</v>
      </c>
      <c r="L202" s="52">
        <v>2.4</v>
      </c>
      <c r="M202" s="7">
        <v>5.8</v>
      </c>
      <c r="N202" s="7">
        <v>-1.4</v>
      </c>
      <c r="O202" s="7">
        <v>6.5</v>
      </c>
      <c r="P202" s="7">
        <v>3.2</v>
      </c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3"/>
    </row>
    <row r="203" spans="1:31" x14ac:dyDescent="0.25">
      <c r="A203" s="225"/>
      <c r="B203" s="6" t="s">
        <v>251</v>
      </c>
      <c r="C203" s="49" t="e">
        <v>#N/A</v>
      </c>
      <c r="D203" s="49">
        <v>0</v>
      </c>
      <c r="E203" s="49">
        <v>67855</v>
      </c>
      <c r="F203" s="49">
        <v>69653</v>
      </c>
      <c r="G203" s="49">
        <v>74128</v>
      </c>
      <c r="H203" s="49">
        <v>72681</v>
      </c>
      <c r="I203" s="49">
        <v>81128</v>
      </c>
      <c r="J203" s="49">
        <v>82006</v>
      </c>
      <c r="K203" s="49">
        <v>84758</v>
      </c>
      <c r="L203" s="52">
        <v>92373</v>
      </c>
      <c r="M203" s="49">
        <v>93186</v>
      </c>
      <c r="N203" s="49">
        <v>96054</v>
      </c>
      <c r="O203" s="49">
        <v>103956</v>
      </c>
      <c r="P203" s="49">
        <v>109938</v>
      </c>
      <c r="Q203" s="29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3"/>
    </row>
    <row r="204" spans="1:31" ht="24" customHeight="1" x14ac:dyDescent="0.25">
      <c r="A204" s="225"/>
      <c r="B204" s="6" t="s">
        <v>252</v>
      </c>
      <c r="C204" s="7" t="e">
        <v>#N/A</v>
      </c>
      <c r="D204" s="7" t="e">
        <v>#N/A</v>
      </c>
      <c r="E204" s="7" t="e">
        <v>#N/A</v>
      </c>
      <c r="F204" s="7" t="e">
        <v>#N/A</v>
      </c>
      <c r="G204" s="7">
        <v>4.2</v>
      </c>
      <c r="H204" s="7">
        <v>-2.4</v>
      </c>
      <c r="I204" s="7">
        <v>6.7</v>
      </c>
      <c r="J204" s="7">
        <v>-2.1</v>
      </c>
      <c r="K204" s="7">
        <v>0.6</v>
      </c>
      <c r="L204" s="52">
        <v>5.3</v>
      </c>
      <c r="M204" s="7">
        <v>-0.7</v>
      </c>
      <c r="N204" s="7">
        <v>1.8</v>
      </c>
      <c r="O204" s="7">
        <v>7.8</v>
      </c>
      <c r="P204" s="7">
        <v>6.4</v>
      </c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3"/>
    </row>
    <row r="205" spans="1:31" x14ac:dyDescent="0.25">
      <c r="A205" s="225"/>
      <c r="B205" s="9" t="s">
        <v>253</v>
      </c>
      <c r="C205" s="7" t="e">
        <v>#N/A</v>
      </c>
      <c r="D205" s="7" t="e">
        <v>#N/A</v>
      </c>
      <c r="E205" s="7">
        <v>0.61</v>
      </c>
      <c r="F205" s="7" t="e">
        <v>#N/A</v>
      </c>
      <c r="G205" s="7" t="e">
        <v>#N/A</v>
      </c>
      <c r="H205" s="7" t="e">
        <v>#N/A</v>
      </c>
      <c r="I205" s="7" t="e">
        <v>#N/A</v>
      </c>
      <c r="J205" s="7" t="e">
        <v>#N/A</v>
      </c>
      <c r="K205" s="7" t="e">
        <v>#N/A</v>
      </c>
      <c r="L205" s="53" t="e">
        <v>#N/A</v>
      </c>
      <c r="M205" s="7">
        <v>60</v>
      </c>
      <c r="N205" s="7">
        <v>61.9</v>
      </c>
      <c r="O205" s="7">
        <v>73.599999999999994</v>
      </c>
      <c r="P205" s="7">
        <v>72.099999999999994</v>
      </c>
      <c r="R205" s="180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3"/>
    </row>
    <row r="206" spans="1:31" x14ac:dyDescent="0.25">
      <c r="A206" s="225"/>
      <c r="B206" s="9" t="s">
        <v>254</v>
      </c>
      <c r="C206" s="49" t="e">
        <v>#N/A</v>
      </c>
      <c r="D206" s="49">
        <v>182575</v>
      </c>
      <c r="E206" s="49">
        <v>132494</v>
      </c>
      <c r="F206" s="49">
        <v>120887</v>
      </c>
      <c r="G206" s="49">
        <v>129581</v>
      </c>
      <c r="H206" s="49">
        <v>143613</v>
      </c>
      <c r="I206" s="49">
        <v>141021</v>
      </c>
      <c r="J206" s="49">
        <v>146479</v>
      </c>
      <c r="K206" s="49">
        <v>154089</v>
      </c>
      <c r="L206" s="52">
        <v>160779</v>
      </c>
      <c r="M206" s="49">
        <v>179149</v>
      </c>
      <c r="N206" s="49">
        <v>175865</v>
      </c>
      <c r="O206" s="49">
        <v>186687</v>
      </c>
      <c r="P206" s="49">
        <v>188312</v>
      </c>
      <c r="R206" s="180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3"/>
    </row>
    <row r="207" spans="1:31" x14ac:dyDescent="0.25">
      <c r="A207" s="225"/>
      <c r="B207" s="6" t="s">
        <v>255</v>
      </c>
      <c r="C207" s="49">
        <v>6960</v>
      </c>
      <c r="D207" s="49">
        <v>8252</v>
      </c>
      <c r="E207" s="49">
        <v>7691</v>
      </c>
      <c r="F207" s="49">
        <v>7602</v>
      </c>
      <c r="G207" s="49">
        <v>7211</v>
      </c>
      <c r="H207" s="49">
        <v>8214</v>
      </c>
      <c r="I207" s="49">
        <v>8569</v>
      </c>
      <c r="J207" s="49">
        <v>8726</v>
      </c>
      <c r="K207" s="49">
        <v>8780</v>
      </c>
      <c r="L207" s="52">
        <v>10513</v>
      </c>
      <c r="M207" s="49">
        <v>11215</v>
      </c>
      <c r="N207" s="49">
        <v>4464</v>
      </c>
      <c r="O207" s="49">
        <v>4271</v>
      </c>
      <c r="P207" s="49">
        <v>5317</v>
      </c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3"/>
    </row>
    <row r="208" spans="1:31" x14ac:dyDescent="0.25">
      <c r="A208" s="225"/>
      <c r="B208" s="6" t="s">
        <v>256</v>
      </c>
      <c r="C208" s="7">
        <v>-26.7</v>
      </c>
      <c r="D208" s="7">
        <v>17.7</v>
      </c>
      <c r="E208" s="7">
        <v>-6.4</v>
      </c>
      <c r="F208" s="7">
        <v>-2.4</v>
      </c>
      <c r="G208" s="7">
        <v>-7.2</v>
      </c>
      <c r="H208" s="7">
        <v>13.3</v>
      </c>
      <c r="I208" s="7">
        <v>-0.2</v>
      </c>
      <c r="J208" s="7">
        <v>-1.4</v>
      </c>
      <c r="K208" s="7">
        <v>-2</v>
      </c>
      <c r="L208" s="52">
        <v>15.7</v>
      </c>
      <c r="M208" s="7">
        <v>5</v>
      </c>
      <c r="N208" s="7">
        <v>-60.7</v>
      </c>
      <c r="O208" s="7">
        <v>-4.7</v>
      </c>
      <c r="P208" s="7">
        <v>25.2</v>
      </c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3"/>
    </row>
    <row r="209" spans="1:31" x14ac:dyDescent="0.25">
      <c r="A209" s="225"/>
      <c r="B209" s="6" t="s">
        <v>257</v>
      </c>
      <c r="C209" s="49">
        <v>2570</v>
      </c>
      <c r="D209" s="49">
        <v>2878</v>
      </c>
      <c r="E209" s="49">
        <v>2714</v>
      </c>
      <c r="F209" s="49">
        <v>2068</v>
      </c>
      <c r="G209" s="49">
        <v>2196</v>
      </c>
      <c r="H209" s="49">
        <v>2231</v>
      </c>
      <c r="I209" s="49">
        <v>2451</v>
      </c>
      <c r="J209" s="49">
        <v>1822</v>
      </c>
      <c r="K209" s="49">
        <v>2263</v>
      </c>
      <c r="L209" s="52">
        <v>2144</v>
      </c>
      <c r="M209" s="49">
        <v>1746</v>
      </c>
      <c r="N209" s="49">
        <v>2427</v>
      </c>
      <c r="O209" s="49">
        <v>2469</v>
      </c>
      <c r="P209" s="49">
        <v>2389</v>
      </c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3"/>
    </row>
    <row r="210" spans="1:31" x14ac:dyDescent="0.25">
      <c r="A210" s="225"/>
      <c r="B210" s="6" t="s">
        <v>258</v>
      </c>
      <c r="C210" s="7">
        <v>0.6</v>
      </c>
      <c r="D210" s="7">
        <v>11.2</v>
      </c>
      <c r="E210" s="7">
        <v>-5.3</v>
      </c>
      <c r="F210" s="7">
        <v>-24.8</v>
      </c>
      <c r="G210" s="7">
        <v>3.9</v>
      </c>
      <c r="H210" s="7">
        <v>1.1000000000000001</v>
      </c>
      <c r="I210" s="7">
        <v>5.0999999999999996</v>
      </c>
      <c r="J210" s="7">
        <v>-28</v>
      </c>
      <c r="K210" s="7">
        <v>20.9</v>
      </c>
      <c r="L210" s="53">
        <v>-8.5</v>
      </c>
      <c r="M210" s="7">
        <v>-19.899999999999999</v>
      </c>
      <c r="N210" s="7">
        <v>37.299999999999997</v>
      </c>
      <c r="O210" s="7">
        <v>1.3</v>
      </c>
      <c r="P210" s="7">
        <v>-2.7</v>
      </c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3"/>
    </row>
    <row r="211" spans="1:31" x14ac:dyDescent="0.25">
      <c r="A211" s="225"/>
      <c r="B211" s="9" t="s">
        <v>259</v>
      </c>
      <c r="C211" s="49">
        <v>29016</v>
      </c>
      <c r="D211" s="49">
        <v>26558</v>
      </c>
      <c r="E211" s="49">
        <v>26950</v>
      </c>
      <c r="F211" s="49">
        <v>24787</v>
      </c>
      <c r="G211" s="49">
        <v>24109</v>
      </c>
      <c r="H211" s="49">
        <v>23658</v>
      </c>
      <c r="I211" s="49">
        <v>25826</v>
      </c>
      <c r="J211" s="49">
        <v>32417</v>
      </c>
      <c r="K211" s="49">
        <v>38111</v>
      </c>
      <c r="L211" s="52">
        <v>45338</v>
      </c>
      <c r="M211" s="49">
        <v>49985</v>
      </c>
      <c r="N211" s="49">
        <v>60559</v>
      </c>
      <c r="O211" s="49">
        <v>68463</v>
      </c>
      <c r="P211" s="49">
        <v>70324</v>
      </c>
      <c r="Q211" s="8"/>
      <c r="R211" s="180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3"/>
    </row>
    <row r="212" spans="1:31" x14ac:dyDescent="0.25">
      <c r="A212" s="225"/>
      <c r="B212" s="9" t="s">
        <v>260</v>
      </c>
      <c r="C212" s="49">
        <v>33093</v>
      </c>
      <c r="D212" s="49">
        <v>35622</v>
      </c>
      <c r="E212" s="49">
        <v>35412</v>
      </c>
      <c r="F212" s="49">
        <v>34802</v>
      </c>
      <c r="G212" s="49">
        <v>36914</v>
      </c>
      <c r="H212" s="49">
        <v>39125</v>
      </c>
      <c r="I212" s="49">
        <v>40965</v>
      </c>
      <c r="J212" s="49">
        <v>42095</v>
      </c>
      <c r="K212" s="49">
        <v>46339</v>
      </c>
      <c r="L212" s="52">
        <v>50396</v>
      </c>
      <c r="M212" s="49">
        <v>52595</v>
      </c>
      <c r="N212" s="49">
        <v>55254</v>
      </c>
      <c r="O212" s="49">
        <v>61040</v>
      </c>
      <c r="P212" s="49">
        <v>61411</v>
      </c>
      <c r="Q212" s="8"/>
      <c r="R212" s="180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3"/>
    </row>
    <row r="213" spans="1:31" x14ac:dyDescent="0.25">
      <c r="A213" s="225"/>
      <c r="B213" s="6" t="s">
        <v>261</v>
      </c>
      <c r="C213" s="49">
        <v>73409</v>
      </c>
      <c r="D213" s="49">
        <v>70750</v>
      </c>
      <c r="E213" s="49">
        <v>65928</v>
      </c>
      <c r="F213" s="49">
        <v>63514</v>
      </c>
      <c r="G213" s="49">
        <v>69515</v>
      </c>
      <c r="H213" s="49">
        <v>69274</v>
      </c>
      <c r="I213" s="49">
        <v>73630</v>
      </c>
      <c r="J213" s="49">
        <v>83068</v>
      </c>
      <c r="K213" s="49">
        <v>92733</v>
      </c>
      <c r="L213" s="52">
        <v>102413</v>
      </c>
      <c r="M213" s="49">
        <v>109728</v>
      </c>
      <c r="N213" s="49">
        <v>123183</v>
      </c>
      <c r="O213" s="49">
        <v>135228</v>
      </c>
      <c r="P213" s="49">
        <v>137817</v>
      </c>
      <c r="Q213" s="8"/>
      <c r="R213" s="180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3"/>
    </row>
    <row r="214" spans="1:31" ht="24" customHeight="1" x14ac:dyDescent="0.25">
      <c r="A214" s="225"/>
      <c r="B214" s="6" t="s">
        <v>262</v>
      </c>
      <c r="C214" s="7">
        <v>-3.7959212263059428</v>
      </c>
      <c r="D214" s="7">
        <v>-4.292126780858041</v>
      </c>
      <c r="E214" s="7">
        <v>-6.4413129550002113</v>
      </c>
      <c r="F214" s="7">
        <v>-4.894236004931618</v>
      </c>
      <c r="G214" s="7">
        <v>7.1</v>
      </c>
      <c r="H214" s="7">
        <v>-0.8</v>
      </c>
      <c r="I214" s="7">
        <v>1.6</v>
      </c>
      <c r="J214" s="7">
        <v>9.1999999999999993</v>
      </c>
      <c r="K214" s="7">
        <v>8.6999999999999993</v>
      </c>
      <c r="L214" s="52">
        <v>6.7</v>
      </c>
      <c r="M214" s="7">
        <v>5.4</v>
      </c>
      <c r="N214" s="7">
        <v>10.9</v>
      </c>
      <c r="O214" s="7">
        <v>9.3000000000000007</v>
      </c>
      <c r="P214" s="7">
        <v>2.5</v>
      </c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3"/>
    </row>
    <row r="215" spans="1:31" x14ac:dyDescent="0.25">
      <c r="A215" s="225"/>
      <c r="B215" s="6" t="s">
        <v>263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53">
        <v>0</v>
      </c>
      <c r="M215" s="7">
        <v>1493</v>
      </c>
      <c r="N215" s="7">
        <v>640</v>
      </c>
      <c r="O215" s="7">
        <v>0</v>
      </c>
      <c r="P215" s="7">
        <v>0</v>
      </c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3"/>
    </row>
    <row r="216" spans="1:31" x14ac:dyDescent="0.25">
      <c r="A216" s="225"/>
      <c r="B216" s="6" t="s">
        <v>264</v>
      </c>
      <c r="C216" s="7">
        <v>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52">
        <v>0</v>
      </c>
      <c r="M216" s="7" t="s">
        <v>30</v>
      </c>
      <c r="N216" s="7">
        <v>-57.6</v>
      </c>
      <c r="O216" s="7">
        <v>0</v>
      </c>
      <c r="P216" s="7" t="s">
        <v>30</v>
      </c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3"/>
    </row>
    <row r="217" spans="1:31" x14ac:dyDescent="0.25">
      <c r="A217" s="225"/>
      <c r="B217" s="9" t="s">
        <v>265</v>
      </c>
      <c r="C217" s="49" t="e">
        <v>#N/A</v>
      </c>
      <c r="D217" s="49" t="e">
        <v>#N/A</v>
      </c>
      <c r="E217" s="49">
        <v>114</v>
      </c>
      <c r="F217" s="49" t="e">
        <v>#N/A</v>
      </c>
      <c r="G217" s="49" t="e">
        <v>#N/A</v>
      </c>
      <c r="H217" s="49" t="e">
        <v>#N/A</v>
      </c>
      <c r="I217" s="49" t="e">
        <v>#N/A</v>
      </c>
      <c r="J217" s="49" t="e">
        <v>#N/A</v>
      </c>
      <c r="K217" s="49" t="e">
        <v>#N/A</v>
      </c>
      <c r="L217" s="52" t="e">
        <v>#N/A</v>
      </c>
      <c r="M217" s="49">
        <v>0</v>
      </c>
      <c r="N217" s="49">
        <v>471</v>
      </c>
      <c r="O217" s="49">
        <v>458</v>
      </c>
      <c r="P217" s="49">
        <v>0</v>
      </c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3"/>
    </row>
    <row r="218" spans="1:31" x14ac:dyDescent="0.25">
      <c r="A218" s="225"/>
      <c r="B218" s="9" t="s">
        <v>266</v>
      </c>
      <c r="C218" s="49" t="e">
        <v>#N/A</v>
      </c>
      <c r="D218" s="49" t="e">
        <v>#N/A</v>
      </c>
      <c r="E218" s="49">
        <v>0</v>
      </c>
      <c r="F218" s="49" t="e">
        <v>#N/A</v>
      </c>
      <c r="G218" s="49" t="e">
        <v>#N/A</v>
      </c>
      <c r="H218" s="49" t="e">
        <v>#N/A</v>
      </c>
      <c r="I218" s="49" t="e">
        <v>#N/A</v>
      </c>
      <c r="J218" s="49" t="e">
        <v>#N/A</v>
      </c>
      <c r="K218" s="49" t="e">
        <v>#N/A</v>
      </c>
      <c r="L218" s="52" t="e">
        <v>#N/A</v>
      </c>
      <c r="M218" s="49">
        <v>0</v>
      </c>
      <c r="N218" s="49">
        <v>0</v>
      </c>
      <c r="O218" s="49">
        <v>0</v>
      </c>
      <c r="P218" s="49">
        <v>983</v>
      </c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3"/>
    </row>
    <row r="219" spans="1:31" x14ac:dyDescent="0.25">
      <c r="A219" s="225"/>
      <c r="B219" s="6" t="s">
        <v>267</v>
      </c>
      <c r="C219" s="7">
        <v>3500</v>
      </c>
      <c r="D219" s="7">
        <v>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7">
        <v>0</v>
      </c>
      <c r="K219" s="7">
        <v>0</v>
      </c>
      <c r="L219" s="53">
        <v>0</v>
      </c>
      <c r="M219" s="7">
        <v>0</v>
      </c>
      <c r="N219" s="7">
        <v>700</v>
      </c>
      <c r="O219" s="7">
        <v>300</v>
      </c>
      <c r="P219" s="7">
        <v>300</v>
      </c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3"/>
    </row>
    <row r="220" spans="1:31" ht="24" customHeight="1" x14ac:dyDescent="0.25">
      <c r="A220" s="225"/>
      <c r="B220" s="6" t="s">
        <v>268</v>
      </c>
      <c r="C220" s="7">
        <v>0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  <c r="I220" s="7">
        <v>0</v>
      </c>
      <c r="J220" s="7">
        <v>0</v>
      </c>
      <c r="K220" s="7">
        <v>0</v>
      </c>
      <c r="L220" s="53">
        <v>0</v>
      </c>
      <c r="M220" s="7" t="s">
        <v>30</v>
      </c>
      <c r="N220" s="7" t="s">
        <v>30</v>
      </c>
      <c r="O220" s="7">
        <v>-57.3</v>
      </c>
      <c r="P220" s="7">
        <v>0.6</v>
      </c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3"/>
    </row>
    <row r="221" spans="1:31" x14ac:dyDescent="0.25">
      <c r="A221" s="225"/>
      <c r="B221" s="6" t="s">
        <v>269</v>
      </c>
      <c r="C221" s="7">
        <v>0</v>
      </c>
      <c r="D221" s="7">
        <v>0</v>
      </c>
      <c r="E221" s="7">
        <v>0</v>
      </c>
      <c r="F221" s="7">
        <v>11000</v>
      </c>
      <c r="G221" s="7">
        <v>11000</v>
      </c>
      <c r="H221" s="7">
        <v>12000</v>
      </c>
      <c r="I221" s="7">
        <v>12000</v>
      </c>
      <c r="J221" s="7">
        <v>10000</v>
      </c>
      <c r="K221" s="7">
        <v>7426</v>
      </c>
      <c r="L221" s="53">
        <v>5000</v>
      </c>
      <c r="M221" s="7">
        <v>0</v>
      </c>
      <c r="N221" s="7">
        <v>0</v>
      </c>
      <c r="O221" s="7">
        <v>0</v>
      </c>
      <c r="P221" s="7">
        <v>0</v>
      </c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3"/>
    </row>
    <row r="222" spans="1:31" ht="15.75" customHeight="1" x14ac:dyDescent="0.25">
      <c r="A222" s="226"/>
      <c r="B222" s="14" t="s">
        <v>270</v>
      </c>
      <c r="C222" s="11">
        <v>0</v>
      </c>
      <c r="D222" s="11">
        <v>0</v>
      </c>
      <c r="E222" s="11">
        <v>0</v>
      </c>
      <c r="F222" s="11">
        <v>0</v>
      </c>
      <c r="G222" s="11">
        <v>-2.1</v>
      </c>
      <c r="H222" s="11">
        <v>8.5</v>
      </c>
      <c r="I222" s="11">
        <v>-4.4000000000000004</v>
      </c>
      <c r="J222" s="11">
        <v>-19.3</v>
      </c>
      <c r="K222" s="11">
        <v>-27.7</v>
      </c>
      <c r="L222" s="52">
        <v>-34.9</v>
      </c>
      <c r="M222" s="11" t="s">
        <v>30</v>
      </c>
      <c r="N222" s="11" t="s">
        <v>30</v>
      </c>
      <c r="O222" s="11" t="s">
        <v>30</v>
      </c>
      <c r="P222" s="11" t="s">
        <v>30</v>
      </c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3"/>
    </row>
    <row r="223" spans="1:31" x14ac:dyDescent="0.25">
      <c r="A223" s="236" t="s">
        <v>271</v>
      </c>
      <c r="B223" s="4" t="s">
        <v>272</v>
      </c>
      <c r="C223" s="47">
        <v>61979</v>
      </c>
      <c r="D223" s="47">
        <v>32100</v>
      </c>
      <c r="E223" s="47">
        <v>31329</v>
      </c>
      <c r="F223" s="47">
        <v>60644</v>
      </c>
      <c r="G223" s="47">
        <v>59510</v>
      </c>
      <c r="H223" s="47">
        <v>130520</v>
      </c>
      <c r="I223" s="47">
        <v>146963</v>
      </c>
      <c r="J223" s="47">
        <v>44898</v>
      </c>
      <c r="K223" s="47">
        <v>120911</v>
      </c>
      <c r="L223" s="52">
        <v>92561</v>
      </c>
      <c r="M223" s="47">
        <v>118707</v>
      </c>
      <c r="N223" s="47">
        <v>175109</v>
      </c>
      <c r="O223" s="47">
        <v>157777</v>
      </c>
      <c r="P223" s="47">
        <v>137823</v>
      </c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3"/>
    </row>
    <row r="224" spans="1:31" ht="24" customHeight="1" x14ac:dyDescent="0.25">
      <c r="A224" s="225"/>
      <c r="B224" s="6" t="s">
        <v>273</v>
      </c>
      <c r="C224" s="7">
        <v>-4.1885130738772425</v>
      </c>
      <c r="D224" s="7">
        <v>-48.568286086841752</v>
      </c>
      <c r="E224" s="7">
        <v>-2.0099087940547267</v>
      </c>
      <c r="F224" s="7">
        <v>91.094673310161284</v>
      </c>
      <c r="G224" s="7">
        <v>-3.9</v>
      </c>
      <c r="H224" s="7">
        <v>118.2</v>
      </c>
      <c r="I224" s="7">
        <v>7.7</v>
      </c>
      <c r="J224" s="7">
        <v>-70.400000000000006</v>
      </c>
      <c r="K224" s="7">
        <v>162.19999999999999</v>
      </c>
      <c r="L224" s="53">
        <v>-26</v>
      </c>
      <c r="M224" s="7">
        <v>26.2</v>
      </c>
      <c r="N224" s="7">
        <v>45.7</v>
      </c>
      <c r="O224" s="7">
        <v>-10.3</v>
      </c>
      <c r="P224" s="7">
        <v>-12.1</v>
      </c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3"/>
    </row>
    <row r="225" spans="1:31" x14ac:dyDescent="0.25">
      <c r="A225" s="225"/>
      <c r="B225" s="6" t="s">
        <v>274</v>
      </c>
      <c r="C225" s="7">
        <v>0</v>
      </c>
      <c r="D225" s="7">
        <v>0</v>
      </c>
      <c r="E225" s="7">
        <v>0</v>
      </c>
      <c r="F225" s="7">
        <v>0</v>
      </c>
      <c r="G225" s="7">
        <v>2254</v>
      </c>
      <c r="H225" s="7">
        <v>0</v>
      </c>
      <c r="I225" s="7">
        <v>5603</v>
      </c>
      <c r="J225" s="7">
        <v>0</v>
      </c>
      <c r="K225" s="7">
        <v>2818</v>
      </c>
      <c r="L225" s="53">
        <v>0</v>
      </c>
      <c r="M225" s="7" t="s">
        <v>30</v>
      </c>
      <c r="N225" s="7">
        <v>38483</v>
      </c>
      <c r="O225" s="7">
        <v>16373</v>
      </c>
      <c r="P225" s="7">
        <v>8279</v>
      </c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3"/>
    </row>
    <row r="226" spans="1:31" ht="24" customHeight="1" x14ac:dyDescent="0.25">
      <c r="A226" s="225"/>
      <c r="B226" s="6" t="s">
        <v>275</v>
      </c>
      <c r="C226" s="7">
        <v>0</v>
      </c>
      <c r="D226" s="7">
        <v>0</v>
      </c>
      <c r="E226" s="7">
        <v>0</v>
      </c>
      <c r="F226" s="7">
        <v>0</v>
      </c>
      <c r="G226" s="7">
        <v>0</v>
      </c>
      <c r="H226" s="7">
        <v>0</v>
      </c>
      <c r="I226" s="7">
        <v>0</v>
      </c>
      <c r="J226" s="7">
        <v>0</v>
      </c>
      <c r="K226" s="7">
        <v>0</v>
      </c>
      <c r="L226" s="53">
        <v>0</v>
      </c>
      <c r="M226" s="7" t="s">
        <v>30</v>
      </c>
      <c r="N226" s="7" t="s">
        <v>30</v>
      </c>
      <c r="O226" s="7">
        <v>-57.6</v>
      </c>
      <c r="P226" s="7">
        <v>-49.1</v>
      </c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3"/>
    </row>
    <row r="227" spans="1:31" ht="24" customHeight="1" x14ac:dyDescent="0.25">
      <c r="A227" s="225"/>
      <c r="B227" s="6" t="s">
        <v>276</v>
      </c>
      <c r="C227" s="49">
        <v>13742</v>
      </c>
      <c r="D227" s="49">
        <v>11435</v>
      </c>
      <c r="E227" s="49">
        <v>14646</v>
      </c>
      <c r="F227" s="49">
        <v>9440</v>
      </c>
      <c r="G227" s="49">
        <v>8486</v>
      </c>
      <c r="H227" s="49">
        <v>14687</v>
      </c>
      <c r="I227" s="49">
        <v>20354</v>
      </c>
      <c r="J227" s="49">
        <v>4964</v>
      </c>
      <c r="K227" s="49">
        <v>92322</v>
      </c>
      <c r="L227" s="59">
        <v>12741</v>
      </c>
      <c r="M227" s="49">
        <v>33292</v>
      </c>
      <c r="N227" s="49">
        <v>31383</v>
      </c>
      <c r="O227" s="49">
        <v>27413</v>
      </c>
      <c r="P227" s="49">
        <v>34706</v>
      </c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3"/>
    </row>
    <row r="228" spans="1:31" ht="24" customHeight="1" x14ac:dyDescent="0.25">
      <c r="A228" s="225"/>
      <c r="B228" s="6" t="s">
        <v>277</v>
      </c>
      <c r="C228" s="7">
        <v>-50.4</v>
      </c>
      <c r="D228" s="7">
        <v>-17.399999999999999</v>
      </c>
      <c r="E228" s="7">
        <v>28.6</v>
      </c>
      <c r="F228" s="7">
        <v>-36.4</v>
      </c>
      <c r="G228" s="7">
        <v>-12</v>
      </c>
      <c r="H228" s="7">
        <v>72.2</v>
      </c>
      <c r="I228" s="7">
        <v>32.5</v>
      </c>
      <c r="J228" s="7">
        <v>-76.400000000000006</v>
      </c>
      <c r="K228" s="7">
        <v>0</v>
      </c>
      <c r="L228" s="52">
        <v>-86.7</v>
      </c>
      <c r="M228" s="7">
        <v>157.1</v>
      </c>
      <c r="N228" s="7">
        <v>-6.9</v>
      </c>
      <c r="O228" s="7">
        <v>-13</v>
      </c>
      <c r="P228" s="7">
        <v>27.4</v>
      </c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3"/>
    </row>
    <row r="229" spans="1:31" x14ac:dyDescent="0.25">
      <c r="A229" s="225"/>
      <c r="B229" s="6" t="s">
        <v>278</v>
      </c>
      <c r="C229" s="49">
        <v>19000</v>
      </c>
      <c r="D229" s="49">
        <v>4500</v>
      </c>
      <c r="E229" s="49">
        <v>0</v>
      </c>
      <c r="F229" s="49">
        <v>21000</v>
      </c>
      <c r="G229" s="49">
        <v>33464</v>
      </c>
      <c r="H229" s="49">
        <v>61642</v>
      </c>
      <c r="I229" s="49">
        <v>60531</v>
      </c>
      <c r="J229" s="49">
        <v>25331</v>
      </c>
      <c r="K229" s="49">
        <v>4122</v>
      </c>
      <c r="L229" s="52">
        <v>15000</v>
      </c>
      <c r="M229" s="49">
        <v>14110</v>
      </c>
      <c r="N229" s="49">
        <v>43196</v>
      </c>
      <c r="O229" s="49">
        <v>40678</v>
      </c>
      <c r="P229" s="49">
        <v>3936</v>
      </c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3"/>
    </row>
    <row r="230" spans="1:31" ht="24.75" customHeight="1" x14ac:dyDescent="0.25">
      <c r="A230" s="226"/>
      <c r="B230" s="14" t="s">
        <v>279</v>
      </c>
      <c r="C230" s="11">
        <v>63.5</v>
      </c>
      <c r="D230" s="11">
        <v>-76.5</v>
      </c>
      <c r="E230" s="11">
        <v>0</v>
      </c>
      <c r="F230" s="11">
        <v>0</v>
      </c>
      <c r="G230" s="11">
        <v>56</v>
      </c>
      <c r="H230" s="11">
        <v>83.3</v>
      </c>
      <c r="I230" s="11">
        <v>-6.1</v>
      </c>
      <c r="J230" s="11">
        <v>-59.5</v>
      </c>
      <c r="K230" s="11">
        <v>-84.2</v>
      </c>
      <c r="L230" s="53">
        <v>0</v>
      </c>
      <c r="M230" s="11">
        <v>-7.5</v>
      </c>
      <c r="N230" s="11">
        <v>0</v>
      </c>
      <c r="O230" s="11">
        <v>-6.2</v>
      </c>
      <c r="P230" s="11">
        <v>-90.3</v>
      </c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3"/>
    </row>
    <row r="231" spans="1:31" x14ac:dyDescent="0.25">
      <c r="A231" s="240" t="s">
        <v>280</v>
      </c>
      <c r="B231" s="4" t="s">
        <v>281</v>
      </c>
      <c r="C231" s="47">
        <v>422188</v>
      </c>
      <c r="D231" s="47">
        <v>421809</v>
      </c>
      <c r="E231" s="47">
        <v>404700</v>
      </c>
      <c r="F231" s="47">
        <v>434569</v>
      </c>
      <c r="G231" s="47">
        <v>467581</v>
      </c>
      <c r="H231" s="47">
        <v>539668</v>
      </c>
      <c r="I231" s="47">
        <v>560167</v>
      </c>
      <c r="J231" s="47">
        <v>475285</v>
      </c>
      <c r="K231" s="47">
        <v>545930</v>
      </c>
      <c r="L231" s="52">
        <v>534472</v>
      </c>
      <c r="M231" s="47">
        <v>627112</v>
      </c>
      <c r="N231" s="47">
        <v>704078</v>
      </c>
      <c r="O231" s="47">
        <v>666037</v>
      </c>
      <c r="P231" s="47">
        <v>664205</v>
      </c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3"/>
    </row>
    <row r="232" spans="1:31" x14ac:dyDescent="0.25">
      <c r="A232" s="225"/>
      <c r="B232" s="6" t="s">
        <v>282</v>
      </c>
      <c r="C232" s="7">
        <v>0.79582018269008792</v>
      </c>
      <c r="D232" s="7">
        <v>-0.78428047072953699</v>
      </c>
      <c r="E232" s="7">
        <v>-3.6707843586032296</v>
      </c>
      <c r="F232" s="7">
        <v>6.0065775353203454</v>
      </c>
      <c r="G232" s="7">
        <v>5.3</v>
      </c>
      <c r="H232" s="7">
        <v>14.8</v>
      </c>
      <c r="I232" s="7">
        <v>-0.7</v>
      </c>
      <c r="J232" s="7">
        <v>-17.899999999999999</v>
      </c>
      <c r="K232" s="7">
        <v>11.8</v>
      </c>
      <c r="L232" s="52">
        <v>-5.4</v>
      </c>
      <c r="M232" s="7">
        <v>15.4</v>
      </c>
      <c r="N232" s="7">
        <v>10.9</v>
      </c>
      <c r="O232" s="7">
        <v>-5.8</v>
      </c>
      <c r="P232" s="7">
        <v>0.3</v>
      </c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3"/>
    </row>
    <row r="233" spans="1:31" x14ac:dyDescent="0.25">
      <c r="A233" s="225"/>
      <c r="B233" s="6" t="s">
        <v>283</v>
      </c>
      <c r="C233" s="49">
        <v>375048</v>
      </c>
      <c r="D233" s="49">
        <v>381674</v>
      </c>
      <c r="E233" s="49">
        <v>372401</v>
      </c>
      <c r="F233" s="49">
        <v>378571</v>
      </c>
      <c r="G233" s="49">
        <v>396300</v>
      </c>
      <c r="H233" s="49">
        <v>416009</v>
      </c>
      <c r="I233" s="49">
        <v>438946</v>
      </c>
      <c r="J233" s="49">
        <v>416841</v>
      </c>
      <c r="K233" s="49">
        <v>430675</v>
      </c>
      <c r="L233" s="52">
        <v>465584</v>
      </c>
      <c r="M233" s="49">
        <v>496858</v>
      </c>
      <c r="N233" s="49">
        <v>519972</v>
      </c>
      <c r="O233" s="49">
        <v>548276</v>
      </c>
      <c r="P233" s="49">
        <v>557180</v>
      </c>
      <c r="R233" s="180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3"/>
    </row>
    <row r="234" spans="1:31" ht="24" customHeight="1" x14ac:dyDescent="0.25">
      <c r="A234" s="225"/>
      <c r="B234" s="6" t="s">
        <v>284</v>
      </c>
      <c r="C234" s="7">
        <v>0.64159261091860653</v>
      </c>
      <c r="D234" s="7">
        <v>1.0592921497640573</v>
      </c>
      <c r="E234" s="7">
        <v>-2.0377111499914835</v>
      </c>
      <c r="F234" s="7">
        <v>0.35599177300218443</v>
      </c>
      <c r="G234" s="7">
        <v>3.3</v>
      </c>
      <c r="H234" s="7">
        <v>4.5</v>
      </c>
      <c r="I234" s="7">
        <v>0.9</v>
      </c>
      <c r="J234" s="7">
        <v>-8.1</v>
      </c>
      <c r="K234" s="7">
        <v>0.6</v>
      </c>
      <c r="L234" s="52">
        <v>4.4000000000000004</v>
      </c>
      <c r="M234" s="7">
        <v>5</v>
      </c>
      <c r="N234" s="7">
        <v>3.4</v>
      </c>
      <c r="O234" s="7">
        <v>5</v>
      </c>
      <c r="P234" s="7">
        <v>2.2000000000000002</v>
      </c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3"/>
    </row>
    <row r="235" spans="1:31" x14ac:dyDescent="0.25">
      <c r="A235" s="225"/>
      <c r="B235" s="6" t="s">
        <v>285</v>
      </c>
      <c r="C235" s="49">
        <v>64446</v>
      </c>
      <c r="D235" s="49">
        <v>68890</v>
      </c>
      <c r="E235" s="49">
        <v>67434</v>
      </c>
      <c r="F235" s="49">
        <v>70279</v>
      </c>
      <c r="G235" s="49">
        <v>75305</v>
      </c>
      <c r="H235" s="49">
        <v>77824</v>
      </c>
      <c r="I235" s="49">
        <v>86858</v>
      </c>
      <c r="J235" s="49">
        <v>99856</v>
      </c>
      <c r="K235" s="49">
        <v>103950</v>
      </c>
      <c r="L235" s="59">
        <v>114678</v>
      </c>
      <c r="M235" s="49">
        <v>117029</v>
      </c>
      <c r="N235" s="49">
        <v>129122</v>
      </c>
      <c r="O235" s="49">
        <v>133851</v>
      </c>
      <c r="P235" s="49">
        <v>134820</v>
      </c>
      <c r="Q235" s="29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3"/>
    </row>
    <row r="236" spans="1:31" x14ac:dyDescent="0.25">
      <c r="A236" s="225"/>
      <c r="B236" s="6" t="s">
        <v>286</v>
      </c>
      <c r="C236" s="7">
        <v>-2.9255215050555283</v>
      </c>
      <c r="D236" s="7">
        <v>6.1526272305265195</v>
      </c>
      <c r="E236" s="7">
        <v>-1.7203958816832232</v>
      </c>
      <c r="F236" s="7">
        <v>2.8854417895586959</v>
      </c>
      <c r="G236" s="7">
        <v>4.9000000000000004</v>
      </c>
      <c r="H236" s="7">
        <v>2.8</v>
      </c>
      <c r="I236" s="7">
        <v>6.7</v>
      </c>
      <c r="J236" s="7">
        <v>11.3</v>
      </c>
      <c r="K236" s="7">
        <v>1.4</v>
      </c>
      <c r="L236" s="52">
        <v>6.6</v>
      </c>
      <c r="M236" s="7">
        <v>0.4</v>
      </c>
      <c r="N236" s="7">
        <v>9</v>
      </c>
      <c r="O236" s="7">
        <v>3.3</v>
      </c>
      <c r="P236" s="7">
        <v>1.3</v>
      </c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3"/>
    </row>
    <row r="237" spans="1:31" x14ac:dyDescent="0.25">
      <c r="A237" s="225"/>
      <c r="B237" s="6" t="s">
        <v>287</v>
      </c>
      <c r="C237" s="49">
        <v>49012</v>
      </c>
      <c r="D237" s="49">
        <v>52520</v>
      </c>
      <c r="E237" s="49">
        <v>51644</v>
      </c>
      <c r="F237" s="49">
        <v>50098</v>
      </c>
      <c r="G237" s="49">
        <v>53896</v>
      </c>
      <c r="H237" s="49">
        <v>55706</v>
      </c>
      <c r="I237" s="49">
        <v>59147</v>
      </c>
      <c r="J237" s="49">
        <v>60351</v>
      </c>
      <c r="K237" s="49">
        <v>65537</v>
      </c>
      <c r="L237" s="52">
        <v>71628</v>
      </c>
      <c r="M237" s="49">
        <v>75819</v>
      </c>
      <c r="N237" s="49">
        <v>79603</v>
      </c>
      <c r="O237" s="49">
        <v>86395</v>
      </c>
      <c r="P237" s="49">
        <v>87412</v>
      </c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3"/>
    </row>
    <row r="238" spans="1:31" x14ac:dyDescent="0.25">
      <c r="A238" s="225"/>
      <c r="B238" s="6" t="s">
        <v>288</v>
      </c>
      <c r="C238" s="7">
        <v>5</v>
      </c>
      <c r="D238" s="7">
        <v>6.4</v>
      </c>
      <c r="E238" s="7">
        <v>-1.3</v>
      </c>
      <c r="F238" s="7">
        <v>-4.2</v>
      </c>
      <c r="G238" s="7">
        <v>5.3</v>
      </c>
      <c r="H238" s="7">
        <v>2.8</v>
      </c>
      <c r="I238" s="7">
        <v>1.5</v>
      </c>
      <c r="J238" s="7">
        <v>-1.2</v>
      </c>
      <c r="K238" s="7">
        <v>5.7</v>
      </c>
      <c r="L238" s="52">
        <v>5.6</v>
      </c>
      <c r="M238" s="7">
        <v>4.0999999999999996</v>
      </c>
      <c r="N238" s="7">
        <v>3.7</v>
      </c>
      <c r="O238" s="7">
        <v>8.1</v>
      </c>
      <c r="P238" s="7">
        <v>1.8</v>
      </c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3"/>
    </row>
    <row r="239" spans="1:31" x14ac:dyDescent="0.25">
      <c r="A239" s="225"/>
      <c r="B239" s="6" t="s">
        <v>289</v>
      </c>
      <c r="C239" s="7">
        <v>12815</v>
      </c>
      <c r="D239" s="7">
        <v>14783</v>
      </c>
      <c r="E239" s="7">
        <v>18876</v>
      </c>
      <c r="F239" s="7">
        <v>21925</v>
      </c>
      <c r="G239" s="7">
        <v>25851</v>
      </c>
      <c r="H239" s="7">
        <v>18161</v>
      </c>
      <c r="I239" s="7">
        <v>19681</v>
      </c>
      <c r="J239" s="7">
        <v>0</v>
      </c>
      <c r="K239" s="7">
        <v>0</v>
      </c>
      <c r="L239" s="53">
        <v>0</v>
      </c>
      <c r="M239" s="7" t="s">
        <v>30</v>
      </c>
      <c r="N239" s="7" t="s">
        <v>30</v>
      </c>
      <c r="O239" s="7">
        <v>0</v>
      </c>
      <c r="P239" s="7" t="s">
        <v>30</v>
      </c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3"/>
    </row>
    <row r="240" spans="1:31" x14ac:dyDescent="0.25">
      <c r="A240" s="225"/>
      <c r="B240" s="6" t="s">
        <v>290</v>
      </c>
      <c r="C240" s="7">
        <v>8.8000000000000007</v>
      </c>
      <c r="D240" s="7">
        <v>14.6</v>
      </c>
      <c r="E240" s="7">
        <v>28.2</v>
      </c>
      <c r="F240" s="7">
        <v>14.7</v>
      </c>
      <c r="G240" s="7">
        <v>15.4</v>
      </c>
      <c r="H240" s="7">
        <v>-30.1</v>
      </c>
      <c r="I240" s="7">
        <v>3.6</v>
      </c>
      <c r="J240" s="7">
        <v>0</v>
      </c>
      <c r="K240" s="7">
        <v>0</v>
      </c>
      <c r="L240" s="52">
        <v>0</v>
      </c>
      <c r="M240" s="7" t="s">
        <v>30</v>
      </c>
      <c r="N240" s="7" t="s">
        <v>30</v>
      </c>
      <c r="O240" s="7" t="s">
        <v>30</v>
      </c>
      <c r="P240" s="7" t="s">
        <v>30</v>
      </c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3"/>
    </row>
    <row r="241" spans="1:31" x14ac:dyDescent="0.25">
      <c r="A241" s="225"/>
      <c r="B241" s="6" t="s">
        <v>291</v>
      </c>
      <c r="C241" s="49">
        <v>134239</v>
      </c>
      <c r="D241" s="49">
        <v>135040</v>
      </c>
      <c r="E241" s="49">
        <v>131960</v>
      </c>
      <c r="F241" s="49">
        <v>136641</v>
      </c>
      <c r="G241" s="49">
        <v>139536</v>
      </c>
      <c r="H241" s="49">
        <v>146283</v>
      </c>
      <c r="I241" s="49">
        <v>152194</v>
      </c>
      <c r="J241" s="49">
        <v>157135</v>
      </c>
      <c r="K241" s="49">
        <v>165793</v>
      </c>
      <c r="L241" s="52">
        <v>179342</v>
      </c>
      <c r="M241" s="49">
        <v>195324</v>
      </c>
      <c r="N241" s="49">
        <v>199710</v>
      </c>
      <c r="O241" s="49">
        <v>202714</v>
      </c>
      <c r="P241" s="49">
        <v>212367</v>
      </c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3"/>
    </row>
    <row r="242" spans="1:31" ht="24" customHeight="1" x14ac:dyDescent="0.25">
      <c r="A242" s="225"/>
      <c r="B242" s="6" t="s">
        <v>292</v>
      </c>
      <c r="C242" s="7">
        <v>-2.0099030916578831</v>
      </c>
      <c r="D242" s="7">
        <v>-0.10258496915409587</v>
      </c>
      <c r="E242" s="7">
        <v>-1.8883591236985797</v>
      </c>
      <c r="F242" s="7">
        <v>2.2223827538116803</v>
      </c>
      <c r="G242" s="7">
        <v>0</v>
      </c>
      <c r="H242" s="7">
        <v>4.3</v>
      </c>
      <c r="I242" s="7">
        <v>-0.5</v>
      </c>
      <c r="J242" s="7">
        <v>-0.1</v>
      </c>
      <c r="K242" s="7">
        <v>2.7</v>
      </c>
      <c r="L242" s="52">
        <v>4.5</v>
      </c>
      <c r="M242" s="7">
        <v>7.2</v>
      </c>
      <c r="N242" s="7">
        <v>1</v>
      </c>
      <c r="O242" s="7">
        <v>1.1000000000000001</v>
      </c>
      <c r="P242" s="7">
        <v>5.4</v>
      </c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3"/>
    </row>
    <row r="243" spans="1:31" x14ac:dyDescent="0.25">
      <c r="A243" s="225"/>
      <c r="B243" s="6" t="s">
        <v>293</v>
      </c>
      <c r="C243" s="49">
        <v>35473</v>
      </c>
      <c r="D243" s="49">
        <v>33846</v>
      </c>
      <c r="E243" s="49">
        <v>34179</v>
      </c>
      <c r="F243" s="49">
        <v>34662</v>
      </c>
      <c r="G243" s="49">
        <v>35834</v>
      </c>
      <c r="H243" s="49">
        <v>35918</v>
      </c>
      <c r="I243" s="49">
        <v>39750</v>
      </c>
      <c r="J243" s="49">
        <v>40672</v>
      </c>
      <c r="K243" s="49">
        <v>43271</v>
      </c>
      <c r="L243" s="52">
        <v>47243</v>
      </c>
      <c r="M243" s="49">
        <v>49526</v>
      </c>
      <c r="N243" s="49">
        <v>57546</v>
      </c>
      <c r="O243" s="49">
        <v>59705</v>
      </c>
      <c r="P243" s="49">
        <v>63385</v>
      </c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3"/>
    </row>
    <row r="244" spans="1:31" ht="24" customHeight="1" x14ac:dyDescent="0.25">
      <c r="A244" s="225"/>
      <c r="B244" s="6" t="s">
        <v>294</v>
      </c>
      <c r="C244" s="7">
        <v>-2.3361183422754617</v>
      </c>
      <c r="D244" s="7">
        <v>-5.2498381148440965</v>
      </c>
      <c r="E244" s="7">
        <v>1.389425811738354</v>
      </c>
      <c r="F244" s="7">
        <v>0.11555077092915145</v>
      </c>
      <c r="G244" s="7">
        <v>1.2</v>
      </c>
      <c r="H244" s="7">
        <v>-0.3</v>
      </c>
      <c r="I244" s="7">
        <v>5.8</v>
      </c>
      <c r="J244" s="7">
        <v>-0.9</v>
      </c>
      <c r="K244" s="7">
        <v>3.6</v>
      </c>
      <c r="L244" s="53">
        <v>5.5</v>
      </c>
      <c r="M244" s="7">
        <v>3.1</v>
      </c>
      <c r="N244" s="7">
        <v>14.8</v>
      </c>
      <c r="O244" s="7">
        <v>3.3</v>
      </c>
      <c r="P244" s="7">
        <v>6.8</v>
      </c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3"/>
    </row>
    <row r="245" spans="1:31" x14ac:dyDescent="0.25">
      <c r="A245" s="225"/>
      <c r="B245" s="6" t="s">
        <v>295</v>
      </c>
      <c r="C245" s="49">
        <v>12411</v>
      </c>
      <c r="D245" s="49">
        <v>13233</v>
      </c>
      <c r="E245" s="49">
        <v>12875</v>
      </c>
      <c r="F245" s="49">
        <v>12816</v>
      </c>
      <c r="G245" s="49">
        <v>13222</v>
      </c>
      <c r="H245" s="49">
        <v>13401</v>
      </c>
      <c r="I245" s="49">
        <v>14033</v>
      </c>
      <c r="J245" s="49">
        <v>14532</v>
      </c>
      <c r="K245" s="49">
        <v>15439</v>
      </c>
      <c r="L245" s="52">
        <v>18192</v>
      </c>
      <c r="M245" s="49">
        <v>19713</v>
      </c>
      <c r="N245" s="49">
        <v>21016</v>
      </c>
      <c r="O245" s="49">
        <v>21142</v>
      </c>
      <c r="P245" s="49">
        <v>22382</v>
      </c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3"/>
    </row>
    <row r="246" spans="1:31" ht="24" customHeight="1" x14ac:dyDescent="0.25">
      <c r="A246" s="225"/>
      <c r="B246" s="6" t="s">
        <v>296</v>
      </c>
      <c r="C246" s="7">
        <v>5</v>
      </c>
      <c r="D246" s="7">
        <v>5.9</v>
      </c>
      <c r="E246" s="7">
        <v>-2.2999999999999998</v>
      </c>
      <c r="F246" s="7">
        <v>-1.7</v>
      </c>
      <c r="G246" s="7">
        <v>1</v>
      </c>
      <c r="H246" s="7">
        <v>0.8</v>
      </c>
      <c r="I246" s="7">
        <v>0.1</v>
      </c>
      <c r="J246" s="7">
        <v>0.2</v>
      </c>
      <c r="K246" s="7">
        <v>3.4</v>
      </c>
      <c r="L246" s="52">
        <v>13.8</v>
      </c>
      <c r="M246" s="7">
        <v>6.6</v>
      </c>
      <c r="N246" s="7">
        <v>5.3</v>
      </c>
      <c r="O246" s="7">
        <v>0.2</v>
      </c>
      <c r="P246" s="7">
        <v>6.5</v>
      </c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3"/>
    </row>
    <row r="247" spans="1:31" x14ac:dyDescent="0.25">
      <c r="A247" s="225"/>
      <c r="B247" s="6" t="s">
        <v>297</v>
      </c>
      <c r="C247" s="49">
        <v>174103</v>
      </c>
      <c r="D247" s="49">
        <v>133405</v>
      </c>
      <c r="E247" s="49">
        <v>80169</v>
      </c>
      <c r="F247" s="49">
        <v>87318</v>
      </c>
      <c r="G247" s="49">
        <v>97384</v>
      </c>
      <c r="H247" s="49">
        <v>106527</v>
      </c>
      <c r="I247" s="49">
        <v>113657</v>
      </c>
      <c r="J247" s="49">
        <v>96821</v>
      </c>
      <c r="K247" s="49">
        <v>100965</v>
      </c>
      <c r="L247" s="52">
        <v>115658</v>
      </c>
      <c r="M247" s="49">
        <v>120283</v>
      </c>
      <c r="N247" s="49">
        <v>128329</v>
      </c>
      <c r="O247" s="49">
        <v>142195</v>
      </c>
      <c r="P247" s="49">
        <v>143606</v>
      </c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3"/>
    </row>
    <row r="248" spans="1:31" x14ac:dyDescent="0.25">
      <c r="A248" s="225"/>
      <c r="B248" s="6" t="s">
        <v>298</v>
      </c>
      <c r="C248" s="7">
        <v>6.2926194602708652</v>
      </c>
      <c r="D248" s="7">
        <v>6.2387980602446547</v>
      </c>
      <c r="E248" s="7">
        <v>-7.71501507060115</v>
      </c>
      <c r="F248" s="7">
        <v>7.5237960466585152</v>
      </c>
      <c r="G248" s="7">
        <v>9.1999999999999993</v>
      </c>
      <c r="H248" s="7">
        <v>1.9</v>
      </c>
      <c r="I248" s="7">
        <v>2</v>
      </c>
      <c r="J248" s="7">
        <v>-17.5</v>
      </c>
      <c r="K248" s="7">
        <v>1.5</v>
      </c>
      <c r="L248" s="52">
        <v>10.7</v>
      </c>
      <c r="M248" s="7">
        <v>2.2999999999999998</v>
      </c>
      <c r="N248" s="7">
        <v>5.4</v>
      </c>
      <c r="O248" s="7">
        <v>10.4</v>
      </c>
      <c r="P248" s="7">
        <v>1.6</v>
      </c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3"/>
    </row>
    <row r="249" spans="1:31" x14ac:dyDescent="0.25">
      <c r="A249" s="225"/>
      <c r="B249" s="6" t="s">
        <v>299</v>
      </c>
      <c r="C249" s="49">
        <v>35458</v>
      </c>
      <c r="D249" s="49">
        <v>37361</v>
      </c>
      <c r="E249" s="49">
        <v>35717</v>
      </c>
      <c r="F249" s="49">
        <v>31624</v>
      </c>
      <c r="G249" s="49">
        <v>30350</v>
      </c>
      <c r="H249" s="49">
        <v>29519</v>
      </c>
      <c r="I249" s="49">
        <v>29234</v>
      </c>
      <c r="J249" s="49">
        <v>26166</v>
      </c>
      <c r="K249" s="49">
        <v>26312</v>
      </c>
      <c r="L249" s="52">
        <v>26967</v>
      </c>
      <c r="M249" s="49">
        <v>28352</v>
      </c>
      <c r="N249" s="49">
        <v>27036</v>
      </c>
      <c r="O249" s="49">
        <v>27920</v>
      </c>
      <c r="P249" s="49">
        <v>27840</v>
      </c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3"/>
    </row>
    <row r="250" spans="1:31" ht="24" customHeight="1" x14ac:dyDescent="0.25">
      <c r="A250" s="225"/>
      <c r="B250" s="6" t="s">
        <v>300</v>
      </c>
      <c r="C250" s="7">
        <v>-2</v>
      </c>
      <c r="D250" s="7">
        <v>4.5999999999999996</v>
      </c>
      <c r="E250" s="7">
        <v>-4</v>
      </c>
      <c r="F250" s="7">
        <v>-12.6</v>
      </c>
      <c r="G250" s="7">
        <v>-6.1</v>
      </c>
      <c r="H250" s="7">
        <v>-3.2</v>
      </c>
      <c r="I250" s="7">
        <v>-5.3</v>
      </c>
      <c r="J250" s="7">
        <v>-13.4</v>
      </c>
      <c r="K250" s="7">
        <v>-2.1</v>
      </c>
      <c r="L250" s="52">
        <v>-1</v>
      </c>
      <c r="M250" s="7">
        <v>3.4</v>
      </c>
      <c r="N250" s="7">
        <v>-5.8</v>
      </c>
      <c r="O250" s="7">
        <v>2.9</v>
      </c>
      <c r="P250" s="7">
        <v>0.3</v>
      </c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3"/>
    </row>
    <row r="251" spans="1:31" x14ac:dyDescent="0.25">
      <c r="A251" s="225"/>
      <c r="B251" s="6" t="s">
        <v>301</v>
      </c>
      <c r="C251" s="49">
        <v>5661</v>
      </c>
      <c r="D251" s="49">
        <v>6835</v>
      </c>
      <c r="E251" s="49">
        <v>6525</v>
      </c>
      <c r="F251" s="49">
        <v>7037</v>
      </c>
      <c r="G251" s="49">
        <v>6544</v>
      </c>
      <c r="H251" s="49">
        <v>12172</v>
      </c>
      <c r="I251" s="49">
        <v>11491</v>
      </c>
      <c r="J251" s="49">
        <v>7724</v>
      </c>
      <c r="K251" s="49">
        <v>6141</v>
      </c>
      <c r="L251" s="52">
        <v>7184</v>
      </c>
      <c r="M251" s="49">
        <v>7258</v>
      </c>
      <c r="N251" s="49">
        <v>7126</v>
      </c>
      <c r="O251" s="49">
        <v>7225</v>
      </c>
      <c r="P251" s="49">
        <v>7772</v>
      </c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3"/>
    </row>
    <row r="252" spans="1:31" x14ac:dyDescent="0.25">
      <c r="A252" s="225"/>
      <c r="B252" s="6" t="s">
        <v>302</v>
      </c>
      <c r="C252" s="7">
        <v>-16.8</v>
      </c>
      <c r="D252" s="7">
        <v>19.899999999999999</v>
      </c>
      <c r="E252" s="7">
        <v>-4.2</v>
      </c>
      <c r="F252" s="7">
        <v>6.5</v>
      </c>
      <c r="G252" s="7">
        <v>-9</v>
      </c>
      <c r="H252" s="7">
        <v>16.100000000000001</v>
      </c>
      <c r="I252" s="7">
        <v>-9.6999999999999993</v>
      </c>
      <c r="J252" s="7">
        <v>-34.9</v>
      </c>
      <c r="K252" s="7">
        <v>-22.6</v>
      </c>
      <c r="L252" s="52">
        <v>13</v>
      </c>
      <c r="M252" s="7">
        <v>-0.6</v>
      </c>
      <c r="N252" s="7">
        <v>-3</v>
      </c>
      <c r="O252" s="7">
        <v>1</v>
      </c>
      <c r="P252" s="7">
        <v>8.1999999999999993</v>
      </c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3"/>
    </row>
    <row r="253" spans="1:31" x14ac:dyDescent="0.25">
      <c r="A253" s="225"/>
      <c r="B253" s="6" t="s">
        <v>303</v>
      </c>
      <c r="C253" s="49">
        <v>7068</v>
      </c>
      <c r="D253" s="49">
        <v>976</v>
      </c>
      <c r="E253" s="49">
        <v>5933</v>
      </c>
      <c r="F253" s="49">
        <v>2387</v>
      </c>
      <c r="G253" s="49">
        <v>3872</v>
      </c>
      <c r="H253" s="49">
        <v>5925</v>
      </c>
      <c r="I253" s="49">
        <v>11372</v>
      </c>
      <c r="J253" s="49">
        <v>10677</v>
      </c>
      <c r="K253" s="49">
        <v>6266</v>
      </c>
      <c r="L253" s="52">
        <v>4953</v>
      </c>
      <c r="M253" s="49">
        <v>5031</v>
      </c>
      <c r="N253" s="49">
        <v>11135</v>
      </c>
      <c r="O253" s="49">
        <v>11554</v>
      </c>
      <c r="P253" s="49">
        <v>7541</v>
      </c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3"/>
    </row>
    <row r="254" spans="1:31" ht="24" customHeight="1" x14ac:dyDescent="0.25">
      <c r="A254" s="225"/>
      <c r="B254" s="6" t="s">
        <v>304</v>
      </c>
      <c r="C254" s="7">
        <v>-1.3</v>
      </c>
      <c r="D254" s="7">
        <v>-86.3</v>
      </c>
      <c r="E254" s="7">
        <v>0</v>
      </c>
      <c r="F254" s="7">
        <v>-60.3</v>
      </c>
      <c r="G254" s="7">
        <v>58.8</v>
      </c>
      <c r="H254" s="7">
        <v>52.3</v>
      </c>
      <c r="I254" s="7">
        <v>83.5</v>
      </c>
      <c r="J254" s="7">
        <v>-9.1</v>
      </c>
      <c r="K254" s="7">
        <v>-42.9</v>
      </c>
      <c r="L254" s="52">
        <v>-23.6</v>
      </c>
      <c r="M254" s="7">
        <v>-0.1</v>
      </c>
      <c r="N254" s="7">
        <v>118.7</v>
      </c>
      <c r="O254" s="7">
        <v>3.4</v>
      </c>
      <c r="P254" s="7">
        <v>-34.299999999999997</v>
      </c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3"/>
    </row>
    <row r="255" spans="1:31" x14ac:dyDescent="0.25">
      <c r="A255" s="225"/>
      <c r="B255" s="6" t="s">
        <v>305</v>
      </c>
      <c r="C255" s="49">
        <v>18519</v>
      </c>
      <c r="D255" s="49">
        <v>68057</v>
      </c>
      <c r="E255" s="49">
        <v>112097</v>
      </c>
      <c r="F255" s="49">
        <v>113564</v>
      </c>
      <c r="G255" s="49">
        <v>118614</v>
      </c>
      <c r="H255" s="49">
        <v>115583</v>
      </c>
      <c r="I255" s="49">
        <v>120998</v>
      </c>
      <c r="J255" s="49">
        <v>118318</v>
      </c>
      <c r="K255" s="49">
        <v>125198</v>
      </c>
      <c r="L255" s="52">
        <v>131480</v>
      </c>
      <c r="M255" s="49">
        <v>140610</v>
      </c>
      <c r="N255" s="49">
        <v>146636</v>
      </c>
      <c r="O255" s="49">
        <v>156668</v>
      </c>
      <c r="P255" s="49">
        <v>158054</v>
      </c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3"/>
    </row>
    <row r="256" spans="1:31" ht="24" customHeight="1" x14ac:dyDescent="0.25">
      <c r="A256" s="225"/>
      <c r="B256" s="6" t="s">
        <v>306</v>
      </c>
      <c r="C256" s="7">
        <v>-15</v>
      </c>
      <c r="D256" s="7">
        <v>-1</v>
      </c>
      <c r="E256" s="7">
        <v>-1.5</v>
      </c>
      <c r="F256" s="7">
        <v>0</v>
      </c>
      <c r="G256" s="7">
        <v>2.2000000000000002</v>
      </c>
      <c r="H256" s="7">
        <v>6.4</v>
      </c>
      <c r="I256" s="7">
        <v>0.1</v>
      </c>
      <c r="J256" s="7">
        <v>-5.3</v>
      </c>
      <c r="K256" s="7">
        <v>3</v>
      </c>
      <c r="L256" s="52">
        <v>1.5</v>
      </c>
      <c r="M256" s="7">
        <v>5.2</v>
      </c>
      <c r="N256" s="7">
        <v>3</v>
      </c>
      <c r="O256" s="7">
        <v>6.4</v>
      </c>
      <c r="P256" s="7">
        <v>1.5</v>
      </c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3"/>
    </row>
    <row r="257" spans="1:31" ht="24.75" customHeight="1" thickBot="1" x14ac:dyDescent="0.3">
      <c r="A257" s="226"/>
      <c r="B257" s="14" t="s">
        <v>307</v>
      </c>
      <c r="C257" s="60" t="e">
        <v>#N/A</v>
      </c>
      <c r="D257" s="60" t="e">
        <v>#N/A</v>
      </c>
      <c r="E257" s="52" t="e">
        <v>#N/A</v>
      </c>
      <c r="F257" s="52" t="e">
        <v>#N/A</v>
      </c>
      <c r="G257" s="52" t="e">
        <v>#N/A</v>
      </c>
      <c r="H257" s="52" t="e">
        <v>#N/A</v>
      </c>
      <c r="I257" s="52" t="e">
        <v>#N/A</v>
      </c>
      <c r="J257" s="52" t="e">
        <v>#N/A</v>
      </c>
      <c r="K257" s="52" t="e">
        <v>#N/A</v>
      </c>
      <c r="L257" s="52" t="e">
        <v>#N/A</v>
      </c>
      <c r="M257" s="52">
        <v>0</v>
      </c>
      <c r="N257" s="52">
        <v>208376</v>
      </c>
      <c r="O257" s="52">
        <v>227897</v>
      </c>
      <c r="P257" s="52">
        <v>209282</v>
      </c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3"/>
    </row>
    <row r="258" spans="1:31" x14ac:dyDescent="0.25">
      <c r="A258" s="241" t="s">
        <v>308</v>
      </c>
      <c r="B258" s="4" t="s">
        <v>309</v>
      </c>
      <c r="C258" s="47">
        <v>47140</v>
      </c>
      <c r="D258" s="47">
        <v>40135</v>
      </c>
      <c r="E258" s="47">
        <v>32299</v>
      </c>
      <c r="F258" s="47">
        <v>55998</v>
      </c>
      <c r="G258" s="47">
        <v>71281</v>
      </c>
      <c r="H258" s="47">
        <v>123659</v>
      </c>
      <c r="I258" s="47">
        <v>121221</v>
      </c>
      <c r="J258" s="47">
        <v>58444</v>
      </c>
      <c r="K258" s="47">
        <v>115255</v>
      </c>
      <c r="L258" s="61">
        <v>68888</v>
      </c>
      <c r="M258" s="47">
        <v>130254</v>
      </c>
      <c r="N258" s="47">
        <v>184106</v>
      </c>
      <c r="O258" s="47">
        <v>117761</v>
      </c>
      <c r="P258" s="47">
        <v>107025</v>
      </c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3"/>
    </row>
    <row r="259" spans="1:31" ht="24" customHeight="1" x14ac:dyDescent="0.25">
      <c r="A259" s="225"/>
      <c r="B259" s="6" t="s">
        <v>310</v>
      </c>
      <c r="C259" s="7">
        <v>2.0399103692509968</v>
      </c>
      <c r="D259" s="7">
        <v>-15.451828713641746</v>
      </c>
      <c r="E259" s="7">
        <v>-19.200909780895103</v>
      </c>
      <c r="F259" s="7">
        <v>71.155442965906573</v>
      </c>
      <c r="G259" s="7">
        <v>24.6</v>
      </c>
      <c r="H259" s="7">
        <v>72.599999999999994</v>
      </c>
      <c r="I259" s="7">
        <v>-6.3</v>
      </c>
      <c r="J259" s="7">
        <v>-53.3</v>
      </c>
      <c r="K259" s="7">
        <v>92</v>
      </c>
      <c r="L259" s="62">
        <v>-42.3</v>
      </c>
      <c r="M259" s="7">
        <v>86</v>
      </c>
      <c r="N259" s="7">
        <v>39.6</v>
      </c>
      <c r="O259" s="7">
        <v>-36.299999999999997</v>
      </c>
      <c r="P259" s="7">
        <v>-8.6</v>
      </c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3"/>
    </row>
    <row r="260" spans="1:31" x14ac:dyDescent="0.25">
      <c r="A260" s="225"/>
      <c r="B260" s="6" t="s">
        <v>311</v>
      </c>
      <c r="C260" s="49">
        <v>41702</v>
      </c>
      <c r="D260" s="49">
        <v>39395</v>
      </c>
      <c r="E260" s="49">
        <v>31733</v>
      </c>
      <c r="F260" s="49">
        <v>34998</v>
      </c>
      <c r="G260" s="49">
        <v>49214</v>
      </c>
      <c r="H260" s="49">
        <v>78192</v>
      </c>
      <c r="I260" s="49">
        <v>71427</v>
      </c>
      <c r="J260" s="49">
        <v>36326</v>
      </c>
      <c r="K260" s="49">
        <v>110556</v>
      </c>
      <c r="L260" s="63">
        <v>50738</v>
      </c>
      <c r="M260" s="49">
        <v>112326</v>
      </c>
      <c r="N260" s="49">
        <v>138380</v>
      </c>
      <c r="O260" s="49">
        <v>81420</v>
      </c>
      <c r="P260" s="49">
        <v>96481</v>
      </c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3"/>
    </row>
    <row r="261" spans="1:31" ht="24" customHeight="1" x14ac:dyDescent="0.25">
      <c r="A261" s="225"/>
      <c r="B261" s="6" t="s">
        <v>312</v>
      </c>
      <c r="C261" s="7">
        <v>6.8</v>
      </c>
      <c r="D261" s="7">
        <v>-6.2</v>
      </c>
      <c r="E261" s="7">
        <v>-19.100000000000001</v>
      </c>
      <c r="F261" s="7">
        <v>8.9</v>
      </c>
      <c r="G261" s="7">
        <v>37.6</v>
      </c>
      <c r="H261" s="7">
        <v>58.1</v>
      </c>
      <c r="I261" s="7">
        <v>-12.6</v>
      </c>
      <c r="J261" s="7">
        <v>-50.8</v>
      </c>
      <c r="K261" s="7">
        <v>196.3</v>
      </c>
      <c r="L261" s="62">
        <v>-55.7</v>
      </c>
      <c r="M261" s="7">
        <v>117.8</v>
      </c>
      <c r="N261" s="7">
        <v>21.7</v>
      </c>
      <c r="O261" s="7">
        <v>-41.4</v>
      </c>
      <c r="P261" s="7">
        <v>19.2</v>
      </c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3"/>
    </row>
    <row r="262" spans="1:31" x14ac:dyDescent="0.25">
      <c r="A262" s="225"/>
      <c r="B262" s="6" t="s">
        <v>313</v>
      </c>
      <c r="C262" s="49">
        <v>5000</v>
      </c>
      <c r="D262" s="49">
        <v>0</v>
      </c>
      <c r="E262" s="49">
        <v>0</v>
      </c>
      <c r="F262" s="49">
        <v>21000</v>
      </c>
      <c r="G262" s="49">
        <v>22000</v>
      </c>
      <c r="H262" s="49">
        <v>29000</v>
      </c>
      <c r="I262" s="49">
        <v>30000</v>
      </c>
      <c r="J262" s="49">
        <v>18600</v>
      </c>
      <c r="K262" s="49">
        <v>4000</v>
      </c>
      <c r="L262" s="64">
        <v>15000</v>
      </c>
      <c r="M262" s="49">
        <v>14110</v>
      </c>
      <c r="N262" s="49">
        <v>18196</v>
      </c>
      <c r="O262" s="49">
        <v>36178</v>
      </c>
      <c r="P262" s="49">
        <v>3936</v>
      </c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3"/>
    </row>
    <row r="263" spans="1:31" ht="24" customHeight="1" x14ac:dyDescent="0.25">
      <c r="A263" s="225"/>
      <c r="B263" s="6" t="s">
        <v>314</v>
      </c>
      <c r="C263" s="7">
        <v>-5.3</v>
      </c>
      <c r="D263" s="7">
        <v>0</v>
      </c>
      <c r="E263" s="7">
        <v>0</v>
      </c>
      <c r="F263" s="7">
        <v>0</v>
      </c>
      <c r="G263" s="7">
        <v>2.5</v>
      </c>
      <c r="H263" s="7">
        <v>31.2</v>
      </c>
      <c r="I263" s="7">
        <v>-1.1000000000000001</v>
      </c>
      <c r="J263" s="7">
        <v>-40</v>
      </c>
      <c r="K263" s="7">
        <v>-79.099999999999994</v>
      </c>
      <c r="L263" s="50">
        <v>0</v>
      </c>
      <c r="M263" s="7">
        <v>-7.5</v>
      </c>
      <c r="N263" s="7">
        <v>27.4</v>
      </c>
      <c r="O263" s="7">
        <v>98</v>
      </c>
      <c r="P263" s="7">
        <v>-89.1</v>
      </c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3"/>
    </row>
    <row r="264" spans="1:31" x14ac:dyDescent="0.25">
      <c r="A264" s="225"/>
      <c r="B264" s="6" t="s">
        <v>315</v>
      </c>
      <c r="C264" s="49">
        <v>438</v>
      </c>
      <c r="D264" s="49">
        <v>740</v>
      </c>
      <c r="E264" s="49">
        <v>566</v>
      </c>
      <c r="F264" s="49">
        <v>0</v>
      </c>
      <c r="G264" s="49">
        <v>67</v>
      </c>
      <c r="H264" s="49">
        <v>16467</v>
      </c>
      <c r="I264" s="49">
        <v>19794</v>
      </c>
      <c r="J264" s="49">
        <v>3518</v>
      </c>
      <c r="K264" s="49">
        <v>699</v>
      </c>
      <c r="L264" s="65">
        <v>3150</v>
      </c>
      <c r="M264" s="49">
        <v>3818</v>
      </c>
      <c r="N264" s="49">
        <v>27530</v>
      </c>
      <c r="O264" s="49">
        <v>163</v>
      </c>
      <c r="P264" s="49">
        <v>6608</v>
      </c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3"/>
    </row>
    <row r="265" spans="1:31" ht="24.75" customHeight="1" x14ac:dyDescent="0.25">
      <c r="A265" s="226"/>
      <c r="B265" s="14" t="s">
        <v>316</v>
      </c>
      <c r="C265" s="11">
        <v>-76.7</v>
      </c>
      <c r="D265" s="11">
        <v>67.8</v>
      </c>
      <c r="E265" s="11">
        <v>-23.2</v>
      </c>
      <c r="F265" s="11">
        <v>0</v>
      </c>
      <c r="G265" s="11">
        <v>0</v>
      </c>
      <c r="H265" s="11">
        <v>0</v>
      </c>
      <c r="I265" s="11">
        <v>14.9</v>
      </c>
      <c r="J265" s="11">
        <v>-82.8</v>
      </c>
      <c r="K265" s="11">
        <v>-80.7</v>
      </c>
      <c r="L265" s="42">
        <v>0</v>
      </c>
      <c r="M265" s="11">
        <v>19.2</v>
      </c>
      <c r="N265" s="11">
        <v>0</v>
      </c>
      <c r="O265" s="11">
        <v>-99.4</v>
      </c>
      <c r="P265" s="11" t="s">
        <v>106</v>
      </c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3"/>
    </row>
    <row r="266" spans="1:31" x14ac:dyDescent="0.25">
      <c r="A266" s="235" t="s">
        <v>317</v>
      </c>
      <c r="B266" s="4" t="s">
        <v>318</v>
      </c>
      <c r="C266" s="47">
        <v>-28450</v>
      </c>
      <c r="D266" s="47">
        <v>-35566</v>
      </c>
      <c r="E266" s="47">
        <v>-9589</v>
      </c>
      <c r="F266" s="47">
        <v>-10880</v>
      </c>
      <c r="G266" s="47">
        <v>-5231</v>
      </c>
      <c r="H266" s="47">
        <v>143</v>
      </c>
      <c r="I266" s="47">
        <v>171</v>
      </c>
      <c r="J266" s="47">
        <v>229</v>
      </c>
      <c r="K266" s="47">
        <v>-3250</v>
      </c>
      <c r="L266" s="66">
        <v>-5073</v>
      </c>
      <c r="M266" s="47">
        <v>-12875</v>
      </c>
      <c r="N266" s="47">
        <v>-22066</v>
      </c>
      <c r="O266" s="47">
        <v>-6683</v>
      </c>
      <c r="P266" s="47">
        <v>206</v>
      </c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3"/>
    </row>
    <row r="267" spans="1:31" x14ac:dyDescent="0.25">
      <c r="A267" s="225"/>
      <c r="B267" s="6" t="s">
        <v>319</v>
      </c>
      <c r="C267" s="49">
        <v>-28450</v>
      </c>
      <c r="D267" s="49">
        <v>-35566</v>
      </c>
      <c r="E267" s="49">
        <v>-9589</v>
      </c>
      <c r="F267" s="49">
        <v>-21880</v>
      </c>
      <c r="G267" s="49">
        <v>-16231</v>
      </c>
      <c r="H267" s="49">
        <v>-11857</v>
      </c>
      <c r="I267" s="49">
        <v>-11829</v>
      </c>
      <c r="J267" s="49">
        <v>-9771</v>
      </c>
      <c r="K267" s="49">
        <v>-10676</v>
      </c>
      <c r="L267" s="50">
        <v>-10073</v>
      </c>
      <c r="M267" s="49">
        <v>-12875</v>
      </c>
      <c r="N267" s="49">
        <v>-22066</v>
      </c>
      <c r="O267" s="49">
        <v>-6683</v>
      </c>
      <c r="P267" s="49">
        <v>206</v>
      </c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3"/>
    </row>
    <row r="268" spans="1:31" ht="15.75" customHeight="1" x14ac:dyDescent="0.25">
      <c r="A268" s="226"/>
      <c r="B268" s="14" t="s">
        <v>320</v>
      </c>
      <c r="C268" s="41">
        <v>-126769</v>
      </c>
      <c r="D268" s="41">
        <v>-162335</v>
      </c>
      <c r="E268" s="41">
        <v>-171924</v>
      </c>
      <c r="F268" s="41">
        <v>-172804</v>
      </c>
      <c r="G268" s="41">
        <v>-167035</v>
      </c>
      <c r="H268" s="41">
        <v>-143378</v>
      </c>
      <c r="I268" s="41">
        <v>-97770</v>
      </c>
      <c r="J268" s="41">
        <v>-84941</v>
      </c>
      <c r="K268" s="41">
        <v>-88191</v>
      </c>
      <c r="L268" s="42">
        <v>-93264</v>
      </c>
      <c r="M268" s="41">
        <v>-100964</v>
      </c>
      <c r="N268" s="41">
        <v>-102587</v>
      </c>
      <c r="O268" s="41">
        <v>-103279</v>
      </c>
      <c r="P268" s="41">
        <v>-98837</v>
      </c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3"/>
    </row>
    <row r="269" spans="1:31" x14ac:dyDescent="0.25">
      <c r="A269" s="227" t="s">
        <v>321</v>
      </c>
      <c r="B269" s="4" t="s">
        <v>322</v>
      </c>
      <c r="C269" s="5" t="e">
        <v>#N/A</v>
      </c>
      <c r="D269" s="5" t="e">
        <v>#N/A</v>
      </c>
      <c r="E269" s="5">
        <v>31051.242999999999</v>
      </c>
      <c r="F269" s="5">
        <v>30847.616999999998</v>
      </c>
      <c r="G269" s="5">
        <v>30523.007000000001</v>
      </c>
      <c r="H269" s="5">
        <v>28794.3</v>
      </c>
      <c r="I269" s="5">
        <v>28696.3</v>
      </c>
      <c r="J269" s="5">
        <v>28716.1</v>
      </c>
      <c r="K269" s="5">
        <v>28308.6</v>
      </c>
      <c r="L269" s="49">
        <v>28322</v>
      </c>
      <c r="M269" s="5">
        <v>29227.8</v>
      </c>
      <c r="N269" s="5">
        <v>29411.9</v>
      </c>
      <c r="O269" s="5">
        <v>28533.200000000001</v>
      </c>
      <c r="P269" s="5">
        <v>28035.599999999999</v>
      </c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3"/>
    </row>
    <row r="270" spans="1:31" x14ac:dyDescent="0.25">
      <c r="A270" s="225"/>
      <c r="B270" s="6" t="s">
        <v>323</v>
      </c>
      <c r="C270" s="7" t="e">
        <v>#N/A</v>
      </c>
      <c r="D270" s="7" t="e">
        <v>#N/A</v>
      </c>
      <c r="E270" s="7">
        <v>2543.6089999999999</v>
      </c>
      <c r="F270" s="7">
        <v>2596.1950000000002</v>
      </c>
      <c r="G270" s="7">
        <v>2631.145</v>
      </c>
      <c r="H270" s="7">
        <v>2678.3</v>
      </c>
      <c r="I270" s="7">
        <v>2724.2</v>
      </c>
      <c r="J270" s="7">
        <v>2770.9</v>
      </c>
      <c r="K270" s="7">
        <v>2808.4</v>
      </c>
      <c r="L270" s="49">
        <v>2992.1</v>
      </c>
      <c r="M270" s="7">
        <v>3023.8</v>
      </c>
      <c r="N270" s="7">
        <v>3150</v>
      </c>
      <c r="O270" s="7">
        <v>3145.7</v>
      </c>
      <c r="P270" s="7">
        <v>3307.6</v>
      </c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3"/>
    </row>
    <row r="271" spans="1:31" x14ac:dyDescent="0.25">
      <c r="A271" s="225"/>
      <c r="B271" s="6" t="s">
        <v>324</v>
      </c>
      <c r="C271" s="7" t="e">
        <v>#N/A</v>
      </c>
      <c r="D271" s="7" t="e">
        <v>#N/A</v>
      </c>
      <c r="E271" s="7">
        <v>250.28800000000001</v>
      </c>
      <c r="F271" s="7">
        <v>245.709</v>
      </c>
      <c r="G271" s="7">
        <v>250.75299999999999</v>
      </c>
      <c r="H271" s="7">
        <v>282.3</v>
      </c>
      <c r="I271" s="7">
        <v>281.5</v>
      </c>
      <c r="J271" s="7">
        <v>281.3</v>
      </c>
      <c r="K271" s="7">
        <v>287.8</v>
      </c>
      <c r="L271" s="49">
        <v>318.60000000000002</v>
      </c>
      <c r="M271" s="7">
        <v>323.2</v>
      </c>
      <c r="N271" s="7">
        <v>346.5</v>
      </c>
      <c r="O271" s="7">
        <v>360.3</v>
      </c>
      <c r="P271" s="7">
        <v>383.9</v>
      </c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3"/>
    </row>
    <row r="272" spans="1:31" x14ac:dyDescent="0.25">
      <c r="A272" s="225"/>
      <c r="B272" s="6" t="s">
        <v>325</v>
      </c>
      <c r="C272" s="7" t="e">
        <v>#N/A</v>
      </c>
      <c r="D272" s="7" t="e">
        <v>#N/A</v>
      </c>
      <c r="E272" s="7">
        <v>675.41399999999999</v>
      </c>
      <c r="F272" s="7">
        <v>673.53499999999997</v>
      </c>
      <c r="G272" s="7">
        <v>679.32600000000002</v>
      </c>
      <c r="H272" s="7">
        <v>686.6</v>
      </c>
      <c r="I272" s="7">
        <v>688.5</v>
      </c>
      <c r="J272" s="7">
        <v>687.2</v>
      </c>
      <c r="K272" s="7">
        <v>676.1</v>
      </c>
      <c r="L272" s="49">
        <v>752.4</v>
      </c>
      <c r="M272" s="7">
        <v>1001.9</v>
      </c>
      <c r="N272" s="7">
        <v>1003.8</v>
      </c>
      <c r="O272" s="7">
        <v>1013.9</v>
      </c>
      <c r="P272" s="7">
        <v>809.4</v>
      </c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3"/>
    </row>
    <row r="273" spans="1:31" x14ac:dyDescent="0.25">
      <c r="A273" s="225"/>
      <c r="B273" s="6" t="s">
        <v>326</v>
      </c>
      <c r="C273" s="7" t="e">
        <v>#N/A</v>
      </c>
      <c r="D273" s="7" t="e">
        <v>#N/A</v>
      </c>
      <c r="E273" s="7">
        <v>7.492</v>
      </c>
      <c r="F273" s="7">
        <v>7.492</v>
      </c>
      <c r="G273" s="7">
        <v>7.492</v>
      </c>
      <c r="H273" s="7">
        <v>7.6</v>
      </c>
      <c r="I273" s="7">
        <v>7.7</v>
      </c>
      <c r="J273" s="7">
        <v>7.5</v>
      </c>
      <c r="K273" s="7">
        <v>7.5</v>
      </c>
      <c r="L273" s="49">
        <v>7.8</v>
      </c>
      <c r="M273" s="7">
        <v>7.9</v>
      </c>
      <c r="N273" s="7">
        <v>8</v>
      </c>
      <c r="O273" s="7">
        <v>8.1999999999999993</v>
      </c>
      <c r="P273" s="7">
        <v>8.6</v>
      </c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3"/>
    </row>
    <row r="274" spans="1:31" x14ac:dyDescent="0.25">
      <c r="A274" s="225"/>
      <c r="B274" s="6" t="s">
        <v>327</v>
      </c>
      <c r="C274" s="7" t="e">
        <v>#N/A</v>
      </c>
      <c r="D274" s="7" t="e">
        <v>#N/A</v>
      </c>
      <c r="E274" s="7">
        <v>52.411000000000001</v>
      </c>
      <c r="F274" s="7">
        <v>52.662999999999997</v>
      </c>
      <c r="G274" s="7">
        <v>52.649000000000001</v>
      </c>
      <c r="H274" s="7">
        <v>51</v>
      </c>
      <c r="I274" s="7">
        <v>63.1</v>
      </c>
      <c r="J274" s="7">
        <v>63.2</v>
      </c>
      <c r="K274" s="7">
        <v>63.1</v>
      </c>
      <c r="L274" s="7">
        <v>62.7</v>
      </c>
      <c r="M274" s="7">
        <v>63.2</v>
      </c>
      <c r="N274" s="7">
        <v>63.1</v>
      </c>
      <c r="O274" s="7">
        <v>63.7</v>
      </c>
      <c r="P274" s="7">
        <v>63.8</v>
      </c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3"/>
    </row>
    <row r="275" spans="1:31" x14ac:dyDescent="0.25">
      <c r="A275" s="225"/>
      <c r="B275" s="9" t="s">
        <v>328</v>
      </c>
      <c r="C275" s="7" t="e">
        <v>#N/A</v>
      </c>
      <c r="D275" s="7" t="e">
        <v>#N/A</v>
      </c>
      <c r="E275" s="7" t="e">
        <v>#N/A</v>
      </c>
      <c r="F275" s="7" t="e">
        <v>#N/A</v>
      </c>
      <c r="G275" s="7" t="e">
        <v>#N/A</v>
      </c>
      <c r="H275" s="7" t="e">
        <v>#N/A</v>
      </c>
      <c r="I275" s="7" t="e">
        <v>#N/A</v>
      </c>
      <c r="J275" s="7">
        <v>42.9</v>
      </c>
      <c r="K275" s="7">
        <v>47.4</v>
      </c>
      <c r="L275" s="7">
        <v>55.6</v>
      </c>
      <c r="M275" s="7">
        <v>54.3</v>
      </c>
      <c r="N275" s="7">
        <v>52</v>
      </c>
      <c r="O275" s="7">
        <v>0</v>
      </c>
      <c r="P275" s="7">
        <v>0</v>
      </c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3"/>
    </row>
    <row r="276" spans="1:31" x14ac:dyDescent="0.25">
      <c r="A276" s="225"/>
      <c r="B276" s="9" t="s">
        <v>329</v>
      </c>
      <c r="C276" s="7" t="e">
        <v>#N/A</v>
      </c>
      <c r="D276" s="7" t="e">
        <v>#N/A</v>
      </c>
      <c r="E276" s="7" t="e">
        <v>#N/A</v>
      </c>
      <c r="F276" s="7" t="e">
        <v>#N/A</v>
      </c>
      <c r="G276" s="7" t="e">
        <v>#N/A</v>
      </c>
      <c r="H276" s="7" t="e">
        <v>#N/A</v>
      </c>
      <c r="I276" s="7" t="e">
        <v>#N/A</v>
      </c>
      <c r="J276" s="7">
        <v>133.6</v>
      </c>
      <c r="K276" s="7">
        <v>138</v>
      </c>
      <c r="L276" s="49">
        <v>138.1</v>
      </c>
      <c r="M276" s="7">
        <v>145.69999999999999</v>
      </c>
      <c r="N276" s="7">
        <v>163</v>
      </c>
      <c r="O276" s="7">
        <v>188.6</v>
      </c>
      <c r="P276" s="7">
        <v>192.1</v>
      </c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3"/>
    </row>
    <row r="277" spans="1:31" x14ac:dyDescent="0.25">
      <c r="A277" s="225"/>
      <c r="B277" s="9" t="s">
        <v>330</v>
      </c>
      <c r="C277" s="7" t="e">
        <v>#N/A</v>
      </c>
      <c r="D277" s="7" t="e">
        <v>#N/A</v>
      </c>
      <c r="E277" s="7" t="e">
        <v>#N/A</v>
      </c>
      <c r="F277" s="7" t="e">
        <v>#N/A</v>
      </c>
      <c r="G277" s="7" t="e">
        <v>#N/A</v>
      </c>
      <c r="H277" s="7" t="e">
        <v>#N/A</v>
      </c>
      <c r="I277" s="7" t="e">
        <v>#N/A</v>
      </c>
      <c r="J277" s="7" t="e">
        <v>#N/A</v>
      </c>
      <c r="K277" s="7" t="e">
        <v>#N/A</v>
      </c>
      <c r="L277" s="49" t="e">
        <v>#N/A</v>
      </c>
      <c r="M277" s="7">
        <v>1871</v>
      </c>
      <c r="N277" s="7">
        <v>1943.8</v>
      </c>
      <c r="O277" s="7">
        <v>1965.4</v>
      </c>
      <c r="P277" s="7">
        <v>1958.3</v>
      </c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3"/>
    </row>
    <row r="278" spans="1:31" ht="24" customHeight="1" x14ac:dyDescent="0.25">
      <c r="A278" s="225"/>
      <c r="B278" s="32" t="s">
        <v>331</v>
      </c>
      <c r="C278" s="31" t="e">
        <v>#N/A</v>
      </c>
      <c r="D278" s="31" t="e">
        <v>#N/A</v>
      </c>
      <c r="E278" s="31" t="e">
        <v>#N/A</v>
      </c>
      <c r="F278" s="31" t="e">
        <v>#N/A</v>
      </c>
      <c r="G278" s="31" t="e">
        <v>#N/A</v>
      </c>
      <c r="H278" s="31" t="e">
        <v>#N/A</v>
      </c>
      <c r="I278" s="31" t="e">
        <v>#N/A</v>
      </c>
      <c r="J278" s="31" t="e">
        <v>#N/A</v>
      </c>
      <c r="K278" s="31" t="e">
        <v>#N/A</v>
      </c>
      <c r="L278" s="67" t="e">
        <v>#N/A</v>
      </c>
      <c r="M278" s="31">
        <v>0</v>
      </c>
      <c r="N278" s="31">
        <v>0</v>
      </c>
      <c r="O278" s="31">
        <v>0</v>
      </c>
      <c r="P278" s="31" t="s">
        <v>30</v>
      </c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3"/>
    </row>
    <row r="279" spans="1:31" x14ac:dyDescent="0.25">
      <c r="A279" s="225"/>
      <c r="B279" s="9" t="s">
        <v>332</v>
      </c>
      <c r="C279" s="7" t="e">
        <v>#N/A</v>
      </c>
      <c r="D279" s="7" t="e">
        <v>#N/A</v>
      </c>
      <c r="E279" s="7" t="e">
        <v>#N/A</v>
      </c>
      <c r="F279" s="7" t="e">
        <v>#N/A</v>
      </c>
      <c r="G279" s="7" t="e">
        <v>#N/A</v>
      </c>
      <c r="H279" s="7" t="e">
        <v>#N/A</v>
      </c>
      <c r="I279" s="7" t="e">
        <v>#N/A</v>
      </c>
      <c r="J279" s="7" t="e">
        <v>#N/A</v>
      </c>
      <c r="K279" s="7" t="e">
        <v>#N/A</v>
      </c>
      <c r="L279" s="49" t="e">
        <v>#N/A</v>
      </c>
      <c r="M279" s="7">
        <v>22179.9</v>
      </c>
      <c r="N279" s="7">
        <v>22129.4</v>
      </c>
      <c r="O279" s="7">
        <v>21250.400000000001</v>
      </c>
      <c r="P279" s="7">
        <v>20796.7</v>
      </c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3"/>
    </row>
    <row r="280" spans="1:31" x14ac:dyDescent="0.25">
      <c r="A280" s="225"/>
      <c r="B280" s="32" t="s">
        <v>333</v>
      </c>
      <c r="C280" s="31" t="e">
        <v>#N/A</v>
      </c>
      <c r="D280" s="31" t="e">
        <v>#N/A</v>
      </c>
      <c r="E280" s="31" t="e">
        <v>#N/A</v>
      </c>
      <c r="F280" s="31" t="e">
        <v>#N/A</v>
      </c>
      <c r="G280" s="31" t="e">
        <v>#N/A</v>
      </c>
      <c r="H280" s="31" t="e">
        <v>#N/A</v>
      </c>
      <c r="I280" s="31" t="e">
        <v>#N/A</v>
      </c>
      <c r="J280" s="31" t="e">
        <v>#N/A</v>
      </c>
      <c r="K280" s="31" t="e">
        <v>#N/A</v>
      </c>
      <c r="L280" s="67" t="e">
        <v>#N/A</v>
      </c>
      <c r="M280" s="31">
        <v>0</v>
      </c>
      <c r="N280" s="31">
        <v>0</v>
      </c>
      <c r="O280" s="31">
        <v>0</v>
      </c>
      <c r="P280" s="31">
        <v>53.6</v>
      </c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3"/>
    </row>
    <row r="281" spans="1:31" x14ac:dyDescent="0.25">
      <c r="A281" s="225"/>
      <c r="B281" s="6" t="s">
        <v>334</v>
      </c>
      <c r="C281" s="7" t="e">
        <v>#N/A</v>
      </c>
      <c r="D281" s="7" t="e">
        <v>#N/A</v>
      </c>
      <c r="E281" s="7">
        <v>27522.028999999999</v>
      </c>
      <c r="F281" s="7">
        <v>27272.023000000001</v>
      </c>
      <c r="G281" s="7">
        <v>26901.642</v>
      </c>
      <c r="H281" s="7">
        <v>25088.3</v>
      </c>
      <c r="I281" s="7">
        <v>24931.4</v>
      </c>
      <c r="J281" s="7">
        <v>24729.5</v>
      </c>
      <c r="K281" s="7">
        <v>24280.400000000001</v>
      </c>
      <c r="L281" s="7">
        <v>23994.799999999999</v>
      </c>
      <c r="M281" s="7">
        <v>556.9</v>
      </c>
      <c r="N281" s="7">
        <v>552.4</v>
      </c>
      <c r="O281" s="7">
        <v>537</v>
      </c>
      <c r="P281" s="7">
        <v>461.7</v>
      </c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3"/>
    </row>
    <row r="282" spans="1:31" x14ac:dyDescent="0.25">
      <c r="A282" s="225"/>
      <c r="B282" s="6" t="s">
        <v>335</v>
      </c>
      <c r="C282" s="7" t="e">
        <v>#N/A</v>
      </c>
      <c r="D282" s="7" t="e">
        <v>#N/A</v>
      </c>
      <c r="E282" s="7">
        <v>217640</v>
      </c>
      <c r="F282" s="7">
        <v>228667</v>
      </c>
      <c r="G282" s="7">
        <v>224916</v>
      </c>
      <c r="H282" s="7">
        <v>229948</v>
      </c>
      <c r="I282" s="7">
        <v>245597</v>
      </c>
      <c r="J282" s="7">
        <v>248146</v>
      </c>
      <c r="K282" s="7">
        <v>261582</v>
      </c>
      <c r="L282" s="49">
        <v>277044</v>
      </c>
      <c r="M282" s="7">
        <v>291683</v>
      </c>
      <c r="N282" s="7">
        <v>314376</v>
      </c>
      <c r="O282" s="7">
        <v>327637</v>
      </c>
      <c r="P282" s="7">
        <v>338450</v>
      </c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3"/>
    </row>
    <row r="283" spans="1:31" x14ac:dyDescent="0.25">
      <c r="A283" s="225"/>
      <c r="B283" s="6" t="s">
        <v>336</v>
      </c>
      <c r="C283" s="7" t="e">
        <v>#N/A</v>
      </c>
      <c r="D283" s="7" t="e">
        <v>#N/A</v>
      </c>
      <c r="E283" s="7">
        <v>80529</v>
      </c>
      <c r="F283" s="7">
        <v>84891</v>
      </c>
      <c r="G283" s="7">
        <v>90384</v>
      </c>
      <c r="H283" s="7">
        <v>92058</v>
      </c>
      <c r="I283" s="7">
        <v>99160</v>
      </c>
      <c r="J283" s="7">
        <v>101010</v>
      </c>
      <c r="K283" s="7">
        <v>107138</v>
      </c>
      <c r="L283" s="49">
        <v>110794</v>
      </c>
      <c r="M283" s="7">
        <v>108290</v>
      </c>
      <c r="N283" s="7">
        <v>120102</v>
      </c>
      <c r="O283" s="7">
        <v>125703</v>
      </c>
      <c r="P283" s="7">
        <v>134889</v>
      </c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3"/>
    </row>
    <row r="284" spans="1:31" x14ac:dyDescent="0.25">
      <c r="A284" s="225"/>
      <c r="B284" s="6" t="s">
        <v>337</v>
      </c>
      <c r="C284" s="7" t="e">
        <v>#N/A</v>
      </c>
      <c r="D284" s="7" t="e">
        <v>#N/A</v>
      </c>
      <c r="E284" s="7">
        <v>25816</v>
      </c>
      <c r="F284" s="7">
        <v>25847</v>
      </c>
      <c r="G284" s="7">
        <v>26731</v>
      </c>
      <c r="H284" s="7">
        <v>29976</v>
      </c>
      <c r="I284" s="7">
        <v>31615</v>
      </c>
      <c r="J284" s="7">
        <v>31728</v>
      </c>
      <c r="K284" s="7">
        <v>33948</v>
      </c>
      <c r="L284" s="49">
        <v>35678</v>
      </c>
      <c r="M284" s="7">
        <v>36475</v>
      </c>
      <c r="N284" s="7">
        <v>40441</v>
      </c>
      <c r="O284" s="7">
        <v>42738</v>
      </c>
      <c r="P284" s="7">
        <v>46374</v>
      </c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3"/>
    </row>
    <row r="285" spans="1:31" x14ac:dyDescent="0.25">
      <c r="A285" s="225"/>
      <c r="B285" s="6" t="s">
        <v>338</v>
      </c>
      <c r="C285" s="7" t="e">
        <v>#N/A</v>
      </c>
      <c r="D285" s="7" t="e">
        <v>#N/A</v>
      </c>
      <c r="E285" s="7">
        <v>59293</v>
      </c>
      <c r="F285" s="7">
        <v>64065</v>
      </c>
      <c r="G285" s="7">
        <v>60750</v>
      </c>
      <c r="H285" s="7">
        <v>61434</v>
      </c>
      <c r="I285" s="7">
        <v>65217</v>
      </c>
      <c r="J285" s="7">
        <v>65079</v>
      </c>
      <c r="K285" s="7">
        <v>66989</v>
      </c>
      <c r="L285" s="49">
        <v>75012</v>
      </c>
      <c r="M285" s="7">
        <v>84188</v>
      </c>
      <c r="N285" s="7">
        <v>86961</v>
      </c>
      <c r="O285" s="7">
        <v>89767</v>
      </c>
      <c r="P285" s="7">
        <v>84763</v>
      </c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3"/>
    </row>
    <row r="286" spans="1:31" x14ac:dyDescent="0.25">
      <c r="A286" s="225"/>
      <c r="B286" s="6" t="s">
        <v>339</v>
      </c>
      <c r="C286" s="7" t="e">
        <v>#N/A</v>
      </c>
      <c r="D286" s="7" t="e">
        <v>#N/A</v>
      </c>
      <c r="E286" s="7">
        <v>7626</v>
      </c>
      <c r="F286" s="7">
        <v>7870</v>
      </c>
      <c r="G286" s="7">
        <v>7870</v>
      </c>
      <c r="H286" s="7">
        <v>8021</v>
      </c>
      <c r="I286" s="7">
        <v>8505</v>
      </c>
      <c r="J286" s="7">
        <v>8317</v>
      </c>
      <c r="K286" s="7">
        <v>8697</v>
      </c>
      <c r="L286" s="49">
        <v>9183</v>
      </c>
      <c r="M286" s="7">
        <v>9499</v>
      </c>
      <c r="N286" s="7">
        <v>9842</v>
      </c>
      <c r="O286" s="7">
        <v>10336</v>
      </c>
      <c r="P286" s="7">
        <v>11209</v>
      </c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3"/>
    </row>
    <row r="287" spans="1:31" x14ac:dyDescent="0.25">
      <c r="A287" s="225"/>
      <c r="B287" s="6" t="s">
        <v>340</v>
      </c>
      <c r="C287" s="7" t="e">
        <v>#N/A</v>
      </c>
      <c r="D287" s="7" t="e">
        <v>#N/A</v>
      </c>
      <c r="E287" s="7">
        <v>3275</v>
      </c>
      <c r="F287" s="7">
        <v>3387</v>
      </c>
      <c r="G287" s="7">
        <v>3386</v>
      </c>
      <c r="H287" s="7">
        <v>3251</v>
      </c>
      <c r="I287" s="7">
        <v>3740</v>
      </c>
      <c r="J287" s="7">
        <v>3742</v>
      </c>
      <c r="K287" s="7">
        <v>3900</v>
      </c>
      <c r="L287" s="49">
        <v>3950</v>
      </c>
      <c r="M287" s="7">
        <v>4015</v>
      </c>
      <c r="N287" s="7">
        <v>4119</v>
      </c>
      <c r="O287" s="7">
        <v>4243</v>
      </c>
      <c r="P287" s="7">
        <v>4407</v>
      </c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3"/>
    </row>
    <row r="288" spans="1:31" x14ac:dyDescent="0.25">
      <c r="A288" s="225"/>
      <c r="B288" s="9" t="s">
        <v>341</v>
      </c>
      <c r="C288" s="7" t="e">
        <v>#N/A</v>
      </c>
      <c r="D288" s="7" t="e">
        <v>#N/A</v>
      </c>
      <c r="E288" s="7" t="e">
        <v>#N/A</v>
      </c>
      <c r="F288" s="7" t="e">
        <v>#N/A</v>
      </c>
      <c r="G288" s="7" t="e">
        <v>#N/A</v>
      </c>
      <c r="H288" s="7" t="e">
        <v>#N/A</v>
      </c>
      <c r="I288" s="7" t="e">
        <v>#N/A</v>
      </c>
      <c r="J288" s="7">
        <v>308</v>
      </c>
      <c r="K288" s="7">
        <v>386</v>
      </c>
      <c r="L288" s="49">
        <v>514</v>
      </c>
      <c r="M288" s="7">
        <v>516</v>
      </c>
      <c r="N288" s="7">
        <v>491</v>
      </c>
      <c r="O288" s="7">
        <v>0</v>
      </c>
      <c r="P288" s="7">
        <v>0</v>
      </c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3"/>
    </row>
    <row r="289" spans="1:31" x14ac:dyDescent="0.25">
      <c r="A289" s="225"/>
      <c r="B289" s="9" t="s">
        <v>342</v>
      </c>
      <c r="C289" s="7" t="e">
        <v>#N/A</v>
      </c>
      <c r="D289" s="7" t="e">
        <v>#N/A</v>
      </c>
      <c r="E289" s="7" t="e">
        <v>#N/A</v>
      </c>
      <c r="F289" s="7" t="e">
        <v>#N/A</v>
      </c>
      <c r="G289" s="7" t="e">
        <v>#N/A</v>
      </c>
      <c r="H289" s="7" t="e">
        <v>#N/A</v>
      </c>
      <c r="I289" s="7" t="e">
        <v>#N/A</v>
      </c>
      <c r="J289" s="7">
        <v>2269</v>
      </c>
      <c r="K289" s="7">
        <v>2475</v>
      </c>
      <c r="L289" s="49">
        <v>2532</v>
      </c>
      <c r="M289" s="7">
        <v>2700</v>
      </c>
      <c r="N289" s="7">
        <v>3159</v>
      </c>
      <c r="O289" s="7">
        <v>3562</v>
      </c>
      <c r="P289" s="7">
        <v>3763</v>
      </c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3"/>
    </row>
    <row r="290" spans="1:31" x14ac:dyDescent="0.25">
      <c r="A290" s="225"/>
      <c r="B290" s="9" t="s">
        <v>343</v>
      </c>
      <c r="C290" s="7" t="e">
        <v>#N/A</v>
      </c>
      <c r="D290" s="7" t="e">
        <v>#N/A</v>
      </c>
      <c r="E290" s="7" t="e">
        <v>#N/A</v>
      </c>
      <c r="F290" s="7" t="e">
        <v>#N/A</v>
      </c>
      <c r="G290" s="7" t="e">
        <v>#N/A</v>
      </c>
      <c r="H290" s="7" t="e">
        <v>#N/A</v>
      </c>
      <c r="I290" s="7" t="e">
        <v>#N/A</v>
      </c>
      <c r="J290" s="7" t="e">
        <v>#N/A</v>
      </c>
      <c r="K290" s="7" t="e">
        <v>#N/A</v>
      </c>
      <c r="L290" s="49" t="e">
        <v>#N/A</v>
      </c>
      <c r="M290" s="7">
        <v>38985</v>
      </c>
      <c r="N290" s="7">
        <v>41999</v>
      </c>
      <c r="O290" s="7">
        <v>42919</v>
      </c>
      <c r="P290" s="7">
        <v>44538</v>
      </c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3"/>
    </row>
    <row r="291" spans="1:31" ht="24" customHeight="1" x14ac:dyDescent="0.25">
      <c r="A291" s="225"/>
      <c r="B291" s="32" t="s">
        <v>344</v>
      </c>
      <c r="C291" s="31" t="e">
        <v>#N/A</v>
      </c>
      <c r="D291" s="31" t="e">
        <v>#N/A</v>
      </c>
      <c r="E291" s="31" t="e">
        <v>#N/A</v>
      </c>
      <c r="F291" s="31" t="e">
        <v>#N/A</v>
      </c>
      <c r="G291" s="31" t="e">
        <v>#N/A</v>
      </c>
      <c r="H291" s="31" t="e">
        <v>#N/A</v>
      </c>
      <c r="I291" s="31" t="e">
        <v>#N/A</v>
      </c>
      <c r="J291" s="31" t="e">
        <v>#N/A</v>
      </c>
      <c r="K291" s="31" t="e">
        <v>#N/A</v>
      </c>
      <c r="L291" s="67" t="e">
        <v>#N/A</v>
      </c>
      <c r="M291" s="31">
        <v>0</v>
      </c>
      <c r="N291" s="31">
        <v>0</v>
      </c>
      <c r="O291" s="31">
        <v>0</v>
      </c>
      <c r="P291" s="31" t="s">
        <v>30</v>
      </c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3"/>
    </row>
    <row r="292" spans="1:31" x14ac:dyDescent="0.25">
      <c r="A292" s="225"/>
      <c r="B292" s="9" t="s">
        <v>345</v>
      </c>
      <c r="C292" s="7" t="e">
        <v>#N/A</v>
      </c>
      <c r="D292" s="7" t="e">
        <v>#N/A</v>
      </c>
      <c r="E292" s="7" t="e">
        <v>#N/A</v>
      </c>
      <c r="F292" s="7" t="e">
        <v>#N/A</v>
      </c>
      <c r="G292" s="7" t="e">
        <v>#N/A</v>
      </c>
      <c r="H292" s="7" t="e">
        <v>#N/A</v>
      </c>
      <c r="I292" s="7" t="e">
        <v>#N/A</v>
      </c>
      <c r="J292" s="7" t="e">
        <v>#N/A</v>
      </c>
      <c r="K292" s="7" t="e">
        <v>#N/A</v>
      </c>
      <c r="L292" s="49" t="e">
        <v>#N/A</v>
      </c>
      <c r="M292" s="7">
        <v>555</v>
      </c>
      <c r="N292" s="7">
        <v>569</v>
      </c>
      <c r="O292" s="7">
        <v>559</v>
      </c>
      <c r="P292" s="7">
        <v>564</v>
      </c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3"/>
    </row>
    <row r="293" spans="1:31" x14ac:dyDescent="0.25">
      <c r="A293" s="225"/>
      <c r="B293" s="32" t="s">
        <v>346</v>
      </c>
      <c r="C293" s="31" t="e">
        <v>#N/A</v>
      </c>
      <c r="D293" s="31" t="e">
        <v>#N/A</v>
      </c>
      <c r="E293" s="31" t="e">
        <v>#N/A</v>
      </c>
      <c r="F293" s="31" t="e">
        <v>#N/A</v>
      </c>
      <c r="G293" s="31" t="e">
        <v>#N/A</v>
      </c>
      <c r="H293" s="31" t="e">
        <v>#N/A</v>
      </c>
      <c r="I293" s="31" t="e">
        <v>#N/A</v>
      </c>
      <c r="J293" s="31" t="e">
        <v>#N/A</v>
      </c>
      <c r="K293" s="31" t="e">
        <v>#N/A</v>
      </c>
      <c r="L293" s="67" t="e">
        <v>#N/A</v>
      </c>
      <c r="M293" s="31">
        <v>0</v>
      </c>
      <c r="N293" s="31">
        <v>0</v>
      </c>
      <c r="O293" s="31">
        <v>0</v>
      </c>
      <c r="P293" s="31">
        <v>541</v>
      </c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3"/>
    </row>
    <row r="294" spans="1:31" x14ac:dyDescent="0.25">
      <c r="A294" s="225"/>
      <c r="B294" s="6" t="s">
        <v>347</v>
      </c>
      <c r="C294" s="7" t="e">
        <v>#N/A</v>
      </c>
      <c r="D294" s="7" t="e">
        <v>#N/A</v>
      </c>
      <c r="E294" s="7">
        <v>41101</v>
      </c>
      <c r="F294" s="7">
        <v>42607</v>
      </c>
      <c r="G294" s="7">
        <v>35795</v>
      </c>
      <c r="H294" s="7">
        <v>35208</v>
      </c>
      <c r="I294" s="7">
        <v>37360</v>
      </c>
      <c r="J294" s="7">
        <v>35693</v>
      </c>
      <c r="K294" s="7">
        <v>38049</v>
      </c>
      <c r="L294" s="41">
        <v>39381</v>
      </c>
      <c r="M294" s="7">
        <v>6462</v>
      </c>
      <c r="N294" s="7">
        <v>6693</v>
      </c>
      <c r="O294" s="7">
        <v>7810</v>
      </c>
      <c r="P294" s="7">
        <v>7402</v>
      </c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3"/>
    </row>
    <row r="295" spans="1:31" x14ac:dyDescent="0.25">
      <c r="A295" s="225"/>
      <c r="B295" s="6" t="s">
        <v>348</v>
      </c>
      <c r="C295" s="49" t="e">
        <v>#N/A</v>
      </c>
      <c r="D295" s="49">
        <v>31051.242999999999</v>
      </c>
      <c r="E295" s="49">
        <v>30847.616999999998</v>
      </c>
      <c r="F295" s="49">
        <v>30523.007000000001</v>
      </c>
      <c r="G295" s="49">
        <v>28794.3</v>
      </c>
      <c r="H295" s="49">
        <v>28696.3</v>
      </c>
      <c r="I295" s="49">
        <v>28716.1</v>
      </c>
      <c r="J295" s="49">
        <v>28308.6</v>
      </c>
      <c r="K295" s="49">
        <v>28322</v>
      </c>
      <c r="L295" s="5">
        <v>29227.8</v>
      </c>
      <c r="M295" s="49">
        <v>29411.9</v>
      </c>
      <c r="N295" s="49">
        <v>28533.200000000001</v>
      </c>
      <c r="O295" s="49">
        <v>28045.7</v>
      </c>
      <c r="P295" s="49">
        <v>27383.5</v>
      </c>
      <c r="R295" s="180">
        <f>SUM(P297:P300)</f>
        <v>1235.3999999999999</v>
      </c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3"/>
    </row>
    <row r="296" spans="1:31" x14ac:dyDescent="0.25">
      <c r="A296" s="225"/>
      <c r="B296" s="6" t="s">
        <v>349</v>
      </c>
      <c r="C296" s="49" t="e">
        <v>#N/A</v>
      </c>
      <c r="D296" s="49">
        <v>2543.6089999999999</v>
      </c>
      <c r="E296" s="49">
        <v>2596.1950000000002</v>
      </c>
      <c r="F296" s="49">
        <v>2631.145</v>
      </c>
      <c r="G296" s="49">
        <v>2678.3</v>
      </c>
      <c r="H296" s="49">
        <v>2724.2</v>
      </c>
      <c r="I296" s="49">
        <v>2770.9</v>
      </c>
      <c r="J296" s="49">
        <v>2808.4</v>
      </c>
      <c r="K296" s="49">
        <v>2992.1</v>
      </c>
      <c r="L296" s="7">
        <v>3023.8</v>
      </c>
      <c r="M296" s="49">
        <v>3150</v>
      </c>
      <c r="N296" s="49">
        <v>3145.7</v>
      </c>
      <c r="O296" s="49">
        <v>3307.6</v>
      </c>
      <c r="P296" s="49">
        <v>3468</v>
      </c>
      <c r="R296" s="212">
        <f>(P297+P299)/$R$295</f>
        <v>0.32289137121580064</v>
      </c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3"/>
    </row>
    <row r="297" spans="1:31" x14ac:dyDescent="0.25">
      <c r="A297" s="225"/>
      <c r="B297" s="6" t="s">
        <v>350</v>
      </c>
      <c r="C297" s="49" t="e">
        <v>#N/A</v>
      </c>
      <c r="D297" s="49">
        <v>250.28800000000001</v>
      </c>
      <c r="E297" s="49">
        <v>245.709</v>
      </c>
      <c r="F297" s="49">
        <v>250.75299999999999</v>
      </c>
      <c r="G297" s="49">
        <v>282.3</v>
      </c>
      <c r="H297" s="49">
        <v>281.5</v>
      </c>
      <c r="I297" s="49">
        <v>281.3</v>
      </c>
      <c r="J297" s="49">
        <v>287.8</v>
      </c>
      <c r="K297" s="49">
        <v>318.60000000000002</v>
      </c>
      <c r="L297" s="7">
        <v>323.2</v>
      </c>
      <c r="M297" s="49">
        <v>346.5</v>
      </c>
      <c r="N297" s="49">
        <v>360.3</v>
      </c>
      <c r="O297" s="49">
        <v>383.9</v>
      </c>
      <c r="P297" s="49">
        <v>390.3</v>
      </c>
      <c r="R297" s="212">
        <f>(P298+P300)/$R$295</f>
        <v>0.67710862878419953</v>
      </c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3"/>
    </row>
    <row r="298" spans="1:31" x14ac:dyDescent="0.25">
      <c r="A298" s="225"/>
      <c r="B298" s="6" t="s">
        <v>351</v>
      </c>
      <c r="C298" s="49" t="e">
        <v>#N/A</v>
      </c>
      <c r="D298" s="49">
        <v>675.41399999999999</v>
      </c>
      <c r="E298" s="49">
        <v>673.53499999999997</v>
      </c>
      <c r="F298" s="49">
        <v>679.32600000000002</v>
      </c>
      <c r="G298" s="49">
        <v>686.6</v>
      </c>
      <c r="H298" s="49">
        <v>688.5</v>
      </c>
      <c r="I298" s="49">
        <v>687.2</v>
      </c>
      <c r="J298" s="49">
        <v>676.1</v>
      </c>
      <c r="K298" s="49">
        <v>752.4</v>
      </c>
      <c r="L298" s="7">
        <v>1001.9</v>
      </c>
      <c r="M298" s="49">
        <v>1003.8</v>
      </c>
      <c r="N298" s="49">
        <v>1013.9</v>
      </c>
      <c r="O298" s="49">
        <v>809.4</v>
      </c>
      <c r="P298" s="49">
        <v>772.2</v>
      </c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3"/>
    </row>
    <row r="299" spans="1:31" x14ac:dyDescent="0.25">
      <c r="A299" s="225"/>
      <c r="B299" s="6" t="s">
        <v>352</v>
      </c>
      <c r="C299" s="49" t="e">
        <v>#N/A</v>
      </c>
      <c r="D299" s="49">
        <v>7.492</v>
      </c>
      <c r="E299" s="49">
        <v>7.492</v>
      </c>
      <c r="F299" s="49">
        <v>7.492</v>
      </c>
      <c r="G299" s="49">
        <v>7.6</v>
      </c>
      <c r="H299" s="49">
        <v>7.7</v>
      </c>
      <c r="I299" s="49">
        <v>7.5</v>
      </c>
      <c r="J299" s="49">
        <v>7.5</v>
      </c>
      <c r="K299" s="49">
        <v>7.8</v>
      </c>
      <c r="L299" s="7">
        <v>7.9</v>
      </c>
      <c r="M299" s="49">
        <v>8</v>
      </c>
      <c r="N299" s="49">
        <v>8.1999999999999993</v>
      </c>
      <c r="O299" s="49">
        <v>8.6</v>
      </c>
      <c r="P299" s="49">
        <v>8.6</v>
      </c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3"/>
    </row>
    <row r="300" spans="1:31" x14ac:dyDescent="0.25">
      <c r="A300" s="225"/>
      <c r="B300" s="6" t="s">
        <v>353</v>
      </c>
      <c r="C300" s="7" t="e">
        <v>#N/A</v>
      </c>
      <c r="D300" s="7">
        <v>52.411000000000001</v>
      </c>
      <c r="E300" s="7">
        <v>52.662999999999997</v>
      </c>
      <c r="F300" s="7">
        <v>52.649000000000001</v>
      </c>
      <c r="G300" s="7">
        <v>51</v>
      </c>
      <c r="H300" s="7">
        <v>63.1</v>
      </c>
      <c r="I300" s="7">
        <v>63.2</v>
      </c>
      <c r="J300" s="7">
        <v>63.1</v>
      </c>
      <c r="K300" s="7">
        <v>62.7</v>
      </c>
      <c r="L300" s="7">
        <v>63.2</v>
      </c>
      <c r="M300" s="7">
        <v>63.1</v>
      </c>
      <c r="N300" s="7">
        <v>63.7</v>
      </c>
      <c r="O300" s="7">
        <v>63.8</v>
      </c>
      <c r="P300" s="7">
        <v>64.3</v>
      </c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3"/>
    </row>
    <row r="301" spans="1:31" x14ac:dyDescent="0.25">
      <c r="A301" s="225"/>
      <c r="B301" s="9" t="s">
        <v>354</v>
      </c>
      <c r="C301" s="7" t="e">
        <v>#N/A</v>
      </c>
      <c r="D301" s="7" t="e">
        <v>#N/A</v>
      </c>
      <c r="E301" s="7" t="e">
        <v>#N/A</v>
      </c>
      <c r="F301" s="7" t="e">
        <v>#N/A</v>
      </c>
      <c r="G301" s="7" t="e">
        <v>#N/A</v>
      </c>
      <c r="H301" s="7" t="e">
        <v>#N/A</v>
      </c>
      <c r="I301" s="7" t="e">
        <v>#N/A</v>
      </c>
      <c r="J301" s="7">
        <v>47.4</v>
      </c>
      <c r="K301" s="7">
        <v>55.6</v>
      </c>
      <c r="L301" s="7">
        <v>54.3</v>
      </c>
      <c r="M301" s="7">
        <v>52</v>
      </c>
      <c r="N301" s="7">
        <v>51</v>
      </c>
      <c r="O301" s="7">
        <v>0</v>
      </c>
      <c r="P301" s="7">
        <v>0</v>
      </c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3"/>
    </row>
    <row r="302" spans="1:31" x14ac:dyDescent="0.25">
      <c r="A302" s="225"/>
      <c r="B302" s="9" t="s">
        <v>355</v>
      </c>
      <c r="C302" s="49" t="e">
        <v>#N/A</v>
      </c>
      <c r="D302" s="49" t="e">
        <v>#N/A</v>
      </c>
      <c r="E302" s="49" t="e">
        <v>#N/A</v>
      </c>
      <c r="F302" s="49" t="e">
        <v>#N/A</v>
      </c>
      <c r="G302" s="49" t="e">
        <v>#N/A</v>
      </c>
      <c r="H302" s="49" t="e">
        <v>#N/A</v>
      </c>
      <c r="I302" s="49" t="e">
        <v>#N/A</v>
      </c>
      <c r="J302" s="49">
        <v>138</v>
      </c>
      <c r="K302" s="49">
        <v>138.1</v>
      </c>
      <c r="L302" s="7">
        <v>145.69999999999999</v>
      </c>
      <c r="M302" s="49">
        <v>163</v>
      </c>
      <c r="N302" s="49">
        <v>188.6</v>
      </c>
      <c r="O302" s="49">
        <v>192.1</v>
      </c>
      <c r="P302" s="49">
        <v>193.1</v>
      </c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3"/>
    </row>
    <row r="303" spans="1:31" x14ac:dyDescent="0.25">
      <c r="A303" s="225"/>
      <c r="B303" s="9" t="s">
        <v>356</v>
      </c>
      <c r="C303" s="49" t="e">
        <v>#N/A</v>
      </c>
      <c r="D303" s="49" t="e">
        <v>#N/A</v>
      </c>
      <c r="E303" s="49" t="e">
        <v>#N/A</v>
      </c>
      <c r="F303" s="49" t="e">
        <v>#N/A</v>
      </c>
      <c r="G303" s="49" t="e">
        <v>#N/A</v>
      </c>
      <c r="H303" s="49" t="e">
        <v>#N/A</v>
      </c>
      <c r="I303" s="49" t="e">
        <v>#N/A</v>
      </c>
      <c r="J303" s="49" t="e">
        <v>#N/A</v>
      </c>
      <c r="K303" s="49" t="e">
        <v>#N/A</v>
      </c>
      <c r="L303" s="7">
        <v>1871</v>
      </c>
      <c r="M303" s="49">
        <v>1943.8</v>
      </c>
      <c r="N303" s="49">
        <v>1965.4</v>
      </c>
      <c r="O303" s="49">
        <v>1958.3</v>
      </c>
      <c r="P303" s="49">
        <v>1913.7</v>
      </c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3"/>
    </row>
    <row r="304" spans="1:31" ht="24" customHeight="1" x14ac:dyDescent="0.25">
      <c r="A304" s="225"/>
      <c r="B304" s="32" t="s">
        <v>357</v>
      </c>
      <c r="C304" s="67" t="e">
        <v>#N/A</v>
      </c>
      <c r="D304" s="67" t="e">
        <v>#N/A</v>
      </c>
      <c r="E304" s="67" t="e">
        <v>#N/A</v>
      </c>
      <c r="F304" s="67" t="e">
        <v>#N/A</v>
      </c>
      <c r="G304" s="67" t="e">
        <v>#N/A</v>
      </c>
      <c r="H304" s="67" t="e">
        <v>#N/A</v>
      </c>
      <c r="I304" s="67" t="e">
        <v>#N/A</v>
      </c>
      <c r="J304" s="67" t="e">
        <v>#N/A</v>
      </c>
      <c r="K304" s="67" t="e">
        <v>#N/A</v>
      </c>
      <c r="L304" s="31" t="e">
        <v>#N/A</v>
      </c>
      <c r="M304" s="67">
        <v>0</v>
      </c>
      <c r="N304" s="67">
        <v>0</v>
      </c>
      <c r="O304" s="67">
        <v>0</v>
      </c>
      <c r="P304" s="67">
        <v>0</v>
      </c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3"/>
    </row>
    <row r="305" spans="1:31" x14ac:dyDescent="0.25">
      <c r="A305" s="225"/>
      <c r="B305" s="9" t="s">
        <v>358</v>
      </c>
      <c r="C305" s="49" t="e">
        <v>#N/A</v>
      </c>
      <c r="D305" s="49" t="e">
        <v>#N/A</v>
      </c>
      <c r="E305" s="49" t="e">
        <v>#N/A</v>
      </c>
      <c r="F305" s="49" t="e">
        <v>#N/A</v>
      </c>
      <c r="G305" s="49" t="e">
        <v>#N/A</v>
      </c>
      <c r="H305" s="49" t="e">
        <v>#N/A</v>
      </c>
      <c r="I305" s="49" t="e">
        <v>#N/A</v>
      </c>
      <c r="J305" s="49" t="e">
        <v>#N/A</v>
      </c>
      <c r="K305" s="49" t="e">
        <v>#N/A</v>
      </c>
      <c r="L305" s="7">
        <v>22179.9</v>
      </c>
      <c r="M305" s="49">
        <v>22129.4</v>
      </c>
      <c r="N305" s="49">
        <v>21250.400000000001</v>
      </c>
      <c r="O305" s="49">
        <v>20796.7</v>
      </c>
      <c r="P305" s="49">
        <v>20052.5</v>
      </c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3"/>
    </row>
    <row r="306" spans="1:31" x14ac:dyDescent="0.25">
      <c r="A306" s="225"/>
      <c r="B306" s="32" t="s">
        <v>359</v>
      </c>
      <c r="C306" s="67" t="e">
        <v>#N/A</v>
      </c>
      <c r="D306" s="67" t="e">
        <v>#N/A</v>
      </c>
      <c r="E306" s="67" t="e">
        <v>#N/A</v>
      </c>
      <c r="F306" s="67" t="e">
        <v>#N/A</v>
      </c>
      <c r="G306" s="67" t="e">
        <v>#N/A</v>
      </c>
      <c r="H306" s="67" t="e">
        <v>#N/A</v>
      </c>
      <c r="I306" s="67" t="e">
        <v>#N/A</v>
      </c>
      <c r="J306" s="67" t="e">
        <v>#N/A</v>
      </c>
      <c r="K306" s="67" t="e">
        <v>#N/A</v>
      </c>
      <c r="L306" s="31" t="e">
        <v>#N/A</v>
      </c>
      <c r="M306" s="67">
        <v>0</v>
      </c>
      <c r="N306" s="67">
        <v>0</v>
      </c>
      <c r="O306" s="67">
        <v>0</v>
      </c>
      <c r="P306" s="67">
        <v>58.9</v>
      </c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3"/>
    </row>
    <row r="307" spans="1:31" x14ac:dyDescent="0.25">
      <c r="A307" s="225"/>
      <c r="B307" s="6" t="s">
        <v>360</v>
      </c>
      <c r="C307" s="7" t="e">
        <v>#N/A</v>
      </c>
      <c r="D307" s="190">
        <v>27522.028999999999</v>
      </c>
      <c r="E307" s="190">
        <v>27272.023000000001</v>
      </c>
      <c r="F307" s="190">
        <v>26901.642</v>
      </c>
      <c r="G307" s="190">
        <v>25088.3</v>
      </c>
      <c r="H307" s="190">
        <v>24931.4</v>
      </c>
      <c r="I307" s="190">
        <v>24906.1</v>
      </c>
      <c r="J307" s="190">
        <v>24280.400000000001</v>
      </c>
      <c r="K307" s="190">
        <v>23994.799999999999</v>
      </c>
      <c r="L307" s="190">
        <v>556.9</v>
      </c>
      <c r="M307" s="190">
        <v>552.4</v>
      </c>
      <c r="N307" s="190">
        <v>486</v>
      </c>
      <c r="O307" s="190">
        <v>525.4</v>
      </c>
      <c r="P307" s="190">
        <v>461.8</v>
      </c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3"/>
    </row>
    <row r="308" spans="1:31" x14ac:dyDescent="0.25">
      <c r="A308" s="225"/>
      <c r="B308" s="6" t="s">
        <v>361</v>
      </c>
      <c r="C308" s="49" t="e">
        <v>#N/A</v>
      </c>
      <c r="D308" s="190">
        <v>217640</v>
      </c>
      <c r="E308" s="190">
        <v>228677</v>
      </c>
      <c r="F308" s="190">
        <v>224916</v>
      </c>
      <c r="G308" s="190">
        <v>229948</v>
      </c>
      <c r="H308" s="190">
        <v>245597</v>
      </c>
      <c r="I308" s="190">
        <v>248146</v>
      </c>
      <c r="J308" s="190">
        <v>261582</v>
      </c>
      <c r="K308" s="190">
        <v>277044</v>
      </c>
      <c r="L308" s="190">
        <v>291683</v>
      </c>
      <c r="M308" s="190">
        <v>314376</v>
      </c>
      <c r="N308" s="190">
        <v>327637</v>
      </c>
      <c r="O308" s="190">
        <v>338451</v>
      </c>
      <c r="P308" s="190">
        <v>348585</v>
      </c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3"/>
    </row>
    <row r="309" spans="1:31" x14ac:dyDescent="0.25">
      <c r="A309" s="225"/>
      <c r="B309" s="6" t="s">
        <v>362</v>
      </c>
      <c r="C309" s="49" t="e">
        <v>#N/A</v>
      </c>
      <c r="D309" s="190">
        <v>80529</v>
      </c>
      <c r="E309" s="190">
        <v>84891</v>
      </c>
      <c r="F309" s="190">
        <v>90384</v>
      </c>
      <c r="G309" s="190">
        <v>92058</v>
      </c>
      <c r="H309" s="190">
        <v>99160</v>
      </c>
      <c r="I309" s="190">
        <v>101010</v>
      </c>
      <c r="J309" s="190">
        <v>107138</v>
      </c>
      <c r="K309" s="190">
        <v>110794</v>
      </c>
      <c r="L309" s="190">
        <v>108290</v>
      </c>
      <c r="M309" s="190">
        <v>120102</v>
      </c>
      <c r="N309" s="190">
        <v>125703</v>
      </c>
      <c r="O309" s="190">
        <v>134889</v>
      </c>
      <c r="P309" s="190">
        <v>145088</v>
      </c>
      <c r="Q309" s="62">
        <f>P308-P309</f>
        <v>203497</v>
      </c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3"/>
    </row>
    <row r="310" spans="1:31" x14ac:dyDescent="0.25">
      <c r="A310" s="225"/>
      <c r="B310" s="6" t="s">
        <v>363</v>
      </c>
      <c r="C310" s="49" t="e">
        <v>#N/A</v>
      </c>
      <c r="D310" s="190">
        <v>25816</v>
      </c>
      <c r="E310" s="190">
        <v>25847</v>
      </c>
      <c r="F310" s="190">
        <v>26731</v>
      </c>
      <c r="G310" s="190">
        <v>29976</v>
      </c>
      <c r="H310" s="190">
        <v>31615</v>
      </c>
      <c r="I310" s="190">
        <v>31728</v>
      </c>
      <c r="J310" s="190">
        <v>33948</v>
      </c>
      <c r="K310" s="190">
        <v>35678</v>
      </c>
      <c r="L310" s="190">
        <v>36475</v>
      </c>
      <c r="M310" s="190">
        <v>40441</v>
      </c>
      <c r="N310" s="190">
        <v>42738</v>
      </c>
      <c r="O310" s="190">
        <v>46374</v>
      </c>
      <c r="P310" s="190">
        <v>47322</v>
      </c>
      <c r="Q310" s="62">
        <f>Q309-P310-P311</f>
        <v>71888</v>
      </c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3"/>
    </row>
    <row r="311" spans="1:31" x14ac:dyDescent="0.25">
      <c r="A311" s="225"/>
      <c r="B311" s="6" t="s">
        <v>364</v>
      </c>
      <c r="C311" s="49" t="e">
        <v>#N/A</v>
      </c>
      <c r="D311" s="190">
        <v>59293</v>
      </c>
      <c r="E311" s="190">
        <v>64065</v>
      </c>
      <c r="F311" s="190">
        <v>60750</v>
      </c>
      <c r="G311" s="190">
        <v>61434</v>
      </c>
      <c r="H311" s="190">
        <v>65217</v>
      </c>
      <c r="I311" s="190">
        <v>65079</v>
      </c>
      <c r="J311" s="190">
        <v>66989</v>
      </c>
      <c r="K311" s="190">
        <v>75012</v>
      </c>
      <c r="L311" s="190">
        <v>84188</v>
      </c>
      <c r="M311" s="190">
        <v>86961</v>
      </c>
      <c r="N311" s="190">
        <v>89767</v>
      </c>
      <c r="O311" s="190">
        <v>84763</v>
      </c>
      <c r="P311" s="190">
        <v>84287</v>
      </c>
      <c r="Q311" s="62">
        <f>P312+P315+P316+P320</f>
        <v>66228</v>
      </c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3"/>
    </row>
    <row r="312" spans="1:31" x14ac:dyDescent="0.25">
      <c r="A312" s="225"/>
      <c r="B312" s="6" t="s">
        <v>365</v>
      </c>
      <c r="C312" s="49" t="e">
        <v>#N/A</v>
      </c>
      <c r="D312" s="190">
        <v>7626</v>
      </c>
      <c r="E312" s="190">
        <v>7870</v>
      </c>
      <c r="F312" s="190">
        <v>7870</v>
      </c>
      <c r="G312" s="190">
        <v>8021</v>
      </c>
      <c r="H312" s="190">
        <v>8505</v>
      </c>
      <c r="I312" s="190">
        <v>8317</v>
      </c>
      <c r="J312" s="190">
        <v>8697</v>
      </c>
      <c r="K312" s="190">
        <v>9183</v>
      </c>
      <c r="L312" s="190">
        <v>9499</v>
      </c>
      <c r="M312" s="190">
        <v>9842</v>
      </c>
      <c r="N312" s="190">
        <v>10336</v>
      </c>
      <c r="O312" s="190">
        <v>11209</v>
      </c>
      <c r="P312" s="190">
        <v>11293</v>
      </c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3"/>
    </row>
    <row r="313" spans="1:31" x14ac:dyDescent="0.25">
      <c r="A313" s="225"/>
      <c r="B313" s="6" t="s">
        <v>366</v>
      </c>
      <c r="C313" s="49" t="e">
        <v>#N/A</v>
      </c>
      <c r="D313" s="190">
        <v>3275</v>
      </c>
      <c r="E313" s="190">
        <v>3387</v>
      </c>
      <c r="F313" s="190">
        <v>3386</v>
      </c>
      <c r="G313" s="190">
        <v>3251</v>
      </c>
      <c r="H313" s="190">
        <v>3740</v>
      </c>
      <c r="I313" s="190">
        <v>3742</v>
      </c>
      <c r="J313" s="190">
        <v>3900</v>
      </c>
      <c r="K313" s="190">
        <v>3950</v>
      </c>
      <c r="L313" s="190">
        <v>4015</v>
      </c>
      <c r="M313" s="190">
        <v>4119</v>
      </c>
      <c r="N313" s="190">
        <v>4243</v>
      </c>
      <c r="O313" s="190">
        <v>4407</v>
      </c>
      <c r="P313" s="190">
        <v>4470</v>
      </c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3"/>
    </row>
    <row r="314" spans="1:31" x14ac:dyDescent="0.25">
      <c r="A314" s="225"/>
      <c r="B314" s="9" t="s">
        <v>367</v>
      </c>
      <c r="C314" s="49" t="e">
        <v>#N/A</v>
      </c>
      <c r="D314" s="49" t="e">
        <v>#N/A</v>
      </c>
      <c r="E314" s="49" t="e">
        <v>#N/A</v>
      </c>
      <c r="F314" s="49" t="e">
        <v>#N/A</v>
      </c>
      <c r="G314" s="49" t="e">
        <v>#N/A</v>
      </c>
      <c r="H314" s="49" t="e">
        <v>#N/A</v>
      </c>
      <c r="I314" s="49" t="e">
        <v>#N/A</v>
      </c>
      <c r="J314" s="49">
        <v>386</v>
      </c>
      <c r="K314" s="49">
        <v>514</v>
      </c>
      <c r="L314" s="7">
        <v>516</v>
      </c>
      <c r="M314" s="49">
        <v>491</v>
      </c>
      <c r="N314" s="49">
        <v>494</v>
      </c>
      <c r="O314" s="49">
        <v>0</v>
      </c>
      <c r="P314" s="49">
        <v>0</v>
      </c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3"/>
    </row>
    <row r="315" spans="1:31" x14ac:dyDescent="0.25">
      <c r="A315" s="225"/>
      <c r="B315" s="9" t="s">
        <v>368</v>
      </c>
      <c r="C315" s="49" t="e">
        <v>#N/A</v>
      </c>
      <c r="D315" s="49" t="e">
        <v>#N/A</v>
      </c>
      <c r="E315" s="49" t="e">
        <v>#N/A</v>
      </c>
      <c r="F315" s="49" t="e">
        <v>#N/A</v>
      </c>
      <c r="G315" s="49" t="e">
        <v>#N/A</v>
      </c>
      <c r="H315" s="49" t="e">
        <v>#N/A</v>
      </c>
      <c r="I315" s="49" t="e">
        <v>#N/A</v>
      </c>
      <c r="J315" s="49">
        <v>2475</v>
      </c>
      <c r="K315" s="49">
        <v>2532</v>
      </c>
      <c r="L315" s="7">
        <v>2700</v>
      </c>
      <c r="M315" s="49">
        <v>3159</v>
      </c>
      <c r="N315" s="49">
        <v>3562</v>
      </c>
      <c r="O315" s="49">
        <v>3763</v>
      </c>
      <c r="P315" s="49">
        <v>3810</v>
      </c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3"/>
    </row>
    <row r="316" spans="1:31" x14ac:dyDescent="0.25">
      <c r="A316" s="225"/>
      <c r="B316" s="9" t="s">
        <v>369</v>
      </c>
      <c r="C316" s="49" t="e">
        <v>#N/A</v>
      </c>
      <c r="D316" s="49" t="e">
        <v>#N/A</v>
      </c>
      <c r="E316" s="49" t="e">
        <v>#N/A</v>
      </c>
      <c r="F316" s="49" t="e">
        <v>#N/A</v>
      </c>
      <c r="G316" s="49" t="e">
        <v>#N/A</v>
      </c>
      <c r="H316" s="49" t="e">
        <v>#N/A</v>
      </c>
      <c r="I316" s="49" t="e">
        <v>#N/A</v>
      </c>
      <c r="J316" s="49" t="e">
        <v>#N/A</v>
      </c>
      <c r="K316" s="49" t="e">
        <v>#N/A</v>
      </c>
      <c r="L316" s="7">
        <v>38985</v>
      </c>
      <c r="M316" s="49">
        <v>41999</v>
      </c>
      <c r="N316" s="49">
        <v>42919</v>
      </c>
      <c r="O316" s="49">
        <v>44538</v>
      </c>
      <c r="P316" s="49">
        <v>43385</v>
      </c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3"/>
    </row>
    <row r="317" spans="1:31" ht="24" customHeight="1" x14ac:dyDescent="0.25">
      <c r="A317" s="225"/>
      <c r="B317" s="32" t="s">
        <v>370</v>
      </c>
      <c r="C317" s="67" t="e">
        <v>#N/A</v>
      </c>
      <c r="D317" s="67" t="e">
        <v>#N/A</v>
      </c>
      <c r="E317" s="67" t="e">
        <v>#N/A</v>
      </c>
      <c r="F317" s="67" t="e">
        <v>#N/A</v>
      </c>
      <c r="G317" s="67" t="e">
        <v>#N/A</v>
      </c>
      <c r="H317" s="67" t="e">
        <v>#N/A</v>
      </c>
      <c r="I317" s="67" t="e">
        <v>#N/A</v>
      </c>
      <c r="J317" s="67" t="e">
        <v>#N/A</v>
      </c>
      <c r="K317" s="67" t="e">
        <v>#N/A</v>
      </c>
      <c r="L317" s="31" t="e">
        <v>#N/A</v>
      </c>
      <c r="M317" s="67">
        <v>0</v>
      </c>
      <c r="N317" s="67">
        <v>0</v>
      </c>
      <c r="O317" s="67">
        <v>0</v>
      </c>
      <c r="P317" s="67">
        <v>0</v>
      </c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3"/>
    </row>
    <row r="318" spans="1:31" x14ac:dyDescent="0.25">
      <c r="A318" s="225"/>
      <c r="B318" s="9" t="s">
        <v>371</v>
      </c>
      <c r="C318" s="49" t="e">
        <v>#N/A</v>
      </c>
      <c r="D318" s="49" t="e">
        <v>#N/A</v>
      </c>
      <c r="E318" s="49" t="e">
        <v>#N/A</v>
      </c>
      <c r="F318" s="49" t="e">
        <v>#N/A</v>
      </c>
      <c r="G318" s="49" t="e">
        <v>#N/A</v>
      </c>
      <c r="H318" s="49" t="e">
        <v>#N/A</v>
      </c>
      <c r="I318" s="49" t="e">
        <v>#N/A</v>
      </c>
      <c r="J318" s="49" t="e">
        <v>#N/A</v>
      </c>
      <c r="K318" s="49" t="e">
        <v>#N/A</v>
      </c>
      <c r="L318" s="7">
        <v>555</v>
      </c>
      <c r="M318" s="49">
        <v>569</v>
      </c>
      <c r="N318" s="49">
        <v>559</v>
      </c>
      <c r="O318" s="49">
        <v>564</v>
      </c>
      <c r="P318" s="49">
        <v>551</v>
      </c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3"/>
    </row>
    <row r="319" spans="1:31" x14ac:dyDescent="0.25">
      <c r="A319" s="225"/>
      <c r="B319" s="32" t="s">
        <v>372</v>
      </c>
      <c r="C319" s="67" t="e">
        <v>#N/A</v>
      </c>
      <c r="D319" s="67" t="e">
        <v>#N/A</v>
      </c>
      <c r="E319" s="67" t="e">
        <v>#N/A</v>
      </c>
      <c r="F319" s="67" t="e">
        <v>#N/A</v>
      </c>
      <c r="G319" s="67" t="e">
        <v>#N/A</v>
      </c>
      <c r="H319" s="67" t="e">
        <v>#N/A</v>
      </c>
      <c r="I319" s="67" t="e">
        <v>#N/A</v>
      </c>
      <c r="J319" s="67" t="e">
        <v>#N/A</v>
      </c>
      <c r="K319" s="67" t="e">
        <v>#N/A</v>
      </c>
      <c r="L319" s="31" t="e">
        <v>#N/A</v>
      </c>
      <c r="M319" s="67">
        <v>0</v>
      </c>
      <c r="N319" s="67">
        <v>0</v>
      </c>
      <c r="O319" s="67">
        <v>0</v>
      </c>
      <c r="P319" s="67">
        <v>639</v>
      </c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3"/>
    </row>
    <row r="320" spans="1:31" ht="15.75" customHeight="1" x14ac:dyDescent="0.25">
      <c r="A320" s="226"/>
      <c r="B320" s="14" t="s">
        <v>373</v>
      </c>
      <c r="C320" s="41" t="e">
        <v>#N/A</v>
      </c>
      <c r="D320" s="41">
        <v>41101</v>
      </c>
      <c r="E320" s="41">
        <v>42617</v>
      </c>
      <c r="F320" s="41">
        <v>35795</v>
      </c>
      <c r="G320" s="41">
        <v>35208</v>
      </c>
      <c r="H320" s="41">
        <v>37360</v>
      </c>
      <c r="I320" s="41">
        <v>38270</v>
      </c>
      <c r="J320" s="41">
        <v>38049</v>
      </c>
      <c r="K320" s="41">
        <v>39381</v>
      </c>
      <c r="L320" s="7">
        <v>6462</v>
      </c>
      <c r="M320" s="41">
        <v>6693</v>
      </c>
      <c r="N320" s="41">
        <v>7316</v>
      </c>
      <c r="O320" s="41">
        <v>7944</v>
      </c>
      <c r="P320" s="41">
        <v>7740</v>
      </c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3"/>
    </row>
    <row r="321" spans="1:31" ht="15.75" customHeight="1" x14ac:dyDescent="0.25">
      <c r="A321" s="68" t="s">
        <v>374</v>
      </c>
      <c r="B321" s="69" t="s">
        <v>375</v>
      </c>
      <c r="C321" s="70"/>
      <c r="D321" s="70"/>
      <c r="E321" s="70"/>
      <c r="F321" s="70"/>
      <c r="G321" s="70"/>
      <c r="H321" s="70"/>
      <c r="I321" s="70"/>
      <c r="J321" s="70"/>
      <c r="K321" s="70"/>
      <c r="L321" s="70"/>
      <c r="M321" s="70">
        <v>0</v>
      </c>
      <c r="N321" s="70">
        <v>0</v>
      </c>
      <c r="O321" s="70">
        <v>0</v>
      </c>
      <c r="P321" s="70">
        <v>0</v>
      </c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3"/>
    </row>
    <row r="322" spans="1:31" x14ac:dyDescent="0.25">
      <c r="A322" s="229" t="s">
        <v>376</v>
      </c>
      <c r="B322" s="71" t="s">
        <v>377</v>
      </c>
      <c r="C322" s="72"/>
      <c r="D322" s="72"/>
      <c r="E322" s="72"/>
      <c r="F322" s="72"/>
      <c r="G322" s="72"/>
      <c r="H322" s="72"/>
      <c r="I322" s="72"/>
      <c r="J322" s="72"/>
      <c r="K322" s="72"/>
      <c r="L322" s="72"/>
      <c r="M322" s="72">
        <v>0</v>
      </c>
      <c r="N322" s="72">
        <v>0</v>
      </c>
      <c r="O322" s="72">
        <v>0</v>
      </c>
      <c r="P322" s="72">
        <v>0</v>
      </c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3"/>
    </row>
    <row r="323" spans="1:31" x14ac:dyDescent="0.25">
      <c r="A323" s="225"/>
      <c r="B323" s="30" t="s">
        <v>378</v>
      </c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>
        <v>0</v>
      </c>
      <c r="N323" s="31">
        <v>0</v>
      </c>
      <c r="O323" s="31">
        <v>0</v>
      </c>
      <c r="P323" s="31">
        <v>0</v>
      </c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3"/>
    </row>
    <row r="324" spans="1:31" x14ac:dyDescent="0.25">
      <c r="A324" s="225"/>
      <c r="B324" s="30" t="s">
        <v>379</v>
      </c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>
        <v>0</v>
      </c>
      <c r="N324" s="31">
        <v>0</v>
      </c>
      <c r="O324" s="31">
        <v>0</v>
      </c>
      <c r="P324" s="31">
        <v>0</v>
      </c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3"/>
    </row>
    <row r="325" spans="1:31" x14ac:dyDescent="0.25">
      <c r="A325" s="225"/>
      <c r="B325" s="30" t="s">
        <v>380</v>
      </c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>
        <v>0</v>
      </c>
      <c r="N325" s="31">
        <v>0</v>
      </c>
      <c r="O325" s="31">
        <v>0</v>
      </c>
      <c r="P325" s="31">
        <v>0</v>
      </c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3"/>
    </row>
    <row r="326" spans="1:31" x14ac:dyDescent="0.25">
      <c r="A326" s="225"/>
      <c r="B326" s="30" t="s">
        <v>381</v>
      </c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>
        <v>0</v>
      </c>
      <c r="N326" s="31">
        <v>0</v>
      </c>
      <c r="O326" s="31">
        <v>0</v>
      </c>
      <c r="P326" s="31">
        <v>0</v>
      </c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3"/>
    </row>
    <row r="327" spans="1:31" x14ac:dyDescent="0.25">
      <c r="A327" s="225"/>
      <c r="B327" s="30" t="s">
        <v>382</v>
      </c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>
        <v>0</v>
      </c>
      <c r="N327" s="31">
        <v>0</v>
      </c>
      <c r="O327" s="31">
        <v>0</v>
      </c>
      <c r="P327" s="31">
        <v>0</v>
      </c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3"/>
    </row>
    <row r="328" spans="1:31" x14ac:dyDescent="0.25">
      <c r="A328" s="225"/>
      <c r="B328" s="73" t="s">
        <v>383</v>
      </c>
      <c r="C328" s="74"/>
      <c r="D328" s="74"/>
      <c r="E328" s="74"/>
      <c r="F328" s="74"/>
      <c r="G328" s="74"/>
      <c r="H328" s="74"/>
      <c r="I328" s="74"/>
      <c r="J328" s="74"/>
      <c r="K328" s="74"/>
      <c r="L328" s="74"/>
      <c r="M328" s="74">
        <v>0</v>
      </c>
      <c r="N328" s="74">
        <v>0</v>
      </c>
      <c r="O328" s="74">
        <v>0</v>
      </c>
      <c r="P328" s="74">
        <v>0</v>
      </c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3"/>
    </row>
    <row r="329" spans="1:31" x14ac:dyDescent="0.25">
      <c r="A329" s="225"/>
      <c r="B329" s="30" t="s">
        <v>384</v>
      </c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>
        <v>0</v>
      </c>
      <c r="N329" s="31">
        <v>0</v>
      </c>
      <c r="O329" s="31">
        <v>0</v>
      </c>
      <c r="P329" s="31">
        <v>0</v>
      </c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3"/>
    </row>
    <row r="330" spans="1:31" x14ac:dyDescent="0.25">
      <c r="A330" s="225"/>
      <c r="B330" s="30" t="s">
        <v>385</v>
      </c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>
        <v>0</v>
      </c>
      <c r="N330" s="31">
        <v>0</v>
      </c>
      <c r="O330" s="31">
        <v>0</v>
      </c>
      <c r="P330" s="31">
        <v>0</v>
      </c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3"/>
    </row>
    <row r="331" spans="1:31" x14ac:dyDescent="0.25">
      <c r="A331" s="225"/>
      <c r="B331" s="30" t="s">
        <v>386</v>
      </c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>
        <v>0</v>
      </c>
      <c r="N331" s="31">
        <v>0</v>
      </c>
      <c r="O331" s="31">
        <v>0</v>
      </c>
      <c r="P331" s="31">
        <v>0</v>
      </c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3"/>
    </row>
    <row r="332" spans="1:31" x14ac:dyDescent="0.25">
      <c r="A332" s="225"/>
      <c r="B332" s="30" t="s">
        <v>387</v>
      </c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>
        <v>0</v>
      </c>
      <c r="N332" s="31">
        <v>0</v>
      </c>
      <c r="O332" s="31">
        <v>0</v>
      </c>
      <c r="P332" s="31">
        <v>0</v>
      </c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3"/>
    </row>
    <row r="333" spans="1:31" x14ac:dyDescent="0.25">
      <c r="A333" s="225"/>
      <c r="B333" s="30" t="s">
        <v>388</v>
      </c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>
        <v>0</v>
      </c>
      <c r="N333" s="31">
        <v>0</v>
      </c>
      <c r="O333" s="31">
        <v>0</v>
      </c>
      <c r="P333" s="31">
        <v>0</v>
      </c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3"/>
    </row>
    <row r="334" spans="1:31" ht="15.75" customHeight="1" x14ac:dyDescent="0.25">
      <c r="A334" s="226"/>
      <c r="B334" s="14" t="s">
        <v>389</v>
      </c>
      <c r="C334" s="46"/>
      <c r="D334" s="46"/>
      <c r="E334" s="46"/>
      <c r="F334" s="46"/>
      <c r="G334" s="46"/>
      <c r="H334" s="46"/>
      <c r="I334" s="46"/>
      <c r="J334" s="46"/>
      <c r="K334" s="46"/>
      <c r="L334" s="46"/>
      <c r="M334" s="46">
        <v>0</v>
      </c>
      <c r="N334" s="46">
        <v>0</v>
      </c>
      <c r="O334" s="46">
        <v>0</v>
      </c>
      <c r="P334" s="46">
        <v>0</v>
      </c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3"/>
    </row>
    <row r="335" spans="1:31" x14ac:dyDescent="0.25">
      <c r="A335" s="228" t="s">
        <v>390</v>
      </c>
      <c r="B335" s="32" t="s">
        <v>391</v>
      </c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>
        <v>0</v>
      </c>
      <c r="N335" s="31">
        <v>0</v>
      </c>
      <c r="O335" s="31">
        <v>0</v>
      </c>
      <c r="P335" s="31">
        <v>0</v>
      </c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3"/>
    </row>
    <row r="336" spans="1:31" x14ac:dyDescent="0.25">
      <c r="A336" s="225"/>
      <c r="B336" s="32" t="s">
        <v>392</v>
      </c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>
        <v>0</v>
      </c>
      <c r="N336" s="31">
        <v>0</v>
      </c>
      <c r="O336" s="31">
        <v>0</v>
      </c>
      <c r="P336" s="31">
        <v>0</v>
      </c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3"/>
    </row>
    <row r="337" spans="1:31" x14ac:dyDescent="0.25">
      <c r="A337" s="225"/>
      <c r="B337" s="32" t="s">
        <v>393</v>
      </c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>
        <v>0</v>
      </c>
      <c r="N337" s="31">
        <v>0</v>
      </c>
      <c r="O337" s="31">
        <v>0</v>
      </c>
      <c r="P337" s="31">
        <v>0</v>
      </c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3"/>
    </row>
    <row r="338" spans="1:31" x14ac:dyDescent="0.25">
      <c r="A338" s="225"/>
      <c r="B338" s="32" t="s">
        <v>394</v>
      </c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>
        <v>0</v>
      </c>
      <c r="N338" s="31">
        <v>0</v>
      </c>
      <c r="O338" s="31">
        <v>1</v>
      </c>
      <c r="P338" s="31" t="s">
        <v>929</v>
      </c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3"/>
    </row>
    <row r="339" spans="1:31" x14ac:dyDescent="0.25">
      <c r="A339" s="225"/>
      <c r="B339" s="32" t="s">
        <v>395</v>
      </c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>
        <v>-3</v>
      </c>
      <c r="N339" s="31">
        <v>-3</v>
      </c>
      <c r="O339" s="31">
        <v>-3</v>
      </c>
      <c r="P339" s="31">
        <v>-3</v>
      </c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3"/>
    </row>
    <row r="340" spans="1:31" x14ac:dyDescent="0.25">
      <c r="A340" s="225"/>
      <c r="B340" s="32" t="s">
        <v>396</v>
      </c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>
        <v>46</v>
      </c>
      <c r="N340" s="31">
        <v>46</v>
      </c>
      <c r="O340" s="31">
        <v>46</v>
      </c>
      <c r="P340" s="31">
        <v>46</v>
      </c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3"/>
    </row>
    <row r="341" spans="1:31" x14ac:dyDescent="0.25">
      <c r="A341" s="225"/>
      <c r="B341" s="32" t="s">
        <v>397</v>
      </c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>
        <v>49</v>
      </c>
      <c r="N341" s="31">
        <v>49</v>
      </c>
      <c r="O341" s="31">
        <v>49</v>
      </c>
      <c r="P341" s="31">
        <v>49</v>
      </c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3"/>
    </row>
    <row r="342" spans="1:31" x14ac:dyDescent="0.25">
      <c r="A342" s="225"/>
      <c r="B342" s="32" t="s">
        <v>398</v>
      </c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>
        <v>20</v>
      </c>
      <c r="N342" s="31">
        <v>20</v>
      </c>
      <c r="O342" s="31">
        <v>20</v>
      </c>
      <c r="P342" s="31">
        <v>20</v>
      </c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3"/>
    </row>
    <row r="343" spans="1:31" x14ac:dyDescent="0.25">
      <c r="A343" s="225"/>
      <c r="B343" s="32" t="s">
        <v>399</v>
      </c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>
        <v>8.8000000000000007</v>
      </c>
      <c r="N343" s="31">
        <v>8.8000000000000007</v>
      </c>
      <c r="O343" s="31">
        <v>8.8000000000000007</v>
      </c>
      <c r="P343" s="31">
        <v>8.8000000000000007</v>
      </c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3"/>
    </row>
    <row r="344" spans="1:31" x14ac:dyDescent="0.25">
      <c r="A344" s="225"/>
      <c r="B344" s="32" t="s">
        <v>400</v>
      </c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>
        <v>-0.76</v>
      </c>
      <c r="N344" s="31">
        <v>-0.76</v>
      </c>
      <c r="O344" s="31">
        <v>-0.76</v>
      </c>
      <c r="P344" s="31">
        <v>-0.76</v>
      </c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3"/>
    </row>
    <row r="345" spans="1:31" x14ac:dyDescent="0.25">
      <c r="A345" s="225"/>
      <c r="B345" s="32" t="s">
        <v>401</v>
      </c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>
        <v>39</v>
      </c>
      <c r="N345" s="31">
        <v>39</v>
      </c>
      <c r="O345" s="31">
        <v>39</v>
      </c>
      <c r="P345" s="31">
        <v>39</v>
      </c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3"/>
    </row>
    <row r="346" spans="1:31" x14ac:dyDescent="0.25">
      <c r="A346" s="225"/>
      <c r="B346" s="32" t="s">
        <v>402</v>
      </c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>
        <v>1.3</v>
      </c>
      <c r="N346" s="31">
        <v>1.3</v>
      </c>
      <c r="O346" s="31">
        <v>1.3</v>
      </c>
      <c r="P346" s="31">
        <v>1.3</v>
      </c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3"/>
    </row>
    <row r="347" spans="1:31" x14ac:dyDescent="0.25">
      <c r="A347" s="225"/>
      <c r="B347" s="32" t="s">
        <v>403</v>
      </c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>
        <v>-1.1399999999999999</v>
      </c>
      <c r="N347" s="31">
        <v>-1.1399999999999999</v>
      </c>
      <c r="O347" s="31">
        <v>-1.1399999999999999</v>
      </c>
      <c r="P347" s="31">
        <v>-1.1399999999999999</v>
      </c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3"/>
    </row>
    <row r="348" spans="1:31" x14ac:dyDescent="0.25">
      <c r="A348" s="225"/>
      <c r="B348" s="32" t="s">
        <v>404</v>
      </c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>
        <v>18</v>
      </c>
      <c r="N348" s="31">
        <v>18</v>
      </c>
      <c r="O348" s="31">
        <v>18</v>
      </c>
      <c r="P348" s="31">
        <v>18</v>
      </c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3"/>
    </row>
    <row r="349" spans="1:31" x14ac:dyDescent="0.25">
      <c r="A349" s="225"/>
      <c r="B349" s="32" t="s">
        <v>405</v>
      </c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>
        <v>-0.95</v>
      </c>
      <c r="N349" s="31">
        <v>-0.95</v>
      </c>
      <c r="O349" s="31">
        <v>-0.95</v>
      </c>
      <c r="P349" s="31">
        <v>-0.95</v>
      </c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3"/>
    </row>
    <row r="350" spans="1:31" x14ac:dyDescent="0.25">
      <c r="A350" s="225"/>
      <c r="B350" s="32" t="s">
        <v>406</v>
      </c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>
        <v>25</v>
      </c>
      <c r="N350" s="31">
        <v>25</v>
      </c>
      <c r="O350" s="31">
        <v>25</v>
      </c>
      <c r="P350" s="31">
        <v>25</v>
      </c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3"/>
    </row>
    <row r="351" spans="1:31" x14ac:dyDescent="0.25">
      <c r="A351" s="225"/>
      <c r="B351" s="32" t="s">
        <v>407</v>
      </c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>
        <v>2</v>
      </c>
      <c r="N351" s="31">
        <v>2</v>
      </c>
      <c r="O351" s="31">
        <v>2</v>
      </c>
      <c r="P351" s="31">
        <v>2</v>
      </c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3"/>
    </row>
    <row r="352" spans="1:31" x14ac:dyDescent="0.25">
      <c r="A352" s="225"/>
      <c r="B352" s="32" t="s">
        <v>408</v>
      </c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>
        <v>0</v>
      </c>
      <c r="N352" s="31">
        <v>0</v>
      </c>
      <c r="O352" s="31">
        <v>50.64</v>
      </c>
      <c r="P352" s="31">
        <v>50.64</v>
      </c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3"/>
    </row>
    <row r="353" spans="1:31" x14ac:dyDescent="0.25">
      <c r="A353" s="225"/>
      <c r="B353" s="32" t="s">
        <v>409</v>
      </c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>
        <v>0</v>
      </c>
      <c r="N353" s="31">
        <v>0</v>
      </c>
      <c r="O353" s="31">
        <v>8.27</v>
      </c>
      <c r="P353" s="31">
        <v>8.27</v>
      </c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3"/>
    </row>
    <row r="354" spans="1:31" x14ac:dyDescent="0.25">
      <c r="A354" s="225"/>
      <c r="B354" s="32" t="s">
        <v>410</v>
      </c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>
        <v>0</v>
      </c>
      <c r="N354" s="31">
        <v>0</v>
      </c>
      <c r="O354" s="31">
        <v>16.3</v>
      </c>
      <c r="P354" s="31">
        <v>16.3</v>
      </c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3"/>
    </row>
    <row r="355" spans="1:31" x14ac:dyDescent="0.25">
      <c r="A355" s="225"/>
      <c r="B355" s="32" t="s">
        <v>411</v>
      </c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>
        <v>0</v>
      </c>
      <c r="N355" s="31">
        <v>0</v>
      </c>
      <c r="O355" s="31">
        <v>0.56999999999999995</v>
      </c>
      <c r="P355" s="31">
        <v>0.56999999999999995</v>
      </c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3"/>
    </row>
    <row r="356" spans="1:31" x14ac:dyDescent="0.25">
      <c r="A356" s="225"/>
      <c r="B356" s="32" t="s">
        <v>412</v>
      </c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>
        <v>0</v>
      </c>
      <c r="N356" s="31">
        <v>0</v>
      </c>
      <c r="O356" s="31">
        <v>1.1000000000000001</v>
      </c>
      <c r="P356" s="31">
        <v>1.1000000000000001</v>
      </c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3"/>
    </row>
    <row r="357" spans="1:31" x14ac:dyDescent="0.25">
      <c r="A357" s="225"/>
      <c r="B357" s="32" t="s">
        <v>413</v>
      </c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>
        <v>0</v>
      </c>
      <c r="N357" s="31">
        <v>0</v>
      </c>
      <c r="O357" s="31">
        <v>0.16</v>
      </c>
      <c r="P357" s="31">
        <v>0.16</v>
      </c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3"/>
    </row>
    <row r="358" spans="1:31" x14ac:dyDescent="0.25">
      <c r="A358" s="225"/>
      <c r="B358" s="32" t="s">
        <v>414</v>
      </c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>
        <v>0</v>
      </c>
      <c r="N358" s="31">
        <v>0</v>
      </c>
      <c r="O358" s="31">
        <v>0.3</v>
      </c>
      <c r="P358" s="31">
        <v>0.3</v>
      </c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3"/>
    </row>
    <row r="359" spans="1:31" x14ac:dyDescent="0.25">
      <c r="A359" s="225"/>
      <c r="B359" s="32" t="s">
        <v>415</v>
      </c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>
        <v>0</v>
      </c>
      <c r="N359" s="31">
        <v>0</v>
      </c>
      <c r="O359" s="31">
        <v>0.18</v>
      </c>
      <c r="P359" s="31">
        <v>0.18</v>
      </c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3"/>
    </row>
    <row r="360" spans="1:31" x14ac:dyDescent="0.25">
      <c r="A360" s="225"/>
      <c r="B360" s="32" t="s">
        <v>416</v>
      </c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>
        <v>0</v>
      </c>
      <c r="N360" s="31">
        <v>0</v>
      </c>
      <c r="O360" s="31">
        <v>0.4</v>
      </c>
      <c r="P360" s="31">
        <v>0.4</v>
      </c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3"/>
    </row>
    <row r="361" spans="1:31" x14ac:dyDescent="0.25">
      <c r="A361" s="225"/>
      <c r="B361" s="32" t="s">
        <v>417</v>
      </c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>
        <v>0</v>
      </c>
      <c r="N361" s="31">
        <v>0</v>
      </c>
      <c r="O361" s="31">
        <v>0.28999999999999998</v>
      </c>
      <c r="P361" s="31">
        <v>0.28999999999999998</v>
      </c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3"/>
    </row>
    <row r="362" spans="1:31" x14ac:dyDescent="0.25">
      <c r="A362" s="225"/>
      <c r="B362" s="32" t="s">
        <v>418</v>
      </c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>
        <v>0</v>
      </c>
      <c r="N362" s="31">
        <v>0</v>
      </c>
      <c r="O362" s="31">
        <v>0.6</v>
      </c>
      <c r="P362" s="31">
        <v>0.6</v>
      </c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3"/>
    </row>
    <row r="363" spans="1:31" x14ac:dyDescent="0.25">
      <c r="A363" s="225"/>
      <c r="B363" s="32" t="s">
        <v>419</v>
      </c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>
        <v>0</v>
      </c>
      <c r="N363" s="31">
        <v>0</v>
      </c>
      <c r="O363" s="31">
        <v>0.8</v>
      </c>
      <c r="P363" s="31">
        <v>0.8</v>
      </c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3"/>
    </row>
    <row r="364" spans="1:31" x14ac:dyDescent="0.25">
      <c r="A364" s="225"/>
      <c r="B364" s="32" t="s">
        <v>420</v>
      </c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>
        <v>0</v>
      </c>
      <c r="N364" s="31">
        <v>0</v>
      </c>
      <c r="O364" s="31">
        <v>1.6</v>
      </c>
      <c r="P364" s="31">
        <v>1.6</v>
      </c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3"/>
    </row>
    <row r="365" spans="1:31" ht="15.75" customHeight="1" x14ac:dyDescent="0.25">
      <c r="A365" s="226"/>
      <c r="B365" s="10" t="s">
        <v>421</v>
      </c>
      <c r="C365" s="46"/>
      <c r="D365" s="46"/>
      <c r="E365" s="46"/>
      <c r="F365" s="46"/>
      <c r="G365" s="46"/>
      <c r="H365" s="46"/>
      <c r="I365" s="46"/>
      <c r="J365" s="46"/>
      <c r="K365" s="46"/>
      <c r="L365" s="46"/>
      <c r="M365" s="46">
        <v>0</v>
      </c>
      <c r="N365" s="46">
        <v>0</v>
      </c>
      <c r="O365" s="46">
        <v>0.79</v>
      </c>
      <c r="P365" s="46">
        <v>0.79</v>
      </c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3"/>
    </row>
    <row r="366" spans="1:31" x14ac:dyDescent="0.25">
      <c r="A366" s="3"/>
      <c r="B366" s="75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>
        <v>0</v>
      </c>
      <c r="N366" s="76">
        <v>0</v>
      </c>
      <c r="O366" s="76">
        <v>1.6</v>
      </c>
      <c r="P366" s="76">
        <v>1.6</v>
      </c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3"/>
    </row>
    <row r="367" spans="1:31" x14ac:dyDescent="0.25">
      <c r="A367" s="3"/>
      <c r="B367" s="75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>
        <v>0</v>
      </c>
      <c r="N367" s="76">
        <v>0</v>
      </c>
      <c r="O367" s="76">
        <v>0.89</v>
      </c>
      <c r="P367" s="76">
        <v>0.89</v>
      </c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3"/>
    </row>
    <row r="368" spans="1:31" x14ac:dyDescent="0.25">
      <c r="C368" s="76"/>
      <c r="D368" s="76"/>
      <c r="E368" s="76">
        <v>0</v>
      </c>
      <c r="F368" s="76">
        <v>0</v>
      </c>
      <c r="G368" s="77" t="s">
        <v>422</v>
      </c>
      <c r="H368" s="77" t="s">
        <v>422</v>
      </c>
      <c r="I368" s="76">
        <v>0</v>
      </c>
      <c r="J368" s="76">
        <v>0</v>
      </c>
      <c r="K368" s="76">
        <v>0</v>
      </c>
      <c r="L368" s="76">
        <v>0</v>
      </c>
      <c r="M368" s="76">
        <v>0</v>
      </c>
      <c r="N368" s="76">
        <v>0</v>
      </c>
      <c r="O368" s="76">
        <v>1.8</v>
      </c>
      <c r="P368" s="77">
        <v>1.8</v>
      </c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3"/>
    </row>
    <row r="369" spans="1:31" ht="26.25" customHeight="1" x14ac:dyDescent="0.25">
      <c r="A369" s="237" t="s">
        <v>423</v>
      </c>
      <c r="B369" s="78" t="s">
        <v>9</v>
      </c>
      <c r="D369" s="79"/>
      <c r="E369" s="79">
        <v>82576</v>
      </c>
      <c r="F369" s="79">
        <v>83065</v>
      </c>
      <c r="G369" s="79">
        <v>83957</v>
      </c>
      <c r="H369" s="79">
        <v>84832</v>
      </c>
      <c r="I369" s="79">
        <v>86067</v>
      </c>
      <c r="J369" s="79">
        <v>87308</v>
      </c>
      <c r="K369" s="79">
        <v>88260</v>
      </c>
      <c r="L369" s="79">
        <v>89447</v>
      </c>
      <c r="M369" s="79">
        <v>89447</v>
      </c>
      <c r="N369" s="79">
        <v>92165</v>
      </c>
      <c r="O369" s="79">
        <v>93605</v>
      </c>
      <c r="P369" s="79">
        <v>95641</v>
      </c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3"/>
    </row>
    <row r="370" spans="1:31" x14ac:dyDescent="0.25">
      <c r="A370" s="221"/>
      <c r="B370" s="78" t="s">
        <v>424</v>
      </c>
      <c r="D370" s="79"/>
      <c r="E370" s="79">
        <v>25440</v>
      </c>
      <c r="F370" s="79">
        <v>25370</v>
      </c>
      <c r="G370" s="79">
        <v>25646</v>
      </c>
      <c r="H370" s="79">
        <v>26205</v>
      </c>
      <c r="I370" s="79">
        <v>26229</v>
      </c>
      <c r="J370" s="79">
        <v>26767</v>
      </c>
      <c r="K370" s="79">
        <v>26908</v>
      </c>
      <c r="L370" s="79">
        <v>33471</v>
      </c>
      <c r="M370" s="79">
        <v>33471</v>
      </c>
      <c r="N370" s="79">
        <v>34321</v>
      </c>
      <c r="O370" s="79">
        <v>29700</v>
      </c>
      <c r="P370" s="79">
        <v>30836</v>
      </c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3"/>
    </row>
    <row r="371" spans="1:31" x14ac:dyDescent="0.25">
      <c r="A371" s="221"/>
      <c r="B371" s="78" t="s">
        <v>425</v>
      </c>
      <c r="D371" s="80"/>
      <c r="E371" s="80">
        <v>5</v>
      </c>
      <c r="F371" s="80">
        <v>5</v>
      </c>
      <c r="G371" s="80">
        <v>5</v>
      </c>
      <c r="H371" s="80">
        <v>5</v>
      </c>
      <c r="I371" s="80">
        <v>5</v>
      </c>
      <c r="J371" s="80">
        <v>6</v>
      </c>
      <c r="K371" s="80">
        <v>6</v>
      </c>
      <c r="L371" s="80">
        <v>6</v>
      </c>
      <c r="M371" s="80">
        <v>6</v>
      </c>
      <c r="N371" s="80">
        <v>5</v>
      </c>
      <c r="O371" s="80">
        <v>5</v>
      </c>
      <c r="P371" s="80">
        <v>5</v>
      </c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3"/>
    </row>
    <row r="372" spans="1:31" x14ac:dyDescent="0.25">
      <c r="A372" s="81"/>
      <c r="B372" s="81"/>
      <c r="D372" s="82"/>
      <c r="E372" s="161">
        <f t="shared" ref="E372:L372" si="58">E369/E370</f>
        <v>3.2459119496855346</v>
      </c>
      <c r="F372" s="161">
        <f t="shared" si="58"/>
        <v>3.2741426882144267</v>
      </c>
      <c r="G372" s="161">
        <f t="shared" si="58"/>
        <v>3.2736879045465179</v>
      </c>
      <c r="H372" s="161">
        <f t="shared" si="58"/>
        <v>3.2372448006105703</v>
      </c>
      <c r="I372" s="161">
        <f t="shared" si="58"/>
        <v>3.2813679515040604</v>
      </c>
      <c r="J372" s="161">
        <f t="shared" si="58"/>
        <v>3.2617775619232638</v>
      </c>
      <c r="K372" s="161">
        <f t="shared" si="58"/>
        <v>3.2800654080570832</v>
      </c>
      <c r="L372" s="161">
        <f t="shared" si="58"/>
        <v>2.6723730991007142</v>
      </c>
      <c r="M372" s="161">
        <v>0</v>
      </c>
      <c r="N372" s="161">
        <v>0</v>
      </c>
      <c r="O372" s="161">
        <v>0</v>
      </c>
      <c r="P372" s="161">
        <v>0</v>
      </c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3"/>
    </row>
    <row r="373" spans="1:31" ht="26.25" customHeight="1" x14ac:dyDescent="0.25">
      <c r="A373" s="220" t="s">
        <v>426</v>
      </c>
      <c r="B373" s="83" t="s">
        <v>427</v>
      </c>
      <c r="D373" s="84"/>
      <c r="E373" s="84">
        <v>88884</v>
      </c>
      <c r="F373" s="84">
        <v>85762</v>
      </c>
      <c r="G373" s="84">
        <v>91522</v>
      </c>
      <c r="H373" s="84">
        <v>94387</v>
      </c>
      <c r="I373" s="84">
        <v>94057</v>
      </c>
      <c r="J373" s="84">
        <v>99790</v>
      </c>
      <c r="K373" s="84">
        <v>102755</v>
      </c>
      <c r="L373" s="84">
        <v>104880</v>
      </c>
      <c r="M373" s="84">
        <v>123486</v>
      </c>
      <c r="N373" s="84">
        <v>128056</v>
      </c>
      <c r="O373" s="84">
        <v>119629</v>
      </c>
      <c r="P373" s="84">
        <v>125646</v>
      </c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3"/>
    </row>
    <row r="374" spans="1:31" x14ac:dyDescent="0.25">
      <c r="A374" s="221"/>
      <c r="B374" s="83" t="s">
        <v>428</v>
      </c>
      <c r="D374" s="84"/>
      <c r="E374" s="84">
        <v>118096</v>
      </c>
      <c r="F374" s="84">
        <v>119177.3</v>
      </c>
      <c r="G374" s="84">
        <v>118132</v>
      </c>
      <c r="H374" s="84">
        <v>126841</v>
      </c>
      <c r="I374" s="84">
        <v>148128</v>
      </c>
      <c r="J374" s="84">
        <v>120576</v>
      </c>
      <c r="K374" s="84">
        <v>122595</v>
      </c>
      <c r="L374" s="84">
        <v>130349</v>
      </c>
      <c r="M374" s="84">
        <v>141621</v>
      </c>
      <c r="N374" s="84">
        <v>142584</v>
      </c>
      <c r="O374" s="84">
        <v>156969</v>
      </c>
      <c r="P374" s="84">
        <v>171337</v>
      </c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3"/>
    </row>
    <row r="375" spans="1:31" x14ac:dyDescent="0.25">
      <c r="A375" s="221"/>
      <c r="B375" s="83" t="s">
        <v>429</v>
      </c>
      <c r="D375" s="84"/>
      <c r="E375" s="84">
        <v>32767</v>
      </c>
      <c r="F375" s="84">
        <v>34122</v>
      </c>
      <c r="G375" s="84">
        <v>35176</v>
      </c>
      <c r="H375" s="84">
        <v>34375</v>
      </c>
      <c r="I375" s="84">
        <v>36306</v>
      </c>
      <c r="J375" s="84">
        <v>39933</v>
      </c>
      <c r="K375" s="84">
        <v>44187</v>
      </c>
      <c r="L375" s="84">
        <v>47884</v>
      </c>
      <c r="M375" s="84">
        <v>51460</v>
      </c>
      <c r="N375" s="84">
        <v>53420</v>
      </c>
      <c r="O375" s="84">
        <v>56535</v>
      </c>
      <c r="P375" s="84">
        <v>59320</v>
      </c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3"/>
    </row>
    <row r="376" spans="1:31" x14ac:dyDescent="0.25">
      <c r="A376" s="221"/>
      <c r="B376" s="83" t="s">
        <v>430</v>
      </c>
      <c r="D376" s="84"/>
      <c r="E376" s="84">
        <v>32169</v>
      </c>
      <c r="F376" s="84">
        <v>32558</v>
      </c>
      <c r="G376" s="84">
        <v>36153</v>
      </c>
      <c r="H376" s="84">
        <v>38755</v>
      </c>
      <c r="I376" s="84">
        <v>44208</v>
      </c>
      <c r="J376" s="84">
        <v>51542</v>
      </c>
      <c r="K376" s="84">
        <v>59230</v>
      </c>
      <c r="L376" s="84">
        <v>59742</v>
      </c>
      <c r="M376" s="84">
        <v>63943</v>
      </c>
      <c r="N376" s="84">
        <v>64553</v>
      </c>
      <c r="O376" s="84">
        <v>74492</v>
      </c>
      <c r="P376" s="84">
        <v>73699</v>
      </c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3"/>
    </row>
    <row r="377" spans="1:31" x14ac:dyDescent="0.25">
      <c r="A377" s="221"/>
      <c r="B377" s="83" t="s">
        <v>431</v>
      </c>
      <c r="D377" s="84"/>
      <c r="E377" s="84">
        <v>13299</v>
      </c>
      <c r="F377" s="84">
        <v>13281</v>
      </c>
      <c r="G377" s="84">
        <v>13323</v>
      </c>
      <c r="H377" s="84">
        <v>13047</v>
      </c>
      <c r="I377" s="84">
        <v>12966</v>
      </c>
      <c r="J377" s="84">
        <v>14689</v>
      </c>
      <c r="K377" s="84">
        <v>15267</v>
      </c>
      <c r="L377" s="84">
        <v>17136</v>
      </c>
      <c r="M377" s="84">
        <v>19829</v>
      </c>
      <c r="N377" s="84">
        <v>21093</v>
      </c>
      <c r="O377" s="84">
        <v>21453</v>
      </c>
      <c r="P377" s="84">
        <v>23262</v>
      </c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3"/>
    </row>
    <row r="378" spans="1:31" x14ac:dyDescent="0.25">
      <c r="A378" s="221"/>
      <c r="B378" s="83" t="s">
        <v>432</v>
      </c>
      <c r="D378" s="84"/>
      <c r="E378" s="84">
        <v>37268</v>
      </c>
      <c r="F378" s="84">
        <v>38910</v>
      </c>
      <c r="G378" s="84">
        <v>39794</v>
      </c>
      <c r="H378" s="84">
        <v>41427</v>
      </c>
      <c r="I378" s="84">
        <v>44298</v>
      </c>
      <c r="J378" s="84">
        <v>47589</v>
      </c>
      <c r="K378" s="84">
        <v>50414</v>
      </c>
      <c r="L378" s="84">
        <v>54134</v>
      </c>
      <c r="M378" s="84">
        <v>57502</v>
      </c>
      <c r="N378" s="84">
        <v>58390</v>
      </c>
      <c r="O378" s="84">
        <v>64449</v>
      </c>
      <c r="P378" s="84">
        <v>68333</v>
      </c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3"/>
    </row>
    <row r="379" spans="1:31" x14ac:dyDescent="0.25">
      <c r="A379" s="221"/>
      <c r="B379" s="83" t="s">
        <v>433</v>
      </c>
      <c r="D379" s="84"/>
      <c r="E379" s="84">
        <v>7300</v>
      </c>
      <c r="F379" s="84">
        <v>6800</v>
      </c>
      <c r="G379" s="84">
        <v>6850</v>
      </c>
      <c r="H379" s="84">
        <v>7750</v>
      </c>
      <c r="I379" s="84">
        <v>7800</v>
      </c>
      <c r="J379" s="84">
        <v>5600</v>
      </c>
      <c r="K379" s="84">
        <v>2500</v>
      </c>
      <c r="L379" s="84">
        <v>2300</v>
      </c>
      <c r="M379" s="84">
        <v>2250</v>
      </c>
      <c r="N379" s="84">
        <v>2100</v>
      </c>
      <c r="O379" s="84">
        <v>1660</v>
      </c>
      <c r="P379" s="84">
        <v>68333</v>
      </c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3"/>
    </row>
    <row r="380" spans="1:31" x14ac:dyDescent="0.25">
      <c r="A380" s="221"/>
      <c r="B380" s="83" t="s">
        <v>434</v>
      </c>
      <c r="D380" s="84"/>
      <c r="E380" s="84">
        <v>36269</v>
      </c>
      <c r="F380" s="84">
        <v>30429.7</v>
      </c>
      <c r="G380" s="84">
        <v>29884</v>
      </c>
      <c r="H380" s="84">
        <v>30309</v>
      </c>
      <c r="I380" s="84">
        <v>28267</v>
      </c>
      <c r="J380" s="84">
        <v>27843</v>
      </c>
      <c r="K380" s="84">
        <v>26643</v>
      </c>
      <c r="L380" s="84">
        <v>26362</v>
      </c>
      <c r="M380" s="84">
        <v>28201</v>
      </c>
      <c r="N380" s="84">
        <v>26700</v>
      </c>
      <c r="O380" s="84">
        <v>28497</v>
      </c>
      <c r="P380" s="84">
        <v>27952</v>
      </c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3"/>
    </row>
    <row r="381" spans="1:31" x14ac:dyDescent="0.25">
      <c r="A381" s="221"/>
      <c r="B381" s="83" t="s">
        <v>435</v>
      </c>
      <c r="D381" s="84"/>
      <c r="E381" s="84">
        <v>366052</v>
      </c>
      <c r="F381" s="84">
        <v>361040</v>
      </c>
      <c r="G381" s="84">
        <v>370834</v>
      </c>
      <c r="H381" s="84">
        <v>386891</v>
      </c>
      <c r="I381" s="84">
        <v>416030</v>
      </c>
      <c r="J381" s="84">
        <v>407562</v>
      </c>
      <c r="K381" s="84">
        <v>423591</v>
      </c>
      <c r="L381" s="84">
        <v>442787</v>
      </c>
      <c r="M381" s="84">
        <v>488292</v>
      </c>
      <c r="N381" s="84">
        <v>496896</v>
      </c>
      <c r="O381" s="84">
        <v>523684</v>
      </c>
      <c r="P381" s="84">
        <v>551669</v>
      </c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3"/>
    </row>
    <row r="382" spans="1:31" x14ac:dyDescent="0.25">
      <c r="A382" s="85"/>
      <c r="B382" s="86"/>
      <c r="D382" s="87"/>
      <c r="E382" s="87"/>
      <c r="F382" s="87"/>
      <c r="G382" s="87"/>
      <c r="H382" s="87"/>
      <c r="I382" s="87"/>
      <c r="J382" s="87"/>
      <c r="K382" s="87"/>
      <c r="L382" s="87"/>
      <c r="M382" s="87">
        <v>0</v>
      </c>
      <c r="N382" s="87">
        <v>0</v>
      </c>
      <c r="O382" s="87">
        <v>0</v>
      </c>
      <c r="P382" s="87">
        <v>0</v>
      </c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3"/>
    </row>
    <row r="383" spans="1:31" ht="45" customHeight="1" x14ac:dyDescent="0.25">
      <c r="A383" s="220" t="s">
        <v>436</v>
      </c>
      <c r="B383" s="88" t="s">
        <v>437</v>
      </c>
      <c r="D383" s="84"/>
      <c r="E383" s="84">
        <v>84906</v>
      </c>
      <c r="F383" s="84">
        <v>89163</v>
      </c>
      <c r="G383" s="84">
        <v>90480</v>
      </c>
      <c r="H383" s="84">
        <v>96964</v>
      </c>
      <c r="I383" s="84">
        <v>98411</v>
      </c>
      <c r="J383" s="84">
        <v>101931</v>
      </c>
      <c r="K383" s="84">
        <v>107083</v>
      </c>
      <c r="L383" s="84">
        <v>113907</v>
      </c>
      <c r="M383" s="84">
        <v>126085</v>
      </c>
      <c r="N383" s="84">
        <v>121148</v>
      </c>
      <c r="O383" s="84">
        <v>121867</v>
      </c>
      <c r="P383" s="84">
        <v>126600</v>
      </c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3"/>
    </row>
    <row r="384" spans="1:31" x14ac:dyDescent="0.25">
      <c r="A384" s="221"/>
      <c r="B384" s="88" t="s">
        <v>438</v>
      </c>
      <c r="D384" s="84"/>
      <c r="E384" s="84">
        <v>126175</v>
      </c>
      <c r="F384" s="84">
        <v>130370</v>
      </c>
      <c r="G384" s="84">
        <v>139725</v>
      </c>
      <c r="H384" s="84">
        <v>143824</v>
      </c>
      <c r="I384" s="84">
        <v>153805</v>
      </c>
      <c r="J384" s="84">
        <v>120813</v>
      </c>
      <c r="K384" s="84">
        <v>121652</v>
      </c>
      <c r="L384" s="84">
        <v>131220</v>
      </c>
      <c r="M384" s="84">
        <v>142315</v>
      </c>
      <c r="N384" s="84">
        <v>155937</v>
      </c>
      <c r="O384" s="84">
        <v>171018</v>
      </c>
      <c r="P384" s="84">
        <v>172736</v>
      </c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3"/>
    </row>
    <row r="385" spans="1:31" x14ac:dyDescent="0.25">
      <c r="A385" s="221"/>
      <c r="B385" s="88" t="s">
        <v>439</v>
      </c>
      <c r="D385" s="84"/>
      <c r="E385" s="84">
        <v>34179</v>
      </c>
      <c r="F385" s="84">
        <v>34662</v>
      </c>
      <c r="G385" s="84">
        <v>35834</v>
      </c>
      <c r="H385" s="84">
        <v>35918</v>
      </c>
      <c r="I385" s="84">
        <v>39750</v>
      </c>
      <c r="J385" s="84">
        <v>40672</v>
      </c>
      <c r="K385" s="84">
        <v>43271</v>
      </c>
      <c r="L385" s="84">
        <v>47243</v>
      </c>
      <c r="M385" s="84">
        <v>49526</v>
      </c>
      <c r="N385" s="84">
        <v>57546</v>
      </c>
      <c r="O385" s="84">
        <v>59705</v>
      </c>
      <c r="P385" s="84">
        <v>63385</v>
      </c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3"/>
    </row>
    <row r="386" spans="1:31" x14ac:dyDescent="0.25">
      <c r="A386" s="221"/>
      <c r="B386" s="88" t="s">
        <v>440</v>
      </c>
      <c r="D386" s="84"/>
      <c r="E386" s="84">
        <v>33255</v>
      </c>
      <c r="F386" s="84">
        <v>35617</v>
      </c>
      <c r="G386" s="84">
        <v>39471</v>
      </c>
      <c r="H386" s="84">
        <v>41906</v>
      </c>
      <c r="I386" s="84">
        <v>47108</v>
      </c>
      <c r="J386" s="84">
        <v>59184</v>
      </c>
      <c r="K386" s="84">
        <v>60679</v>
      </c>
      <c r="L386" s="84">
        <v>67435</v>
      </c>
      <c r="M386" s="84">
        <v>67503</v>
      </c>
      <c r="N386" s="84">
        <v>71576</v>
      </c>
      <c r="O386" s="84">
        <v>74146</v>
      </c>
      <c r="P386" s="84">
        <v>71435</v>
      </c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3"/>
    </row>
    <row r="387" spans="1:31" x14ac:dyDescent="0.25">
      <c r="A387" s="221"/>
      <c r="B387" s="88" t="s">
        <v>441</v>
      </c>
      <c r="D387" s="84"/>
      <c r="E387" s="84">
        <v>12875</v>
      </c>
      <c r="F387" s="84">
        <v>12816</v>
      </c>
      <c r="G387" s="84">
        <v>13222</v>
      </c>
      <c r="H387" s="84">
        <v>13401</v>
      </c>
      <c r="I387" s="84">
        <v>14033</v>
      </c>
      <c r="J387" s="84">
        <v>14532</v>
      </c>
      <c r="K387" s="84">
        <v>15439</v>
      </c>
      <c r="L387" s="84">
        <v>18192</v>
      </c>
      <c r="M387" s="84">
        <v>19713</v>
      </c>
      <c r="N387" s="84">
        <v>21016</v>
      </c>
      <c r="O387" s="84">
        <v>21142</v>
      </c>
      <c r="P387" s="84">
        <v>22382</v>
      </c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3"/>
    </row>
    <row r="388" spans="1:31" x14ac:dyDescent="0.25">
      <c r="A388" s="221"/>
      <c r="B388" s="88" t="s">
        <v>442</v>
      </c>
      <c r="D388" s="84"/>
      <c r="E388" s="84">
        <v>38769</v>
      </c>
      <c r="F388" s="84">
        <v>37282</v>
      </c>
      <c r="G388" s="84">
        <v>40674</v>
      </c>
      <c r="H388" s="84">
        <v>42305</v>
      </c>
      <c r="I388" s="84">
        <v>45114</v>
      </c>
      <c r="J388" s="84">
        <v>45819</v>
      </c>
      <c r="K388" s="84">
        <v>50098</v>
      </c>
      <c r="L388" s="84">
        <v>53436</v>
      </c>
      <c r="M388" s="84">
        <v>56106</v>
      </c>
      <c r="N388" s="84">
        <v>58587</v>
      </c>
      <c r="O388" s="84">
        <v>65253</v>
      </c>
      <c r="P388" s="84">
        <v>65030</v>
      </c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3"/>
    </row>
    <row r="389" spans="1:31" x14ac:dyDescent="0.25">
      <c r="A389" s="221"/>
      <c r="B389" s="88" t="s">
        <v>443</v>
      </c>
      <c r="D389" s="84"/>
      <c r="E389" s="84">
        <v>6525</v>
      </c>
      <c r="F389" s="84">
        <v>7037</v>
      </c>
      <c r="G389" s="84">
        <v>6544</v>
      </c>
      <c r="H389" s="84">
        <v>12172</v>
      </c>
      <c r="I389" s="84">
        <v>11491</v>
      </c>
      <c r="J389" s="84">
        <v>7724</v>
      </c>
      <c r="K389" s="84">
        <v>6141</v>
      </c>
      <c r="L389" s="84">
        <v>7184</v>
      </c>
      <c r="M389" s="84">
        <v>7258</v>
      </c>
      <c r="N389" s="84">
        <v>7126</v>
      </c>
      <c r="O389" s="84">
        <v>7225</v>
      </c>
      <c r="P389" s="84">
        <v>65030</v>
      </c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3"/>
    </row>
    <row r="390" spans="1:31" x14ac:dyDescent="0.25">
      <c r="A390" s="221"/>
      <c r="B390" s="88" t="s">
        <v>444</v>
      </c>
      <c r="D390" s="84"/>
      <c r="E390" s="84">
        <v>35717</v>
      </c>
      <c r="F390" s="84">
        <v>31624</v>
      </c>
      <c r="G390" s="84">
        <v>30350</v>
      </c>
      <c r="H390" s="84">
        <v>29519</v>
      </c>
      <c r="I390" s="84">
        <v>29234</v>
      </c>
      <c r="J390" s="84">
        <v>26166</v>
      </c>
      <c r="K390" s="84">
        <v>26312</v>
      </c>
      <c r="L390" s="84">
        <v>26967</v>
      </c>
      <c r="M390" s="84">
        <v>28352</v>
      </c>
      <c r="N390" s="84">
        <v>27036</v>
      </c>
      <c r="O390" s="84">
        <v>27920</v>
      </c>
      <c r="P390" s="84">
        <v>27840</v>
      </c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3"/>
    </row>
    <row r="391" spans="1:31" x14ac:dyDescent="0.25">
      <c r="A391" s="221"/>
      <c r="B391" s="88" t="s">
        <v>445</v>
      </c>
      <c r="D391" s="84"/>
      <c r="E391" s="84">
        <v>372401</v>
      </c>
      <c r="F391" s="84">
        <v>378571</v>
      </c>
      <c r="G391" s="84">
        <v>396300</v>
      </c>
      <c r="H391" s="84">
        <v>416009</v>
      </c>
      <c r="I391" s="84">
        <v>438946</v>
      </c>
      <c r="J391" s="84">
        <v>416841</v>
      </c>
      <c r="K391" s="84">
        <v>430675</v>
      </c>
      <c r="L391" s="84">
        <v>465584</v>
      </c>
      <c r="M391" s="84">
        <v>496858</v>
      </c>
      <c r="N391" s="84">
        <v>519972</v>
      </c>
      <c r="O391" s="84">
        <v>548276</v>
      </c>
      <c r="P391" s="84">
        <v>557180</v>
      </c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3"/>
    </row>
    <row r="392" spans="1:31" x14ac:dyDescent="0.25">
      <c r="A392" s="89"/>
      <c r="B392" s="90"/>
      <c r="D392" s="84"/>
      <c r="E392" s="84"/>
      <c r="F392" s="84"/>
      <c r="G392" s="84"/>
      <c r="H392" s="84"/>
      <c r="I392" s="84"/>
      <c r="J392" s="84"/>
      <c r="K392" s="84"/>
      <c r="L392" s="84"/>
      <c r="M392" s="84">
        <v>0</v>
      </c>
      <c r="N392" s="84">
        <v>0</v>
      </c>
      <c r="O392" s="84">
        <v>0</v>
      </c>
      <c r="P392" s="84">
        <v>0</v>
      </c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3"/>
    </row>
    <row r="393" spans="1:31" ht="30" customHeight="1" x14ac:dyDescent="0.25">
      <c r="A393" s="220" t="s">
        <v>446</v>
      </c>
      <c r="B393" s="88" t="s">
        <v>447</v>
      </c>
      <c r="D393" s="84"/>
      <c r="E393" s="84">
        <v>280082</v>
      </c>
      <c r="F393" s="84">
        <v>281912</v>
      </c>
      <c r="G393" s="84">
        <v>291178</v>
      </c>
      <c r="H393" s="84">
        <v>306313</v>
      </c>
      <c r="I393" s="84">
        <v>334889</v>
      </c>
      <c r="J393" s="84">
        <v>316090</v>
      </c>
      <c r="K393" s="84">
        <v>325237</v>
      </c>
      <c r="L393" s="84">
        <v>341577</v>
      </c>
      <c r="M393" s="84">
        <v>368589</v>
      </c>
      <c r="N393" s="84">
        <v>380520</v>
      </c>
      <c r="O393" s="84">
        <v>391967</v>
      </c>
      <c r="P393" s="84">
        <v>412321</v>
      </c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3"/>
    </row>
    <row r="394" spans="1:31" x14ac:dyDescent="0.25">
      <c r="A394" s="221"/>
      <c r="B394" s="88" t="s">
        <v>448</v>
      </c>
      <c r="D394" s="84"/>
      <c r="E394" s="84">
        <v>27550</v>
      </c>
      <c r="F394" s="84">
        <v>27420</v>
      </c>
      <c r="G394" s="84">
        <v>28070</v>
      </c>
      <c r="H394" s="84">
        <v>26400</v>
      </c>
      <c r="I394" s="84">
        <v>25418</v>
      </c>
      <c r="J394" s="84">
        <v>28010</v>
      </c>
      <c r="K394" s="84">
        <v>34689</v>
      </c>
      <c r="L394" s="84">
        <v>39292</v>
      </c>
      <c r="M394" s="84">
        <v>45879</v>
      </c>
      <c r="N394" s="84">
        <v>54235</v>
      </c>
      <c r="O394" s="84">
        <v>63864</v>
      </c>
      <c r="P394" s="84">
        <v>69080</v>
      </c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3"/>
    </row>
    <row r="395" spans="1:31" x14ac:dyDescent="0.25">
      <c r="A395" s="221"/>
      <c r="B395" s="88" t="s">
        <v>449</v>
      </c>
      <c r="D395" s="84"/>
      <c r="E395" s="84">
        <v>34078</v>
      </c>
      <c r="F395" s="84">
        <v>35824</v>
      </c>
      <c r="G395" s="84">
        <v>36506</v>
      </c>
      <c r="H395" s="84">
        <v>37271</v>
      </c>
      <c r="I395" s="84">
        <v>39019</v>
      </c>
      <c r="J395" s="84">
        <v>43118</v>
      </c>
      <c r="K395" s="84">
        <v>46789</v>
      </c>
      <c r="L395" s="84">
        <v>50647</v>
      </c>
      <c r="M395" s="84">
        <v>54167</v>
      </c>
      <c r="N395" s="84">
        <v>55438</v>
      </c>
      <c r="O395" s="84">
        <v>60866</v>
      </c>
      <c r="P395" s="84">
        <v>64133</v>
      </c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3"/>
    </row>
    <row r="396" spans="1:31" x14ac:dyDescent="0.25">
      <c r="A396" s="221"/>
      <c r="B396" s="88" t="s">
        <v>450</v>
      </c>
      <c r="D396" s="84"/>
      <c r="E396" s="84">
        <v>4352</v>
      </c>
      <c r="F396" s="84">
        <v>4384</v>
      </c>
      <c r="G396" s="84">
        <v>3058</v>
      </c>
      <c r="H396" s="84">
        <v>2585</v>
      </c>
      <c r="I396" s="84">
        <v>3681</v>
      </c>
      <c r="J396" s="84">
        <v>5640</v>
      </c>
      <c r="K396" s="84">
        <v>8454</v>
      </c>
      <c r="L396" s="84">
        <v>5371</v>
      </c>
      <c r="M396" s="84">
        <v>6647</v>
      </c>
      <c r="N396" s="84">
        <v>5503</v>
      </c>
      <c r="O396" s="84">
        <v>6187</v>
      </c>
      <c r="P396" s="84">
        <v>5335</v>
      </c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3"/>
    </row>
    <row r="397" spans="1:31" x14ac:dyDescent="0.25">
      <c r="A397" s="221"/>
      <c r="B397" s="88" t="s">
        <v>451</v>
      </c>
      <c r="D397" s="84"/>
      <c r="E397" s="84">
        <v>10649</v>
      </c>
      <c r="F397" s="84">
        <v>11500</v>
      </c>
      <c r="G397" s="84">
        <v>12022</v>
      </c>
      <c r="H397" s="84">
        <v>14322</v>
      </c>
      <c r="I397" s="84">
        <v>13023</v>
      </c>
      <c r="J397" s="84">
        <v>14704</v>
      </c>
      <c r="K397" s="84">
        <v>8422</v>
      </c>
      <c r="L397" s="84">
        <v>5900</v>
      </c>
      <c r="M397" s="84">
        <v>1700</v>
      </c>
      <c r="N397" s="84">
        <v>1200</v>
      </c>
      <c r="O397" s="84">
        <v>800</v>
      </c>
      <c r="P397" s="84">
        <v>800</v>
      </c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3"/>
    </row>
    <row r="398" spans="1:31" x14ac:dyDescent="0.25">
      <c r="A398" s="221"/>
      <c r="B398" s="88" t="s">
        <v>452</v>
      </c>
      <c r="D398" s="84"/>
      <c r="E398" s="84">
        <v>356711</v>
      </c>
      <c r="F398" s="84">
        <v>361040</v>
      </c>
      <c r="G398" s="84">
        <v>370834</v>
      </c>
      <c r="H398" s="84">
        <v>386891</v>
      </c>
      <c r="I398" s="84">
        <v>416030</v>
      </c>
      <c r="J398" s="84">
        <v>407562</v>
      </c>
      <c r="K398" s="84">
        <v>423591</v>
      </c>
      <c r="L398" s="84">
        <v>442787</v>
      </c>
      <c r="M398" s="84">
        <v>476982</v>
      </c>
      <c r="N398" s="84">
        <v>496896</v>
      </c>
      <c r="O398" s="84">
        <v>523684</v>
      </c>
      <c r="P398" s="84">
        <v>551669</v>
      </c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3"/>
    </row>
    <row r="399" spans="1:31" x14ac:dyDescent="0.25">
      <c r="A399" s="85"/>
      <c r="B399" s="86"/>
      <c r="D399" s="91"/>
      <c r="E399" s="91"/>
      <c r="F399" s="91"/>
      <c r="G399" s="91"/>
      <c r="H399" s="91"/>
      <c r="I399" s="91"/>
      <c r="J399" s="91"/>
      <c r="K399" s="91"/>
      <c r="L399" s="91"/>
      <c r="M399" s="91">
        <v>0</v>
      </c>
      <c r="N399" s="91">
        <v>0</v>
      </c>
      <c r="O399" s="91">
        <v>0</v>
      </c>
      <c r="P399" s="91">
        <v>0</v>
      </c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3"/>
    </row>
    <row r="400" spans="1:31" ht="30" customHeight="1" x14ac:dyDescent="0.25">
      <c r="A400" s="220" t="s">
        <v>453</v>
      </c>
      <c r="B400" s="88" t="s">
        <v>454</v>
      </c>
      <c r="D400" s="84"/>
      <c r="E400" s="84">
        <v>296884</v>
      </c>
      <c r="F400" s="84">
        <v>293177</v>
      </c>
      <c r="G400" s="84">
        <v>310554</v>
      </c>
      <c r="H400" s="84">
        <v>334878</v>
      </c>
      <c r="I400" s="84">
        <v>353487</v>
      </c>
      <c r="J400" s="84">
        <v>324002</v>
      </c>
      <c r="K400" s="84">
        <v>327266</v>
      </c>
      <c r="L400" s="84">
        <v>353098</v>
      </c>
      <c r="M400" s="84">
        <v>374255</v>
      </c>
      <c r="N400" s="84">
        <v>374723</v>
      </c>
      <c r="O400" s="84">
        <v>406365</v>
      </c>
      <c r="P400" s="84">
        <v>419569</v>
      </c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3"/>
    </row>
    <row r="401" spans="1:31" x14ac:dyDescent="0.25">
      <c r="A401" s="221"/>
      <c r="B401" s="88" t="s">
        <v>455</v>
      </c>
      <c r="D401" s="84"/>
      <c r="E401" s="84">
        <v>26950</v>
      </c>
      <c r="F401" s="84">
        <v>24787</v>
      </c>
      <c r="G401" s="84">
        <v>24903</v>
      </c>
      <c r="H401" s="84">
        <v>24245</v>
      </c>
      <c r="I401" s="84">
        <v>27130</v>
      </c>
      <c r="J401" s="84">
        <v>33957</v>
      </c>
      <c r="K401" s="84">
        <v>38111</v>
      </c>
      <c r="L401" s="84">
        <v>45338</v>
      </c>
      <c r="M401" s="84">
        <v>49985</v>
      </c>
      <c r="N401" s="84">
        <v>60559</v>
      </c>
      <c r="O401" s="84">
        <v>68463</v>
      </c>
      <c r="P401" s="84">
        <v>70324</v>
      </c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3"/>
    </row>
    <row r="402" spans="1:31" x14ac:dyDescent="0.25">
      <c r="A402" s="221"/>
      <c r="B402" s="88" t="s">
        <v>456</v>
      </c>
      <c r="D402" s="84"/>
      <c r="E402" s="84">
        <v>35412</v>
      </c>
      <c r="F402" s="84">
        <v>34801</v>
      </c>
      <c r="G402" s="84">
        <v>36915</v>
      </c>
      <c r="H402" s="84">
        <v>39127</v>
      </c>
      <c r="I402" s="84">
        <v>40966</v>
      </c>
      <c r="J402" s="84">
        <v>42095</v>
      </c>
      <c r="K402" s="84">
        <v>46339</v>
      </c>
      <c r="L402" s="84">
        <v>50396</v>
      </c>
      <c r="M402" s="84">
        <v>52595</v>
      </c>
      <c r="N402" s="84">
        <v>55254</v>
      </c>
      <c r="O402" s="84">
        <v>61040</v>
      </c>
      <c r="P402" s="84">
        <v>61411</v>
      </c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3"/>
    </row>
    <row r="403" spans="1:31" x14ac:dyDescent="0.25">
      <c r="A403" s="221"/>
      <c r="B403" s="88" t="s">
        <v>457</v>
      </c>
      <c r="D403" s="84"/>
      <c r="E403" s="84">
        <v>3452</v>
      </c>
      <c r="F403" s="84">
        <v>3204</v>
      </c>
      <c r="G403" s="84">
        <v>3137</v>
      </c>
      <c r="H403" s="84">
        <v>4105</v>
      </c>
      <c r="I403" s="84">
        <v>3752</v>
      </c>
      <c r="J403" s="84">
        <v>3177</v>
      </c>
      <c r="K403" s="84">
        <v>7519</v>
      </c>
      <c r="L403" s="84">
        <v>4855</v>
      </c>
      <c r="M403" s="84">
        <v>5655</v>
      </c>
      <c r="N403" s="84">
        <v>5559</v>
      </c>
      <c r="O403" s="84">
        <v>4967</v>
      </c>
      <c r="P403" s="84">
        <v>4799</v>
      </c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3"/>
    </row>
    <row r="404" spans="1:31" x14ac:dyDescent="0.25">
      <c r="A404" s="221"/>
      <c r="B404" s="88" t="s">
        <v>458</v>
      </c>
      <c r="D404" s="84"/>
      <c r="E404" s="84">
        <v>114</v>
      </c>
      <c r="F404" s="84">
        <v>11722</v>
      </c>
      <c r="G404" s="84">
        <v>15560</v>
      </c>
      <c r="H404" s="84">
        <v>13797</v>
      </c>
      <c r="I404" s="84">
        <v>13782</v>
      </c>
      <c r="J404" s="84">
        <v>13839</v>
      </c>
      <c r="K404" s="84">
        <v>8190</v>
      </c>
      <c r="L404" s="84">
        <v>6824</v>
      </c>
      <c r="M404" s="84">
        <v>1493</v>
      </c>
      <c r="N404" s="84">
        <v>1811</v>
      </c>
      <c r="O404" s="84">
        <v>758</v>
      </c>
      <c r="P404" s="84">
        <v>1283</v>
      </c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3"/>
    </row>
    <row r="405" spans="1:31" ht="15.75" customHeight="1" x14ac:dyDescent="0.25">
      <c r="A405" s="221"/>
      <c r="B405" s="88" t="s">
        <v>459</v>
      </c>
      <c r="D405" s="84"/>
      <c r="E405" s="84">
        <v>362812</v>
      </c>
      <c r="F405" s="84">
        <v>367691</v>
      </c>
      <c r="G405" s="84">
        <v>391069</v>
      </c>
      <c r="H405" s="84">
        <v>416152</v>
      </c>
      <c r="I405" s="84">
        <v>439117</v>
      </c>
      <c r="J405" s="84">
        <v>417070</v>
      </c>
      <c r="K405" s="84">
        <v>427425</v>
      </c>
      <c r="L405" s="84">
        <v>460511</v>
      </c>
      <c r="M405" s="84">
        <v>483983</v>
      </c>
      <c r="N405" s="84">
        <v>497906</v>
      </c>
      <c r="O405" s="84">
        <v>541593</v>
      </c>
      <c r="P405" s="84">
        <v>557386</v>
      </c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3"/>
    </row>
    <row r="406" spans="1:31" ht="15.75" customHeight="1" x14ac:dyDescent="0.25">
      <c r="A406" s="89"/>
      <c r="B406" s="90"/>
      <c r="D406" s="84"/>
      <c r="E406" s="84"/>
      <c r="F406" s="84"/>
      <c r="G406" s="84"/>
      <c r="H406" s="84"/>
      <c r="I406" s="84"/>
      <c r="J406" s="84"/>
      <c r="K406" s="84"/>
      <c r="L406" s="84"/>
      <c r="M406" s="84">
        <v>0</v>
      </c>
      <c r="N406" s="84">
        <v>0</v>
      </c>
      <c r="O406" s="84">
        <v>0</v>
      </c>
      <c r="P406" s="84">
        <v>0</v>
      </c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3"/>
    </row>
    <row r="407" spans="1:31" ht="15.75" customHeight="1" x14ac:dyDescent="0.25">
      <c r="A407" s="92" t="s">
        <v>460</v>
      </c>
      <c r="B407" s="93" t="s">
        <v>461</v>
      </c>
      <c r="D407" s="94"/>
      <c r="E407" s="94">
        <v>-9589</v>
      </c>
      <c r="F407" s="94">
        <v>-10880</v>
      </c>
      <c r="G407" s="94">
        <v>-5231</v>
      </c>
      <c r="H407" s="94">
        <v>143</v>
      </c>
      <c r="I407" s="94">
        <v>171</v>
      </c>
      <c r="J407" s="94">
        <v>229</v>
      </c>
      <c r="K407" s="94">
        <v>-3250</v>
      </c>
      <c r="L407" s="94">
        <v>-5073</v>
      </c>
      <c r="M407" s="94">
        <v>-12875</v>
      </c>
      <c r="N407" s="94">
        <v>-22066</v>
      </c>
      <c r="O407" s="94">
        <v>-6683</v>
      </c>
      <c r="P407" s="94">
        <v>206</v>
      </c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3"/>
    </row>
    <row r="408" spans="1:31" x14ac:dyDescent="0.25">
      <c r="A408" s="89"/>
      <c r="B408" s="90"/>
      <c r="D408" s="84"/>
      <c r="E408" s="84"/>
      <c r="F408" s="84"/>
      <c r="G408" s="84"/>
      <c r="H408" s="84"/>
      <c r="I408" s="84"/>
      <c r="J408" s="84"/>
      <c r="K408" s="84"/>
      <c r="L408" s="84"/>
      <c r="M408" s="84">
        <v>0</v>
      </c>
      <c r="N408" s="84">
        <v>0</v>
      </c>
      <c r="O408" s="84">
        <v>0</v>
      </c>
      <c r="P408" s="84">
        <v>0</v>
      </c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3"/>
    </row>
    <row r="409" spans="1:31" ht="30" customHeight="1" x14ac:dyDescent="0.25">
      <c r="A409" s="220" t="s">
        <v>462</v>
      </c>
      <c r="B409" s="88" t="s">
        <v>427</v>
      </c>
      <c r="D409" s="84"/>
      <c r="E409" s="84">
        <v>88884</v>
      </c>
      <c r="F409" s="84">
        <v>85762</v>
      </c>
      <c r="G409" s="84">
        <v>91522</v>
      </c>
      <c r="H409" s="84">
        <v>94387</v>
      </c>
      <c r="I409" s="84">
        <v>94057</v>
      </c>
      <c r="J409" s="84">
        <v>99790</v>
      </c>
      <c r="K409" s="84">
        <v>102755</v>
      </c>
      <c r="L409" s="84">
        <v>104880</v>
      </c>
      <c r="M409" s="84">
        <v>123486</v>
      </c>
      <c r="N409" s="84">
        <v>128056</v>
      </c>
      <c r="O409" s="84">
        <v>119629</v>
      </c>
      <c r="P409" s="84">
        <v>125646</v>
      </c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3"/>
    </row>
    <row r="410" spans="1:31" x14ac:dyDescent="0.25">
      <c r="A410" s="221"/>
      <c r="B410" s="88" t="s">
        <v>428</v>
      </c>
      <c r="D410" s="84"/>
      <c r="E410" s="84">
        <v>118096</v>
      </c>
      <c r="F410" s="84">
        <v>119177.3</v>
      </c>
      <c r="G410" s="84">
        <v>118132</v>
      </c>
      <c r="H410" s="84">
        <v>126841</v>
      </c>
      <c r="I410" s="84">
        <v>148128</v>
      </c>
      <c r="J410" s="84">
        <v>120576</v>
      </c>
      <c r="K410" s="84">
        <v>122595</v>
      </c>
      <c r="L410" s="84">
        <v>130349</v>
      </c>
      <c r="M410" s="84">
        <v>109421</v>
      </c>
      <c r="N410" s="84">
        <v>109584</v>
      </c>
      <c r="O410" s="84">
        <v>121369</v>
      </c>
      <c r="P410" s="84">
        <v>126837</v>
      </c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3"/>
    </row>
    <row r="411" spans="1:31" x14ac:dyDescent="0.25">
      <c r="A411" s="221"/>
      <c r="B411" s="88" t="s">
        <v>463</v>
      </c>
      <c r="D411" s="84"/>
      <c r="E411" s="84">
        <v>15100</v>
      </c>
      <c r="F411" s="84">
        <v>15100</v>
      </c>
      <c r="G411" s="84">
        <v>16090</v>
      </c>
      <c r="H411" s="84">
        <v>16500</v>
      </c>
      <c r="I411" s="84">
        <v>18600</v>
      </c>
      <c r="J411" s="84">
        <v>0</v>
      </c>
      <c r="K411" s="84">
        <v>0</v>
      </c>
      <c r="L411" s="84">
        <v>0</v>
      </c>
      <c r="M411" s="84" t="s">
        <v>472</v>
      </c>
      <c r="N411" s="84">
        <v>0</v>
      </c>
      <c r="O411" s="84" t="s">
        <v>472</v>
      </c>
      <c r="P411" s="84">
        <v>0</v>
      </c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3"/>
    </row>
    <row r="412" spans="1:31" x14ac:dyDescent="0.25">
      <c r="A412" s="221"/>
      <c r="B412" s="88" t="s">
        <v>464</v>
      </c>
      <c r="D412" s="84"/>
      <c r="E412" s="84">
        <v>0</v>
      </c>
      <c r="F412" s="84">
        <v>0</v>
      </c>
      <c r="G412" s="84">
        <v>0</v>
      </c>
      <c r="H412" s="84">
        <v>0</v>
      </c>
      <c r="I412" s="84">
        <v>0</v>
      </c>
      <c r="J412" s="84">
        <v>0</v>
      </c>
      <c r="K412" s="84">
        <v>0</v>
      </c>
      <c r="L412" s="84">
        <v>0</v>
      </c>
      <c r="M412" s="84">
        <v>0</v>
      </c>
      <c r="N412" s="84">
        <v>0</v>
      </c>
      <c r="O412" s="84">
        <v>0</v>
      </c>
      <c r="P412" s="84">
        <v>0</v>
      </c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3"/>
    </row>
    <row r="413" spans="1:31" x14ac:dyDescent="0.25">
      <c r="A413" s="221"/>
      <c r="B413" s="88" t="s">
        <v>465</v>
      </c>
      <c r="D413" s="84"/>
      <c r="E413" s="84">
        <v>0</v>
      </c>
      <c r="F413" s="84">
        <v>0</v>
      </c>
      <c r="G413" s="84">
        <v>0</v>
      </c>
      <c r="H413" s="84">
        <v>0</v>
      </c>
      <c r="I413" s="84">
        <v>0</v>
      </c>
      <c r="J413" s="84">
        <v>0</v>
      </c>
      <c r="K413" s="84">
        <v>0</v>
      </c>
      <c r="L413" s="84">
        <v>0</v>
      </c>
      <c r="M413" s="84">
        <v>0</v>
      </c>
      <c r="N413" s="84">
        <v>0</v>
      </c>
      <c r="O413" s="84">
        <v>0</v>
      </c>
      <c r="P413" s="84">
        <v>0</v>
      </c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3"/>
    </row>
    <row r="414" spans="1:31" x14ac:dyDescent="0.25">
      <c r="A414" s="221"/>
      <c r="B414" s="88" t="s">
        <v>429</v>
      </c>
      <c r="D414" s="84"/>
      <c r="E414" s="84">
        <v>32767</v>
      </c>
      <c r="F414" s="84">
        <v>34122</v>
      </c>
      <c r="G414" s="84">
        <v>35176</v>
      </c>
      <c r="H414" s="84">
        <v>34375</v>
      </c>
      <c r="I414" s="84">
        <v>36306</v>
      </c>
      <c r="J414" s="84">
        <v>39933</v>
      </c>
      <c r="K414" s="84">
        <v>44187</v>
      </c>
      <c r="L414" s="84">
        <v>47884</v>
      </c>
      <c r="M414" s="84">
        <v>51460</v>
      </c>
      <c r="N414" s="84">
        <v>53420</v>
      </c>
      <c r="O414" s="84">
        <v>56535</v>
      </c>
      <c r="P414" s="84">
        <v>59320</v>
      </c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3"/>
    </row>
    <row r="415" spans="1:31" x14ac:dyDescent="0.25">
      <c r="A415" s="221"/>
      <c r="B415" s="88" t="s">
        <v>430</v>
      </c>
      <c r="D415" s="84"/>
      <c r="E415" s="84">
        <v>32169</v>
      </c>
      <c r="F415" s="84">
        <v>32558</v>
      </c>
      <c r="G415" s="84">
        <v>36153</v>
      </c>
      <c r="H415" s="84">
        <v>38755</v>
      </c>
      <c r="I415" s="84">
        <v>44208</v>
      </c>
      <c r="J415" s="84">
        <v>51542</v>
      </c>
      <c r="K415" s="84">
        <v>59230</v>
      </c>
      <c r="L415" s="84">
        <v>59742</v>
      </c>
      <c r="M415" s="84">
        <v>63943</v>
      </c>
      <c r="N415" s="84">
        <v>64553</v>
      </c>
      <c r="O415" s="84">
        <v>74492</v>
      </c>
      <c r="P415" s="84">
        <v>73699</v>
      </c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3"/>
    </row>
    <row r="416" spans="1:31" x14ac:dyDescent="0.25">
      <c r="A416" s="221"/>
      <c r="B416" s="88" t="s">
        <v>431</v>
      </c>
      <c r="D416" s="84"/>
      <c r="E416" s="84">
        <v>13299</v>
      </c>
      <c r="F416" s="84">
        <v>13281</v>
      </c>
      <c r="G416" s="84">
        <v>13323</v>
      </c>
      <c r="H416" s="84">
        <v>13047</v>
      </c>
      <c r="I416" s="84">
        <v>12966</v>
      </c>
      <c r="J416" s="84">
        <v>14689</v>
      </c>
      <c r="K416" s="84">
        <v>15267</v>
      </c>
      <c r="L416" s="84">
        <v>17136</v>
      </c>
      <c r="M416" s="84">
        <v>19829</v>
      </c>
      <c r="N416" s="84">
        <v>21093</v>
      </c>
      <c r="O416" s="84">
        <v>21453</v>
      </c>
      <c r="P416" s="84">
        <v>23262</v>
      </c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3"/>
    </row>
    <row r="417" spans="1:31" x14ac:dyDescent="0.25">
      <c r="A417" s="221"/>
      <c r="B417" s="88" t="s">
        <v>432</v>
      </c>
      <c r="D417" s="84"/>
      <c r="E417" s="84">
        <v>37268</v>
      </c>
      <c r="F417" s="84">
        <v>38910</v>
      </c>
      <c r="G417" s="84">
        <v>39794</v>
      </c>
      <c r="H417" s="84">
        <v>41427</v>
      </c>
      <c r="I417" s="84">
        <v>44298</v>
      </c>
      <c r="J417" s="84">
        <v>47589</v>
      </c>
      <c r="K417" s="84">
        <v>50414</v>
      </c>
      <c r="L417" s="84">
        <v>54134</v>
      </c>
      <c r="M417" s="84">
        <v>57502</v>
      </c>
      <c r="N417" s="84">
        <v>58390</v>
      </c>
      <c r="O417" s="84">
        <v>64449</v>
      </c>
      <c r="P417" s="84">
        <v>68333</v>
      </c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3"/>
    </row>
    <row r="418" spans="1:31" x14ac:dyDescent="0.25">
      <c r="A418" s="221"/>
      <c r="B418" s="88" t="s">
        <v>434</v>
      </c>
      <c r="D418" s="84"/>
      <c r="E418" s="84">
        <v>36269</v>
      </c>
      <c r="F418" s="84">
        <v>30429.7</v>
      </c>
      <c r="G418" s="84">
        <v>29884</v>
      </c>
      <c r="H418" s="84">
        <v>30309</v>
      </c>
      <c r="I418" s="84">
        <v>28267</v>
      </c>
      <c r="J418" s="84">
        <v>27843</v>
      </c>
      <c r="K418" s="84">
        <v>26643</v>
      </c>
      <c r="L418" s="84">
        <v>26362</v>
      </c>
      <c r="M418" s="84">
        <v>28201</v>
      </c>
      <c r="N418" s="84">
        <v>26700</v>
      </c>
      <c r="O418" s="84">
        <v>28497</v>
      </c>
      <c r="P418" s="84">
        <v>27952</v>
      </c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3"/>
    </row>
    <row r="419" spans="1:31" x14ac:dyDescent="0.25">
      <c r="A419" s="221"/>
      <c r="B419" s="88" t="s">
        <v>466</v>
      </c>
      <c r="D419" s="84"/>
      <c r="E419" s="84">
        <v>7300</v>
      </c>
      <c r="F419" s="84">
        <v>6800</v>
      </c>
      <c r="G419" s="84">
        <v>6850</v>
      </c>
      <c r="H419" s="84">
        <v>7750</v>
      </c>
      <c r="I419" s="84">
        <v>7800</v>
      </c>
      <c r="J419" s="84">
        <v>5600</v>
      </c>
      <c r="K419" s="84">
        <v>2500</v>
      </c>
      <c r="L419" s="84">
        <v>2300</v>
      </c>
      <c r="M419" s="84">
        <v>2250</v>
      </c>
      <c r="N419" s="84">
        <v>2100</v>
      </c>
      <c r="O419" s="84">
        <v>1660</v>
      </c>
      <c r="P419" s="84">
        <v>2120</v>
      </c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3"/>
    </row>
    <row r="420" spans="1:31" x14ac:dyDescent="0.25">
      <c r="A420" s="221"/>
      <c r="B420" s="88" t="s">
        <v>467</v>
      </c>
      <c r="D420" s="84"/>
      <c r="E420" s="84">
        <v>2921</v>
      </c>
      <c r="F420" s="84">
        <v>0</v>
      </c>
      <c r="G420" s="84">
        <v>370</v>
      </c>
      <c r="H420" s="84">
        <v>700</v>
      </c>
      <c r="I420" s="84">
        <v>700</v>
      </c>
      <c r="J420" s="84">
        <v>1000</v>
      </c>
      <c r="K420" s="84">
        <v>2000</v>
      </c>
      <c r="L420" s="84">
        <v>0</v>
      </c>
      <c r="M420" s="84">
        <v>200</v>
      </c>
      <c r="N420" s="84">
        <v>1000</v>
      </c>
      <c r="O420" s="84">
        <v>1000</v>
      </c>
      <c r="P420" s="84">
        <v>1000</v>
      </c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3"/>
    </row>
    <row r="421" spans="1:31" x14ac:dyDescent="0.25">
      <c r="A421" s="221"/>
      <c r="B421" s="88" t="s">
        <v>468</v>
      </c>
      <c r="D421" s="84"/>
      <c r="E421" s="84">
        <v>0</v>
      </c>
      <c r="F421" s="84">
        <v>0</v>
      </c>
      <c r="G421" s="84">
        <v>0</v>
      </c>
      <c r="H421" s="84">
        <v>0</v>
      </c>
      <c r="I421" s="84">
        <v>0</v>
      </c>
      <c r="J421" s="84">
        <v>0</v>
      </c>
      <c r="K421" s="84">
        <v>0</v>
      </c>
      <c r="L421" s="84">
        <v>0</v>
      </c>
      <c r="M421" s="84">
        <v>0</v>
      </c>
      <c r="N421" s="84">
        <v>0</v>
      </c>
      <c r="O421" s="84">
        <v>0</v>
      </c>
      <c r="P421" s="84">
        <v>0</v>
      </c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3"/>
    </row>
    <row r="422" spans="1:31" x14ac:dyDescent="0.25">
      <c r="A422" s="221"/>
      <c r="B422" s="88" t="s">
        <v>469</v>
      </c>
      <c r="D422" s="84"/>
      <c r="E422" s="84">
        <v>24000</v>
      </c>
      <c r="F422" s="84">
        <v>24000</v>
      </c>
      <c r="G422" s="84">
        <v>24000</v>
      </c>
      <c r="H422" s="84">
        <v>24000</v>
      </c>
      <c r="I422" s="84">
        <v>29000</v>
      </c>
      <c r="J422" s="84">
        <v>31000</v>
      </c>
      <c r="K422" s="84">
        <v>31000</v>
      </c>
      <c r="L422" s="84">
        <v>31000</v>
      </c>
      <c r="M422" s="84">
        <v>32000</v>
      </c>
      <c r="N422" s="84">
        <v>32000</v>
      </c>
      <c r="O422" s="84">
        <v>34600</v>
      </c>
      <c r="P422" s="84">
        <v>43500</v>
      </c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3"/>
    </row>
    <row r="423" spans="1:31" x14ac:dyDescent="0.25">
      <c r="A423" s="221"/>
      <c r="B423" s="88" t="s">
        <v>470</v>
      </c>
      <c r="D423" s="84"/>
      <c r="E423" s="84">
        <v>366052</v>
      </c>
      <c r="F423" s="84">
        <v>361040</v>
      </c>
      <c r="G423" s="84">
        <v>370834</v>
      </c>
      <c r="H423" s="84">
        <v>386891</v>
      </c>
      <c r="I423" s="84">
        <v>416030</v>
      </c>
      <c r="J423" s="84">
        <v>407562</v>
      </c>
      <c r="K423" s="84">
        <v>423591</v>
      </c>
      <c r="L423" s="84">
        <v>442787</v>
      </c>
      <c r="M423" s="84">
        <v>488292</v>
      </c>
      <c r="N423" s="84">
        <v>496896</v>
      </c>
      <c r="O423" s="84">
        <v>523684</v>
      </c>
      <c r="P423" s="84">
        <v>551669</v>
      </c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3"/>
    </row>
    <row r="424" spans="1:31" x14ac:dyDescent="0.25">
      <c r="A424" s="221"/>
      <c r="B424" s="88" t="s">
        <v>471</v>
      </c>
      <c r="D424" s="84"/>
      <c r="E424" s="84">
        <v>0</v>
      </c>
      <c r="F424" s="84">
        <v>0</v>
      </c>
      <c r="G424" s="84">
        <v>0</v>
      </c>
      <c r="H424" s="84">
        <v>0</v>
      </c>
      <c r="I424" s="84">
        <v>0</v>
      </c>
      <c r="J424" s="84">
        <v>0</v>
      </c>
      <c r="K424" s="84">
        <v>0</v>
      </c>
      <c r="L424" s="84">
        <v>0</v>
      </c>
      <c r="M424" s="84" t="s">
        <v>472</v>
      </c>
      <c r="N424" s="84">
        <v>0</v>
      </c>
      <c r="O424" s="84" t="s">
        <v>472</v>
      </c>
      <c r="P424" s="84">
        <v>0</v>
      </c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3"/>
    </row>
    <row r="425" spans="1:31" x14ac:dyDescent="0.25">
      <c r="A425" s="221"/>
      <c r="B425" s="88" t="s">
        <v>435</v>
      </c>
      <c r="D425" s="84"/>
      <c r="E425" s="84">
        <v>366052</v>
      </c>
      <c r="F425" s="84">
        <v>361040</v>
      </c>
      <c r="G425" s="84">
        <v>370834</v>
      </c>
      <c r="H425" s="84">
        <v>386891</v>
      </c>
      <c r="I425" s="84">
        <v>416030</v>
      </c>
      <c r="J425" s="84">
        <v>407562</v>
      </c>
      <c r="K425" s="84">
        <v>423591</v>
      </c>
      <c r="L425" s="84">
        <v>442787</v>
      </c>
      <c r="M425" s="84">
        <v>488292</v>
      </c>
      <c r="N425" s="84">
        <v>496896</v>
      </c>
      <c r="O425" s="84">
        <v>523684</v>
      </c>
      <c r="P425" s="84">
        <v>551669</v>
      </c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3"/>
    </row>
    <row r="426" spans="1:31" x14ac:dyDescent="0.25">
      <c r="A426" s="85"/>
      <c r="B426" s="86"/>
      <c r="D426" s="91"/>
      <c r="E426" s="91"/>
      <c r="F426" s="91"/>
      <c r="G426" s="91"/>
      <c r="H426" s="91"/>
      <c r="I426" s="91"/>
      <c r="J426" s="91"/>
      <c r="K426" s="91"/>
      <c r="L426" s="91"/>
      <c r="M426" s="91">
        <v>0</v>
      </c>
      <c r="N426" s="91">
        <v>0</v>
      </c>
      <c r="O426" s="91">
        <v>0</v>
      </c>
      <c r="P426" s="91">
        <v>0</v>
      </c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3"/>
    </row>
    <row r="427" spans="1:31" ht="45" customHeight="1" x14ac:dyDescent="0.25">
      <c r="A427" s="220" t="s">
        <v>473</v>
      </c>
      <c r="B427" s="88" t="s">
        <v>437</v>
      </c>
      <c r="D427" s="84"/>
      <c r="E427" s="84">
        <v>84906</v>
      </c>
      <c r="F427" s="84">
        <v>89163</v>
      </c>
      <c r="G427" s="84">
        <v>90480</v>
      </c>
      <c r="H427" s="84">
        <v>96964</v>
      </c>
      <c r="I427" s="84">
        <v>98411</v>
      </c>
      <c r="J427" s="84">
        <v>101931</v>
      </c>
      <c r="K427" s="84">
        <v>107083</v>
      </c>
      <c r="L427" s="84">
        <v>113907</v>
      </c>
      <c r="M427" s="84">
        <v>126085</v>
      </c>
      <c r="N427" s="84">
        <v>121148</v>
      </c>
      <c r="O427" s="84">
        <v>121867</v>
      </c>
      <c r="P427" s="84">
        <v>126600</v>
      </c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3"/>
    </row>
    <row r="428" spans="1:31" x14ac:dyDescent="0.25">
      <c r="A428" s="221"/>
      <c r="B428" s="88" t="s">
        <v>438</v>
      </c>
      <c r="D428" s="84"/>
      <c r="E428" s="84">
        <v>126175</v>
      </c>
      <c r="F428" s="84">
        <v>130370</v>
      </c>
      <c r="G428" s="84">
        <v>139725</v>
      </c>
      <c r="H428" s="84">
        <v>143824</v>
      </c>
      <c r="I428" s="84">
        <v>153805</v>
      </c>
      <c r="J428" s="84">
        <v>120813</v>
      </c>
      <c r="K428" s="84">
        <v>121652</v>
      </c>
      <c r="L428" s="84">
        <v>131220</v>
      </c>
      <c r="M428" s="84">
        <v>109200</v>
      </c>
      <c r="N428" s="84">
        <v>112512</v>
      </c>
      <c r="O428" s="84">
        <v>122641</v>
      </c>
      <c r="P428" s="84">
        <v>127076</v>
      </c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3"/>
    </row>
    <row r="429" spans="1:31" x14ac:dyDescent="0.25">
      <c r="A429" s="221"/>
      <c r="B429" s="88" t="s">
        <v>474</v>
      </c>
      <c r="D429" s="84"/>
      <c r="E429" s="84">
        <v>14360</v>
      </c>
      <c r="F429" s="84">
        <v>16894</v>
      </c>
      <c r="G429" s="84">
        <v>17556</v>
      </c>
      <c r="H429" s="84">
        <v>18161</v>
      </c>
      <c r="I429" s="84">
        <v>19681</v>
      </c>
      <c r="J429" s="84">
        <v>0</v>
      </c>
      <c r="K429" s="84">
        <v>0</v>
      </c>
      <c r="L429" s="84">
        <v>0</v>
      </c>
      <c r="M429" s="84" t="s">
        <v>472</v>
      </c>
      <c r="N429" s="84">
        <v>0</v>
      </c>
      <c r="O429" s="84" t="s">
        <v>472</v>
      </c>
      <c r="P429" s="84">
        <v>0</v>
      </c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3"/>
    </row>
    <row r="430" spans="1:31" x14ac:dyDescent="0.25">
      <c r="A430" s="221"/>
      <c r="B430" s="88" t="s">
        <v>475</v>
      </c>
      <c r="D430" s="84"/>
      <c r="E430" s="84">
        <v>0</v>
      </c>
      <c r="F430" s="84">
        <v>0</v>
      </c>
      <c r="G430" s="84">
        <v>0</v>
      </c>
      <c r="H430" s="84">
        <v>0</v>
      </c>
      <c r="I430" s="84">
        <v>0</v>
      </c>
      <c r="J430" s="84">
        <v>0</v>
      </c>
      <c r="K430" s="84">
        <v>0</v>
      </c>
      <c r="L430" s="84">
        <v>0</v>
      </c>
      <c r="M430" s="84">
        <v>0</v>
      </c>
      <c r="N430" s="84">
        <v>0</v>
      </c>
      <c r="O430" s="84">
        <v>0</v>
      </c>
      <c r="P430" s="84">
        <v>0</v>
      </c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3"/>
    </row>
    <row r="431" spans="1:31" x14ac:dyDescent="0.25">
      <c r="A431" s="221"/>
      <c r="B431" s="88" t="s">
        <v>476</v>
      </c>
      <c r="D431" s="84"/>
      <c r="E431" s="84">
        <v>0</v>
      </c>
      <c r="F431" s="84">
        <v>0</v>
      </c>
      <c r="G431" s="84">
        <v>0</v>
      </c>
      <c r="H431" s="84">
        <v>0</v>
      </c>
      <c r="I431" s="84">
        <v>0</v>
      </c>
      <c r="J431" s="84">
        <v>0</v>
      </c>
      <c r="K431" s="84">
        <v>0</v>
      </c>
      <c r="L431" s="84">
        <v>0</v>
      </c>
      <c r="M431" s="84">
        <v>0</v>
      </c>
      <c r="N431" s="84">
        <v>0</v>
      </c>
      <c r="O431" s="84">
        <v>0</v>
      </c>
      <c r="P431" s="84">
        <v>0</v>
      </c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3"/>
    </row>
    <row r="432" spans="1:31" x14ac:dyDescent="0.25">
      <c r="A432" s="221"/>
      <c r="B432" s="88" t="s">
        <v>439</v>
      </c>
      <c r="D432" s="84"/>
      <c r="E432" s="84">
        <v>34179</v>
      </c>
      <c r="F432" s="84">
        <v>34662</v>
      </c>
      <c r="G432" s="84">
        <v>35834</v>
      </c>
      <c r="H432" s="84">
        <v>35918</v>
      </c>
      <c r="I432" s="84">
        <v>39750</v>
      </c>
      <c r="J432" s="84">
        <v>40672</v>
      </c>
      <c r="K432" s="84">
        <v>43271</v>
      </c>
      <c r="L432" s="84">
        <v>47243</v>
      </c>
      <c r="M432" s="84">
        <v>49526</v>
      </c>
      <c r="N432" s="84">
        <v>57546</v>
      </c>
      <c r="O432" s="84">
        <v>59705</v>
      </c>
      <c r="P432" s="84">
        <v>63385</v>
      </c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3"/>
    </row>
    <row r="433" spans="1:31" x14ac:dyDescent="0.25">
      <c r="A433" s="221"/>
      <c r="B433" s="88" t="s">
        <v>440</v>
      </c>
      <c r="D433" s="84"/>
      <c r="E433" s="84">
        <v>33255</v>
      </c>
      <c r="F433" s="84">
        <v>35617</v>
      </c>
      <c r="G433" s="84">
        <v>39471</v>
      </c>
      <c r="H433" s="84">
        <v>41906</v>
      </c>
      <c r="I433" s="84">
        <v>47108</v>
      </c>
      <c r="J433" s="84">
        <v>59184</v>
      </c>
      <c r="K433" s="84">
        <v>60679</v>
      </c>
      <c r="L433" s="84">
        <v>67435</v>
      </c>
      <c r="M433" s="84">
        <v>67503</v>
      </c>
      <c r="N433" s="84">
        <v>71576</v>
      </c>
      <c r="O433" s="84">
        <v>74146</v>
      </c>
      <c r="P433" s="84">
        <v>71435</v>
      </c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3"/>
    </row>
    <row r="434" spans="1:31" x14ac:dyDescent="0.25">
      <c r="A434" s="221"/>
      <c r="B434" s="88" t="s">
        <v>441</v>
      </c>
      <c r="D434" s="84"/>
      <c r="E434" s="84">
        <v>12875</v>
      </c>
      <c r="F434" s="84">
        <v>12816</v>
      </c>
      <c r="G434" s="84">
        <v>13222</v>
      </c>
      <c r="H434" s="84">
        <v>13401</v>
      </c>
      <c r="I434" s="84">
        <v>14033</v>
      </c>
      <c r="J434" s="84">
        <v>14532</v>
      </c>
      <c r="K434" s="84">
        <v>15439</v>
      </c>
      <c r="L434" s="84">
        <v>18192</v>
      </c>
      <c r="M434" s="84">
        <v>19713</v>
      </c>
      <c r="N434" s="84">
        <v>21016</v>
      </c>
      <c r="O434" s="84">
        <v>21142</v>
      </c>
      <c r="P434" s="84">
        <v>22382</v>
      </c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3"/>
    </row>
    <row r="435" spans="1:31" x14ac:dyDescent="0.25">
      <c r="A435" s="221"/>
      <c r="B435" s="88" t="s">
        <v>442</v>
      </c>
      <c r="D435" s="84"/>
      <c r="E435" s="84">
        <v>38769</v>
      </c>
      <c r="F435" s="84">
        <v>37282</v>
      </c>
      <c r="G435" s="84">
        <v>40674</v>
      </c>
      <c r="H435" s="84">
        <v>42305</v>
      </c>
      <c r="I435" s="84">
        <v>45114</v>
      </c>
      <c r="J435" s="84">
        <v>45819</v>
      </c>
      <c r="K435" s="84">
        <v>50098</v>
      </c>
      <c r="L435" s="84">
        <v>53436</v>
      </c>
      <c r="M435" s="84">
        <v>56106</v>
      </c>
      <c r="N435" s="84">
        <v>58587</v>
      </c>
      <c r="O435" s="84">
        <v>65253</v>
      </c>
      <c r="P435" s="84">
        <v>65030</v>
      </c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3"/>
    </row>
    <row r="436" spans="1:31" x14ac:dyDescent="0.25">
      <c r="A436" s="221"/>
      <c r="B436" s="88" t="s">
        <v>444</v>
      </c>
      <c r="D436" s="84"/>
      <c r="E436" s="84">
        <v>35717</v>
      </c>
      <c r="F436" s="84">
        <v>31624</v>
      </c>
      <c r="G436" s="84">
        <v>30350</v>
      </c>
      <c r="H436" s="84">
        <v>29519</v>
      </c>
      <c r="I436" s="84">
        <v>29234</v>
      </c>
      <c r="J436" s="84">
        <v>26166</v>
      </c>
      <c r="K436" s="84">
        <v>26312</v>
      </c>
      <c r="L436" s="84">
        <v>26967</v>
      </c>
      <c r="M436" s="84">
        <v>28352</v>
      </c>
      <c r="N436" s="84">
        <v>27036</v>
      </c>
      <c r="O436" s="84">
        <v>27920</v>
      </c>
      <c r="P436" s="84">
        <v>27840</v>
      </c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3"/>
    </row>
    <row r="437" spans="1:31" x14ac:dyDescent="0.25">
      <c r="A437" s="221"/>
      <c r="B437" s="88" t="s">
        <v>477</v>
      </c>
      <c r="D437" s="84"/>
      <c r="E437" s="84">
        <v>6525</v>
      </c>
      <c r="F437" s="84">
        <v>7037</v>
      </c>
      <c r="G437" s="84">
        <v>6544</v>
      </c>
      <c r="H437" s="84">
        <v>12172</v>
      </c>
      <c r="I437" s="84">
        <v>11491</v>
      </c>
      <c r="J437" s="84">
        <v>7724</v>
      </c>
      <c r="K437" s="84">
        <v>6141</v>
      </c>
      <c r="L437" s="84">
        <v>7184</v>
      </c>
      <c r="M437" s="84">
        <v>7258</v>
      </c>
      <c r="N437" s="84">
        <v>7126</v>
      </c>
      <c r="O437" s="84">
        <v>7225</v>
      </c>
      <c r="P437" s="84">
        <v>7772</v>
      </c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3"/>
    </row>
    <row r="438" spans="1:31" x14ac:dyDescent="0.25">
      <c r="A438" s="221"/>
      <c r="B438" s="88" t="s">
        <v>478</v>
      </c>
      <c r="D438" s="84"/>
      <c r="E438" s="84">
        <v>4917</v>
      </c>
      <c r="F438" s="84">
        <v>0</v>
      </c>
      <c r="G438" s="84">
        <v>1065</v>
      </c>
      <c r="H438" s="84">
        <v>2352</v>
      </c>
      <c r="I438" s="84">
        <v>4971</v>
      </c>
      <c r="J438" s="84">
        <v>2562</v>
      </c>
      <c r="K438" s="84">
        <v>1903</v>
      </c>
      <c r="L438" s="84">
        <v>0</v>
      </c>
      <c r="M438" s="84">
        <v>21</v>
      </c>
      <c r="N438" s="84">
        <v>5822</v>
      </c>
      <c r="O438" s="84">
        <v>6991</v>
      </c>
      <c r="P438" s="84">
        <v>3080</v>
      </c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3"/>
    </row>
    <row r="439" spans="1:31" x14ac:dyDescent="0.25">
      <c r="A439" s="221"/>
      <c r="B439" s="88" t="s">
        <v>479</v>
      </c>
      <c r="D439" s="84"/>
      <c r="E439" s="84">
        <v>0</v>
      </c>
      <c r="F439" s="84">
        <v>0</v>
      </c>
      <c r="G439" s="84">
        <v>0</v>
      </c>
      <c r="H439" s="84">
        <v>0</v>
      </c>
      <c r="I439" s="84">
        <v>0</v>
      </c>
      <c r="J439" s="84">
        <v>0</v>
      </c>
      <c r="K439" s="84">
        <v>0</v>
      </c>
      <c r="L439" s="84">
        <v>0</v>
      </c>
      <c r="M439" s="84">
        <v>0</v>
      </c>
      <c r="N439" s="84">
        <v>0</v>
      </c>
      <c r="O439" s="84">
        <v>0</v>
      </c>
      <c r="P439" s="84">
        <v>0</v>
      </c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3"/>
    </row>
    <row r="440" spans="1:31" x14ac:dyDescent="0.25">
      <c r="A440" s="221"/>
      <c r="B440" s="88" t="s">
        <v>480</v>
      </c>
      <c r="D440" s="84"/>
      <c r="E440" s="84">
        <v>25543</v>
      </c>
      <c r="F440" s="84">
        <v>29023</v>
      </c>
      <c r="G440" s="84">
        <v>29633</v>
      </c>
      <c r="H440" s="84">
        <v>27401</v>
      </c>
      <c r="I440" s="84">
        <v>27639</v>
      </c>
      <c r="J440" s="84">
        <v>26555</v>
      </c>
      <c r="K440" s="84">
        <v>28399</v>
      </c>
      <c r="L440" s="84">
        <v>29530</v>
      </c>
      <c r="M440" s="84">
        <v>33094</v>
      </c>
      <c r="N440" s="84">
        <v>36903</v>
      </c>
      <c r="O440" s="84">
        <v>41086</v>
      </c>
      <c r="P440" s="84">
        <v>42280</v>
      </c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3"/>
    </row>
    <row r="441" spans="1:31" x14ac:dyDescent="0.25">
      <c r="A441" s="221"/>
      <c r="B441" s="88" t="s">
        <v>481</v>
      </c>
      <c r="D441" s="84"/>
      <c r="E441" s="84">
        <v>372401</v>
      </c>
      <c r="F441" s="84">
        <v>378571</v>
      </c>
      <c r="G441" s="84">
        <v>396300</v>
      </c>
      <c r="H441" s="84">
        <v>416009</v>
      </c>
      <c r="I441" s="84">
        <v>438946</v>
      </c>
      <c r="J441" s="84">
        <v>416841</v>
      </c>
      <c r="K441" s="84">
        <v>430675</v>
      </c>
      <c r="L441" s="84">
        <v>465584</v>
      </c>
      <c r="M441" s="84">
        <v>496858</v>
      </c>
      <c r="N441" s="84">
        <v>519272</v>
      </c>
      <c r="O441" s="84">
        <v>547976</v>
      </c>
      <c r="P441" s="84">
        <v>556880</v>
      </c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3"/>
    </row>
    <row r="442" spans="1:31" x14ac:dyDescent="0.25">
      <c r="A442" s="221"/>
      <c r="B442" s="88" t="s">
        <v>482</v>
      </c>
      <c r="D442" s="84"/>
      <c r="E442" s="84">
        <v>0</v>
      </c>
      <c r="F442" s="84">
        <v>0</v>
      </c>
      <c r="G442" s="84">
        <v>0</v>
      </c>
      <c r="H442" s="84">
        <v>0</v>
      </c>
      <c r="I442" s="84">
        <v>0</v>
      </c>
      <c r="J442" s="84">
        <v>0</v>
      </c>
      <c r="K442" s="84">
        <v>0</v>
      </c>
      <c r="L442" s="84">
        <v>0</v>
      </c>
      <c r="M442" s="84" t="s">
        <v>472</v>
      </c>
      <c r="N442" s="84">
        <v>700</v>
      </c>
      <c r="O442" s="84">
        <v>300</v>
      </c>
      <c r="P442" s="84">
        <v>300</v>
      </c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3"/>
    </row>
    <row r="443" spans="1:31" x14ac:dyDescent="0.25">
      <c r="A443" s="221"/>
      <c r="B443" s="88" t="s">
        <v>445</v>
      </c>
      <c r="D443" s="84"/>
      <c r="E443" s="84">
        <v>372401</v>
      </c>
      <c r="F443" s="84">
        <v>378571</v>
      </c>
      <c r="G443" s="84">
        <v>396300</v>
      </c>
      <c r="H443" s="84">
        <v>416009</v>
      </c>
      <c r="I443" s="84">
        <v>438946</v>
      </c>
      <c r="J443" s="84">
        <v>416841</v>
      </c>
      <c r="K443" s="84">
        <v>430675</v>
      </c>
      <c r="L443" s="84">
        <v>465584</v>
      </c>
      <c r="M443" s="84">
        <v>496858</v>
      </c>
      <c r="N443" s="84">
        <v>519972</v>
      </c>
      <c r="O443" s="84">
        <v>548276</v>
      </c>
      <c r="P443" s="84">
        <v>557180</v>
      </c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3"/>
    </row>
    <row r="444" spans="1:31" x14ac:dyDescent="0.25">
      <c r="A444" s="89"/>
      <c r="B444" s="90"/>
      <c r="D444" s="84"/>
      <c r="E444" s="84"/>
      <c r="F444" s="84"/>
      <c r="G444" s="84"/>
      <c r="H444" s="84"/>
      <c r="I444" s="84"/>
      <c r="J444" s="84"/>
      <c r="K444" s="84"/>
      <c r="L444" s="84"/>
      <c r="M444" s="84">
        <v>0</v>
      </c>
      <c r="N444" s="84">
        <v>0</v>
      </c>
      <c r="O444" s="84">
        <v>0</v>
      </c>
      <c r="P444" s="84">
        <v>0</v>
      </c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3"/>
    </row>
    <row r="445" spans="1:31" ht="15" customHeight="1" x14ac:dyDescent="0.25">
      <c r="A445" s="220" t="s">
        <v>483</v>
      </c>
      <c r="B445" s="88" t="s">
        <v>484</v>
      </c>
      <c r="D445" s="84"/>
      <c r="E445" s="84">
        <v>189000</v>
      </c>
      <c r="F445" s="84">
        <v>192000</v>
      </c>
      <c r="G445" s="84">
        <v>193000</v>
      </c>
      <c r="H445" s="84">
        <v>208400</v>
      </c>
      <c r="I445" s="84">
        <v>217000</v>
      </c>
      <c r="J445" s="84">
        <v>225700</v>
      </c>
      <c r="K445" s="84">
        <v>236360</v>
      </c>
      <c r="L445" s="84">
        <v>246995</v>
      </c>
      <c r="M445" s="84">
        <v>272080</v>
      </c>
      <c r="N445" s="84">
        <v>284558</v>
      </c>
      <c r="O445" s="84">
        <v>289593</v>
      </c>
      <c r="P445" s="84">
        <v>299334</v>
      </c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3"/>
    </row>
    <row r="446" spans="1:31" x14ac:dyDescent="0.25">
      <c r="A446" s="221"/>
      <c r="B446" s="88" t="s">
        <v>485</v>
      </c>
      <c r="D446" s="84"/>
      <c r="E446" s="84">
        <v>24000</v>
      </c>
      <c r="F446" s="84">
        <v>24000</v>
      </c>
      <c r="G446" s="84">
        <v>24000</v>
      </c>
      <c r="H446" s="84">
        <v>24000</v>
      </c>
      <c r="I446" s="84">
        <v>29000</v>
      </c>
      <c r="J446" s="84">
        <v>31000</v>
      </c>
      <c r="K446" s="84">
        <v>31000</v>
      </c>
      <c r="L446" s="84">
        <v>31000</v>
      </c>
      <c r="M446" s="84">
        <v>32000</v>
      </c>
      <c r="N446" s="84">
        <v>32000</v>
      </c>
      <c r="O446" s="84">
        <v>34600</v>
      </c>
      <c r="P446" s="84">
        <v>43500</v>
      </c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3"/>
    </row>
    <row r="447" spans="1:31" x14ac:dyDescent="0.25">
      <c r="A447" s="221"/>
      <c r="B447" s="88" t="s">
        <v>170</v>
      </c>
      <c r="D447" s="84"/>
      <c r="E447" s="84">
        <v>24000</v>
      </c>
      <c r="F447" s="84">
        <v>24000</v>
      </c>
      <c r="G447" s="84">
        <v>24960</v>
      </c>
      <c r="H447" s="84">
        <v>25600</v>
      </c>
      <c r="I447" s="84">
        <v>25820</v>
      </c>
      <c r="J447" s="84">
        <v>5000</v>
      </c>
      <c r="K447" s="84">
        <v>1500</v>
      </c>
      <c r="L447" s="84">
        <v>1000</v>
      </c>
      <c r="M447" s="84">
        <v>650</v>
      </c>
      <c r="N447" s="84">
        <v>900</v>
      </c>
      <c r="O447" s="84">
        <v>500</v>
      </c>
      <c r="P447" s="84">
        <v>300</v>
      </c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3"/>
    </row>
    <row r="448" spans="1:31" x14ac:dyDescent="0.25">
      <c r="A448" s="221"/>
      <c r="B448" s="88" t="s">
        <v>486</v>
      </c>
      <c r="D448" s="84"/>
      <c r="E448" s="84">
        <v>41082</v>
      </c>
      <c r="F448" s="84">
        <v>32227</v>
      </c>
      <c r="G448" s="84">
        <v>34801</v>
      </c>
      <c r="H448" s="84">
        <v>34564</v>
      </c>
      <c r="I448" s="84">
        <v>42869</v>
      </c>
      <c r="J448" s="84">
        <v>38600</v>
      </c>
      <c r="K448" s="84">
        <v>44206</v>
      </c>
      <c r="L448" s="84">
        <v>48437</v>
      </c>
      <c r="M448" s="84">
        <v>47850</v>
      </c>
      <c r="N448" s="84">
        <v>47801</v>
      </c>
      <c r="O448" s="84">
        <v>48164</v>
      </c>
      <c r="P448" s="84">
        <v>49328</v>
      </c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3"/>
    </row>
    <row r="449" spans="1:31" x14ac:dyDescent="0.25">
      <c r="A449" s="221"/>
      <c r="B449" s="88" t="s">
        <v>487</v>
      </c>
      <c r="D449" s="84"/>
      <c r="E449" s="84">
        <v>27550</v>
      </c>
      <c r="F449" s="84">
        <v>27420</v>
      </c>
      <c r="G449" s="84">
        <v>28070</v>
      </c>
      <c r="H449" s="84">
        <v>26400</v>
      </c>
      <c r="I449" s="84">
        <v>25418</v>
      </c>
      <c r="J449" s="84">
        <v>28010</v>
      </c>
      <c r="K449" s="84">
        <v>34689</v>
      </c>
      <c r="L449" s="84">
        <v>39292</v>
      </c>
      <c r="M449" s="84">
        <v>45879</v>
      </c>
      <c r="N449" s="84">
        <v>54235</v>
      </c>
      <c r="O449" s="84">
        <v>63864</v>
      </c>
      <c r="P449" s="84">
        <v>69080</v>
      </c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3"/>
    </row>
    <row r="450" spans="1:31" x14ac:dyDescent="0.25">
      <c r="A450" s="221"/>
      <c r="B450" s="88" t="s">
        <v>488</v>
      </c>
      <c r="D450" s="84"/>
      <c r="E450" s="84">
        <v>34078</v>
      </c>
      <c r="F450" s="84">
        <v>35824</v>
      </c>
      <c r="G450" s="84">
        <v>36506</v>
      </c>
      <c r="H450" s="84">
        <v>37271</v>
      </c>
      <c r="I450" s="84">
        <v>39019</v>
      </c>
      <c r="J450" s="84">
        <v>43118</v>
      </c>
      <c r="K450" s="84">
        <v>46789</v>
      </c>
      <c r="L450" s="84">
        <v>50647</v>
      </c>
      <c r="M450" s="84">
        <v>54167</v>
      </c>
      <c r="N450" s="84">
        <v>55438</v>
      </c>
      <c r="O450" s="84">
        <v>60866</v>
      </c>
      <c r="P450" s="84">
        <v>64133</v>
      </c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3"/>
    </row>
    <row r="451" spans="1:31" x14ac:dyDescent="0.25">
      <c r="A451" s="221"/>
      <c r="B451" s="88" t="s">
        <v>489</v>
      </c>
      <c r="D451" s="84"/>
      <c r="E451" s="84">
        <v>4352</v>
      </c>
      <c r="F451" s="84">
        <v>4384</v>
      </c>
      <c r="G451" s="84">
        <v>3058</v>
      </c>
      <c r="H451" s="84">
        <v>2585</v>
      </c>
      <c r="I451" s="84">
        <v>3681</v>
      </c>
      <c r="J451" s="84">
        <v>5640</v>
      </c>
      <c r="K451" s="84">
        <v>8454</v>
      </c>
      <c r="L451" s="84">
        <v>5371</v>
      </c>
      <c r="M451" s="84">
        <v>6647</v>
      </c>
      <c r="N451" s="84">
        <v>5503</v>
      </c>
      <c r="O451" s="84">
        <v>6187</v>
      </c>
      <c r="P451" s="84">
        <v>5335</v>
      </c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3"/>
    </row>
    <row r="452" spans="1:31" x14ac:dyDescent="0.25">
      <c r="A452" s="221"/>
      <c r="B452" s="88" t="s">
        <v>490</v>
      </c>
      <c r="D452" s="84"/>
      <c r="E452" s="84">
        <v>0</v>
      </c>
      <c r="F452" s="84">
        <v>0</v>
      </c>
      <c r="G452" s="84">
        <v>0</v>
      </c>
      <c r="H452" s="84">
        <v>0</v>
      </c>
      <c r="I452" s="84">
        <v>0</v>
      </c>
      <c r="J452" s="84">
        <v>0</v>
      </c>
      <c r="K452" s="84">
        <v>0</v>
      </c>
      <c r="L452" s="84">
        <v>0</v>
      </c>
      <c r="M452" s="84">
        <v>1700</v>
      </c>
      <c r="N452" s="84">
        <v>1200</v>
      </c>
      <c r="O452" s="84">
        <v>0</v>
      </c>
      <c r="P452" s="84">
        <v>0</v>
      </c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3"/>
    </row>
    <row r="453" spans="1:31" x14ac:dyDescent="0.25">
      <c r="A453" s="221"/>
      <c r="B453" s="88" t="s">
        <v>491</v>
      </c>
      <c r="D453" s="84"/>
      <c r="E453" s="84">
        <v>0</v>
      </c>
      <c r="F453" s="84">
        <v>0</v>
      </c>
      <c r="G453" s="84">
        <v>1000</v>
      </c>
      <c r="H453" s="84">
        <v>1800</v>
      </c>
      <c r="I453" s="84">
        <v>1000</v>
      </c>
      <c r="J453" s="84">
        <v>1725</v>
      </c>
      <c r="K453" s="84">
        <v>900</v>
      </c>
      <c r="L453" s="84">
        <v>900</v>
      </c>
      <c r="M453" s="84">
        <v>0</v>
      </c>
      <c r="N453" s="84">
        <v>0</v>
      </c>
      <c r="O453" s="84">
        <v>0</v>
      </c>
      <c r="P453" s="84">
        <v>800</v>
      </c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3"/>
    </row>
    <row r="454" spans="1:31" x14ac:dyDescent="0.25">
      <c r="A454" s="221"/>
      <c r="B454" s="88" t="s">
        <v>492</v>
      </c>
      <c r="D454" s="84"/>
      <c r="E454" s="84">
        <v>0</v>
      </c>
      <c r="F454" s="84">
        <v>0</v>
      </c>
      <c r="G454" s="84">
        <v>0</v>
      </c>
      <c r="H454" s="84">
        <v>0</v>
      </c>
      <c r="I454" s="84">
        <v>0</v>
      </c>
      <c r="J454" s="84">
        <v>0</v>
      </c>
      <c r="K454" s="84">
        <v>0</v>
      </c>
      <c r="L454" s="84">
        <v>0</v>
      </c>
      <c r="M454" s="84">
        <v>0</v>
      </c>
      <c r="N454" s="84">
        <v>0</v>
      </c>
      <c r="O454" s="84">
        <v>0</v>
      </c>
      <c r="P454" s="84">
        <v>0</v>
      </c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3"/>
    </row>
    <row r="455" spans="1:31" x14ac:dyDescent="0.25">
      <c r="A455" s="221"/>
      <c r="B455" s="88" t="s">
        <v>493</v>
      </c>
      <c r="D455" s="84"/>
      <c r="E455" s="84">
        <v>10000</v>
      </c>
      <c r="F455" s="84">
        <v>10000</v>
      </c>
      <c r="G455" s="84">
        <v>11000</v>
      </c>
      <c r="H455" s="84">
        <v>12500</v>
      </c>
      <c r="I455" s="84">
        <v>12000</v>
      </c>
      <c r="J455" s="84">
        <v>10000</v>
      </c>
      <c r="K455" s="84">
        <v>7500</v>
      </c>
      <c r="L455" s="84">
        <v>5000</v>
      </c>
      <c r="M455" s="84">
        <v>0</v>
      </c>
      <c r="N455" s="84">
        <v>0</v>
      </c>
      <c r="O455" s="84">
        <v>0</v>
      </c>
      <c r="P455" s="84">
        <v>0</v>
      </c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3"/>
    </row>
    <row r="456" spans="1:31" x14ac:dyDescent="0.25">
      <c r="A456" s="221"/>
      <c r="B456" s="88" t="s">
        <v>494</v>
      </c>
      <c r="D456" s="84"/>
      <c r="E456" s="84">
        <v>649</v>
      </c>
      <c r="F456" s="84">
        <v>1500</v>
      </c>
      <c r="G456" s="84">
        <v>22</v>
      </c>
      <c r="H456" s="84">
        <v>22</v>
      </c>
      <c r="I456" s="84">
        <v>23</v>
      </c>
      <c r="J456" s="84">
        <v>2979</v>
      </c>
      <c r="K456" s="84">
        <v>22</v>
      </c>
      <c r="L456" s="84">
        <v>0</v>
      </c>
      <c r="M456" s="84">
        <v>0</v>
      </c>
      <c r="N456" s="84">
        <v>0</v>
      </c>
      <c r="O456" s="84">
        <v>800</v>
      </c>
      <c r="P456" s="84">
        <v>0</v>
      </c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3"/>
    </row>
    <row r="457" spans="1:31" x14ac:dyDescent="0.25">
      <c r="A457" s="221"/>
      <c r="B457" s="88" t="s">
        <v>495</v>
      </c>
      <c r="D457" s="84"/>
      <c r="E457" s="84">
        <v>2000</v>
      </c>
      <c r="F457" s="84">
        <v>9685</v>
      </c>
      <c r="G457" s="84">
        <v>14417</v>
      </c>
      <c r="H457" s="84">
        <v>13749</v>
      </c>
      <c r="I457" s="84">
        <v>20200</v>
      </c>
      <c r="J457" s="84">
        <v>15790</v>
      </c>
      <c r="K457" s="84">
        <v>12171</v>
      </c>
      <c r="L457" s="84">
        <v>14145</v>
      </c>
      <c r="M457" s="84">
        <v>16009</v>
      </c>
      <c r="N457" s="84">
        <v>15261</v>
      </c>
      <c r="O457" s="84">
        <v>19110</v>
      </c>
      <c r="P457" s="84">
        <v>19859</v>
      </c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3"/>
    </row>
    <row r="458" spans="1:31" x14ac:dyDescent="0.25">
      <c r="A458" s="221"/>
      <c r="B458" s="88" t="s">
        <v>496</v>
      </c>
      <c r="D458" s="84"/>
      <c r="E458" s="84">
        <v>356711</v>
      </c>
      <c r="F458" s="84">
        <v>361040</v>
      </c>
      <c r="G458" s="84">
        <v>370834</v>
      </c>
      <c r="H458" s="84">
        <v>386891</v>
      </c>
      <c r="I458" s="84">
        <v>416030</v>
      </c>
      <c r="J458" s="84">
        <v>407562</v>
      </c>
      <c r="K458" s="84">
        <v>423591</v>
      </c>
      <c r="L458" s="84">
        <v>442787</v>
      </c>
      <c r="M458" s="84">
        <v>476982</v>
      </c>
      <c r="N458" s="84">
        <v>496896</v>
      </c>
      <c r="O458" s="84">
        <v>523684</v>
      </c>
      <c r="P458" s="84">
        <v>551669</v>
      </c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3"/>
    </row>
    <row r="459" spans="1:31" x14ac:dyDescent="0.25">
      <c r="A459" s="221"/>
      <c r="B459" s="88" t="s">
        <v>497</v>
      </c>
      <c r="D459" s="84"/>
      <c r="E459" s="84">
        <v>0</v>
      </c>
      <c r="F459" s="84">
        <v>0</v>
      </c>
      <c r="G459" s="84">
        <v>0</v>
      </c>
      <c r="H459" s="84">
        <v>0</v>
      </c>
      <c r="I459" s="84">
        <v>0</v>
      </c>
      <c r="J459" s="84">
        <v>0</v>
      </c>
      <c r="K459" s="84">
        <v>0</v>
      </c>
      <c r="L459" s="84">
        <v>0</v>
      </c>
      <c r="M459" s="84">
        <v>0</v>
      </c>
      <c r="N459" s="84">
        <v>0</v>
      </c>
      <c r="O459" s="84">
        <v>0</v>
      </c>
      <c r="P459" s="84">
        <v>0</v>
      </c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3"/>
    </row>
    <row r="460" spans="1:31" x14ac:dyDescent="0.25">
      <c r="A460" s="221"/>
      <c r="B460" s="88" t="s">
        <v>452</v>
      </c>
      <c r="D460" s="84"/>
      <c r="E460" s="84">
        <v>356711</v>
      </c>
      <c r="F460" s="84">
        <v>361040</v>
      </c>
      <c r="G460" s="84">
        <v>370834</v>
      </c>
      <c r="H460" s="84">
        <v>386891</v>
      </c>
      <c r="I460" s="84">
        <v>416030</v>
      </c>
      <c r="J460" s="84">
        <v>407562</v>
      </c>
      <c r="K460" s="84">
        <v>423591</v>
      </c>
      <c r="L460" s="84">
        <v>442787</v>
      </c>
      <c r="M460" s="84">
        <v>476982</v>
      </c>
      <c r="N460" s="84">
        <v>496896</v>
      </c>
      <c r="O460" s="84">
        <v>523684</v>
      </c>
      <c r="P460" s="84">
        <v>551669</v>
      </c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3"/>
    </row>
    <row r="461" spans="1:31" x14ac:dyDescent="0.25">
      <c r="A461" s="85"/>
      <c r="B461" s="86"/>
      <c r="D461" s="91"/>
      <c r="E461" s="91"/>
      <c r="F461" s="91"/>
      <c r="G461" s="91"/>
      <c r="H461" s="91"/>
      <c r="I461" s="91"/>
      <c r="J461" s="91"/>
      <c r="K461" s="91"/>
      <c r="L461" s="91"/>
      <c r="M461" s="91">
        <v>0</v>
      </c>
      <c r="N461" s="91">
        <v>0</v>
      </c>
      <c r="O461" s="91">
        <v>0</v>
      </c>
      <c r="P461" s="91">
        <v>0</v>
      </c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3"/>
    </row>
    <row r="462" spans="1:31" ht="15" customHeight="1" x14ac:dyDescent="0.25">
      <c r="A462" s="220" t="s">
        <v>498</v>
      </c>
      <c r="B462" s="88" t="s">
        <v>499</v>
      </c>
      <c r="D462" s="84"/>
      <c r="E462" s="84">
        <v>200928</v>
      </c>
      <c r="F462" s="84">
        <v>190439</v>
      </c>
      <c r="G462" s="84">
        <v>203849</v>
      </c>
      <c r="H462" s="84">
        <v>217654</v>
      </c>
      <c r="I462" s="84">
        <v>222223</v>
      </c>
      <c r="J462" s="84">
        <v>228795</v>
      </c>
      <c r="K462" s="84">
        <v>237788</v>
      </c>
      <c r="L462" s="84">
        <v>252023</v>
      </c>
      <c r="M462" s="84">
        <v>271828</v>
      </c>
      <c r="N462" s="84">
        <v>271919</v>
      </c>
      <c r="O462" s="84">
        <v>291168</v>
      </c>
      <c r="P462" s="84">
        <v>298246</v>
      </c>
      <c r="Q462" s="62">
        <f>P199</f>
        <v>419569</v>
      </c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3"/>
    </row>
    <row r="463" spans="1:31" x14ac:dyDescent="0.25">
      <c r="A463" s="221"/>
      <c r="B463" s="88" t="s">
        <v>500</v>
      </c>
      <c r="D463" s="84"/>
      <c r="E463" s="84">
        <v>25543</v>
      </c>
      <c r="F463" s="84">
        <v>29023</v>
      </c>
      <c r="G463" s="84">
        <v>29633</v>
      </c>
      <c r="H463" s="84">
        <v>31360</v>
      </c>
      <c r="I463" s="84">
        <v>31698</v>
      </c>
      <c r="J463" s="84">
        <v>30780</v>
      </c>
      <c r="K463" s="84">
        <v>32272</v>
      </c>
      <c r="L463" s="84">
        <v>34624</v>
      </c>
      <c r="M463" s="84">
        <v>37777</v>
      </c>
      <c r="N463" s="84">
        <v>41738</v>
      </c>
      <c r="O463" s="84">
        <v>46030</v>
      </c>
      <c r="P463" s="84">
        <v>47417</v>
      </c>
      <c r="Q463" s="62">
        <f>Q462-P462-P463-P464-P465-P474</f>
        <v>0</v>
      </c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3"/>
    </row>
    <row r="464" spans="1:31" x14ac:dyDescent="0.25">
      <c r="A464" s="221"/>
      <c r="B464" s="88" t="s">
        <v>501</v>
      </c>
      <c r="D464" s="84"/>
      <c r="E464" s="84">
        <v>25609</v>
      </c>
      <c r="F464" s="84">
        <v>25598</v>
      </c>
      <c r="G464" s="84">
        <v>27242</v>
      </c>
      <c r="H464" s="84">
        <v>27594</v>
      </c>
      <c r="I464" s="84">
        <v>32531</v>
      </c>
      <c r="J464" s="84">
        <v>4204</v>
      </c>
      <c r="K464" s="84">
        <v>1348</v>
      </c>
      <c r="L464" s="84">
        <v>1049</v>
      </c>
      <c r="M464" s="84">
        <v>999</v>
      </c>
      <c r="N464" s="84">
        <v>680</v>
      </c>
      <c r="O464" s="84">
        <v>403</v>
      </c>
      <c r="P464" s="84">
        <v>385</v>
      </c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3"/>
    </row>
    <row r="465" spans="1:31" x14ac:dyDescent="0.25">
      <c r="A465" s="221"/>
      <c r="B465" s="88" t="s">
        <v>502</v>
      </c>
      <c r="D465" s="84"/>
      <c r="E465" s="84">
        <v>44577</v>
      </c>
      <c r="F465" s="84">
        <v>34654</v>
      </c>
      <c r="G465" s="84">
        <v>34560</v>
      </c>
      <c r="H465" s="84">
        <v>40470</v>
      </c>
      <c r="I465" s="84">
        <v>44854</v>
      </c>
      <c r="J465" s="84">
        <v>44959</v>
      </c>
      <c r="K465" s="84">
        <v>42921</v>
      </c>
      <c r="L465" s="84">
        <v>48690</v>
      </c>
      <c r="M465" s="84">
        <v>46947</v>
      </c>
      <c r="N465" s="84">
        <v>43463</v>
      </c>
      <c r="O465" s="84">
        <v>51834</v>
      </c>
      <c r="P465" s="84">
        <v>58836</v>
      </c>
      <c r="Q465" s="8"/>
      <c r="R465" s="180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3"/>
    </row>
    <row r="466" spans="1:31" x14ac:dyDescent="0.25">
      <c r="A466" s="221"/>
      <c r="B466" s="88" t="s">
        <v>503</v>
      </c>
      <c r="D466" s="84"/>
      <c r="E466" s="84">
        <v>26950</v>
      </c>
      <c r="F466" s="84">
        <v>24787</v>
      </c>
      <c r="G466" s="84">
        <v>24903</v>
      </c>
      <c r="H466" s="84">
        <v>24245</v>
      </c>
      <c r="I466" s="84">
        <v>27130</v>
      </c>
      <c r="J466" s="84">
        <v>33957</v>
      </c>
      <c r="K466" s="84">
        <v>38111</v>
      </c>
      <c r="L466" s="84">
        <v>45338</v>
      </c>
      <c r="M466" s="84">
        <v>49985</v>
      </c>
      <c r="N466" s="84">
        <v>60559</v>
      </c>
      <c r="O466" s="84">
        <v>68463</v>
      </c>
      <c r="P466" s="84">
        <v>70324</v>
      </c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3"/>
    </row>
    <row r="467" spans="1:31" x14ac:dyDescent="0.25">
      <c r="A467" s="221"/>
      <c r="B467" s="88" t="s">
        <v>504</v>
      </c>
      <c r="D467" s="84"/>
      <c r="E467" s="84">
        <v>35412</v>
      </c>
      <c r="F467" s="84">
        <v>34801</v>
      </c>
      <c r="G467" s="84">
        <v>36915</v>
      </c>
      <c r="H467" s="84">
        <v>39127</v>
      </c>
      <c r="I467" s="84">
        <v>40966</v>
      </c>
      <c r="J467" s="84">
        <v>42095</v>
      </c>
      <c r="K467" s="84">
        <v>46339</v>
      </c>
      <c r="L467" s="84">
        <v>50396</v>
      </c>
      <c r="M467" s="84">
        <v>52595</v>
      </c>
      <c r="N467" s="84">
        <v>55254</v>
      </c>
      <c r="O467" s="84">
        <v>61040</v>
      </c>
      <c r="P467" s="84">
        <v>61411</v>
      </c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3"/>
    </row>
    <row r="468" spans="1:31" x14ac:dyDescent="0.25">
      <c r="A468" s="221"/>
      <c r="B468" s="88" t="s">
        <v>505</v>
      </c>
      <c r="D468" s="84"/>
      <c r="E468" s="84">
        <v>3452</v>
      </c>
      <c r="F468" s="84">
        <v>3204</v>
      </c>
      <c r="G468" s="84">
        <v>3137</v>
      </c>
      <c r="H468" s="84">
        <v>4105</v>
      </c>
      <c r="I468" s="84">
        <v>3752</v>
      </c>
      <c r="J468" s="84">
        <v>3177</v>
      </c>
      <c r="K468" s="84">
        <v>7519</v>
      </c>
      <c r="L468" s="84">
        <v>4855</v>
      </c>
      <c r="M468" s="84">
        <v>5655</v>
      </c>
      <c r="N468" s="84">
        <v>5559</v>
      </c>
      <c r="O468" s="84">
        <v>4967</v>
      </c>
      <c r="P468" s="84">
        <v>4799</v>
      </c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3"/>
    </row>
    <row r="469" spans="1:31" x14ac:dyDescent="0.25">
      <c r="A469" s="221"/>
      <c r="B469" s="88" t="s">
        <v>506</v>
      </c>
      <c r="D469" s="84"/>
      <c r="E469" s="84">
        <v>0</v>
      </c>
      <c r="F469" s="84">
        <v>0</v>
      </c>
      <c r="G469" s="84">
        <v>0</v>
      </c>
      <c r="H469" s="84">
        <v>0</v>
      </c>
      <c r="I469" s="84">
        <v>0</v>
      </c>
      <c r="J469" s="84">
        <v>0</v>
      </c>
      <c r="K469" s="84">
        <v>0</v>
      </c>
      <c r="L469" s="84">
        <v>0</v>
      </c>
      <c r="M469" s="84">
        <v>1493</v>
      </c>
      <c r="N469" s="84">
        <v>640</v>
      </c>
      <c r="O469" s="84" t="s">
        <v>472</v>
      </c>
      <c r="P469" s="84">
        <v>0</v>
      </c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3"/>
    </row>
    <row r="470" spans="1:31" x14ac:dyDescent="0.25">
      <c r="A470" s="221"/>
      <c r="B470" s="88" t="s">
        <v>507</v>
      </c>
      <c r="D470" s="84"/>
      <c r="E470" s="84">
        <v>0</v>
      </c>
      <c r="F470" s="84">
        <v>0</v>
      </c>
      <c r="G470" s="84">
        <v>4538</v>
      </c>
      <c r="H470" s="84">
        <v>1794</v>
      </c>
      <c r="I470" s="84">
        <v>1758</v>
      </c>
      <c r="J470" s="84">
        <v>984</v>
      </c>
      <c r="K470" s="84">
        <v>700</v>
      </c>
      <c r="L470" s="84">
        <v>1824</v>
      </c>
      <c r="M470" s="84" t="s">
        <v>472</v>
      </c>
      <c r="N470" s="84">
        <v>0</v>
      </c>
      <c r="O470" s="84" t="s">
        <v>472</v>
      </c>
      <c r="P470" s="84">
        <v>983</v>
      </c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3"/>
    </row>
    <row r="471" spans="1:31" x14ac:dyDescent="0.25">
      <c r="A471" s="221"/>
      <c r="B471" s="88" t="s">
        <v>508</v>
      </c>
      <c r="D471" s="84"/>
      <c r="E471" s="84">
        <v>0</v>
      </c>
      <c r="F471" s="84">
        <v>0</v>
      </c>
      <c r="G471" s="84">
        <v>0</v>
      </c>
      <c r="H471" s="84">
        <v>0</v>
      </c>
      <c r="I471" s="84">
        <v>0</v>
      </c>
      <c r="J471" s="84">
        <v>0</v>
      </c>
      <c r="K471" s="84">
        <v>0</v>
      </c>
      <c r="L471" s="84">
        <v>0</v>
      </c>
      <c r="M471" s="84"/>
      <c r="N471" s="84"/>
      <c r="O471" s="84"/>
      <c r="P471" s="84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3"/>
    </row>
    <row r="472" spans="1:31" x14ac:dyDescent="0.25">
      <c r="A472" s="221"/>
      <c r="B472" s="88" t="s">
        <v>509</v>
      </c>
      <c r="D472" s="84"/>
      <c r="E472" s="84">
        <v>0</v>
      </c>
      <c r="F472" s="84">
        <v>11000</v>
      </c>
      <c r="G472" s="84">
        <v>11000</v>
      </c>
      <c r="H472" s="84">
        <v>12000</v>
      </c>
      <c r="I472" s="84">
        <v>12000</v>
      </c>
      <c r="J472" s="84">
        <v>10000</v>
      </c>
      <c r="K472" s="84">
        <v>7426</v>
      </c>
      <c r="L472" s="84">
        <v>5000</v>
      </c>
      <c r="M472" s="84"/>
      <c r="N472" s="84"/>
      <c r="O472" s="84"/>
      <c r="P472" s="84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3"/>
    </row>
    <row r="473" spans="1:31" x14ac:dyDescent="0.25">
      <c r="A473" s="221"/>
      <c r="B473" s="88" t="s">
        <v>510</v>
      </c>
      <c r="D473" s="84"/>
      <c r="E473" s="84">
        <v>114</v>
      </c>
      <c r="F473" s="84">
        <v>722</v>
      </c>
      <c r="G473" s="84">
        <v>22</v>
      </c>
      <c r="H473" s="84">
        <v>3</v>
      </c>
      <c r="I473" s="84">
        <v>24</v>
      </c>
      <c r="J473" s="84">
        <v>2855</v>
      </c>
      <c r="K473" s="84">
        <v>64</v>
      </c>
      <c r="L473" s="84">
        <v>0</v>
      </c>
      <c r="M473" s="84" t="s">
        <v>472</v>
      </c>
      <c r="N473" s="84">
        <v>471</v>
      </c>
      <c r="O473" s="84">
        <v>458</v>
      </c>
      <c r="P473" s="84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3"/>
    </row>
    <row r="474" spans="1:31" x14ac:dyDescent="0.25">
      <c r="A474" s="221"/>
      <c r="B474" s="88" t="s">
        <v>511</v>
      </c>
      <c r="D474" s="84"/>
      <c r="E474" s="84">
        <v>227</v>
      </c>
      <c r="F474" s="84">
        <v>13463</v>
      </c>
      <c r="G474" s="84">
        <v>15270</v>
      </c>
      <c r="H474" s="84">
        <v>17800</v>
      </c>
      <c r="I474" s="84">
        <v>22181</v>
      </c>
      <c r="J474" s="84">
        <v>15264</v>
      </c>
      <c r="K474" s="84">
        <v>12937</v>
      </c>
      <c r="L474" s="84">
        <v>16712</v>
      </c>
      <c r="M474" s="84">
        <v>16704</v>
      </c>
      <c r="N474" s="84">
        <v>16923</v>
      </c>
      <c r="O474" s="84">
        <v>16930</v>
      </c>
      <c r="P474" s="84">
        <v>14685</v>
      </c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3"/>
    </row>
    <row r="475" spans="1:31" x14ac:dyDescent="0.25">
      <c r="A475" s="221"/>
      <c r="B475" s="88" t="s">
        <v>512</v>
      </c>
      <c r="D475" s="84"/>
      <c r="E475" s="84">
        <v>362812</v>
      </c>
      <c r="F475" s="84">
        <v>367691</v>
      </c>
      <c r="G475" s="84">
        <v>391069</v>
      </c>
      <c r="H475" s="84">
        <v>416152</v>
      </c>
      <c r="I475" s="84">
        <v>439117</v>
      </c>
      <c r="J475" s="84">
        <v>417070</v>
      </c>
      <c r="K475" s="84">
        <v>427425</v>
      </c>
      <c r="L475" s="84">
        <v>460511</v>
      </c>
      <c r="M475" s="84">
        <v>483983</v>
      </c>
      <c r="N475" s="84">
        <v>497206</v>
      </c>
      <c r="O475" s="84">
        <v>541293</v>
      </c>
      <c r="P475" s="84">
        <v>557086</v>
      </c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3"/>
    </row>
    <row r="476" spans="1:31" x14ac:dyDescent="0.25">
      <c r="A476" s="221"/>
      <c r="B476" s="88" t="s">
        <v>513</v>
      </c>
      <c r="D476" s="84"/>
      <c r="E476" s="84">
        <v>0</v>
      </c>
      <c r="F476" s="84">
        <v>0</v>
      </c>
      <c r="G476" s="84">
        <v>0</v>
      </c>
      <c r="H476" s="84">
        <v>0</v>
      </c>
      <c r="I476" s="84">
        <v>0</v>
      </c>
      <c r="J476" s="84">
        <v>0</v>
      </c>
      <c r="K476" s="84">
        <v>0</v>
      </c>
      <c r="L476" s="84">
        <v>0</v>
      </c>
      <c r="M476" s="84" t="s">
        <v>472</v>
      </c>
      <c r="N476" s="84">
        <v>700</v>
      </c>
      <c r="O476" s="84">
        <v>300</v>
      </c>
      <c r="P476" s="84">
        <v>300</v>
      </c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3"/>
    </row>
    <row r="477" spans="1:31" x14ac:dyDescent="0.25">
      <c r="A477" s="221"/>
      <c r="B477" s="88" t="s">
        <v>459</v>
      </c>
      <c r="D477" s="84"/>
      <c r="E477" s="84">
        <v>362812</v>
      </c>
      <c r="F477" s="84">
        <v>367691</v>
      </c>
      <c r="G477" s="84">
        <v>391069</v>
      </c>
      <c r="H477" s="84">
        <v>416152</v>
      </c>
      <c r="I477" s="84">
        <v>439117</v>
      </c>
      <c r="J477" s="84">
        <v>417070</v>
      </c>
      <c r="K477" s="84">
        <v>427425</v>
      </c>
      <c r="L477" s="84">
        <v>460511</v>
      </c>
      <c r="M477" s="84">
        <v>483983</v>
      </c>
      <c r="N477" s="84">
        <v>497906</v>
      </c>
      <c r="O477" s="84">
        <v>541593</v>
      </c>
      <c r="P477" s="84">
        <v>557386</v>
      </c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3"/>
    </row>
    <row r="478" spans="1:31" x14ac:dyDescent="0.25">
      <c r="A478" s="89"/>
      <c r="B478" s="95"/>
      <c r="D478" s="96"/>
      <c r="E478" s="96"/>
      <c r="F478" s="96"/>
      <c r="G478" s="96"/>
      <c r="H478" s="96"/>
      <c r="I478" s="96"/>
      <c r="J478" s="96"/>
      <c r="K478" s="96"/>
      <c r="L478" s="96"/>
      <c r="M478" s="96">
        <v>0</v>
      </c>
      <c r="N478" s="96">
        <v>0</v>
      </c>
      <c r="O478" s="96">
        <v>0</v>
      </c>
      <c r="P478" s="96">
        <v>0</v>
      </c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3"/>
    </row>
    <row r="479" spans="1:31" x14ac:dyDescent="0.25">
      <c r="A479" s="220" t="s">
        <v>514</v>
      </c>
      <c r="B479" s="88" t="s">
        <v>515</v>
      </c>
      <c r="D479" s="84"/>
      <c r="E479" s="84">
        <v>13000</v>
      </c>
      <c r="F479" s="84">
        <v>19183</v>
      </c>
      <c r="G479" s="84">
        <v>20534</v>
      </c>
      <c r="H479" s="84">
        <v>40089</v>
      </c>
      <c r="I479" s="84">
        <v>59385</v>
      </c>
      <c r="J479" s="84">
        <v>45914</v>
      </c>
      <c r="K479" s="84">
        <v>38223</v>
      </c>
      <c r="L479" s="84">
        <v>68436</v>
      </c>
      <c r="M479" s="84">
        <v>49640</v>
      </c>
      <c r="N479" s="84">
        <v>30596</v>
      </c>
      <c r="O479" s="84">
        <v>36944</v>
      </c>
      <c r="P479" s="84">
        <v>41501</v>
      </c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3"/>
    </row>
    <row r="480" spans="1:31" x14ac:dyDescent="0.25">
      <c r="A480" s="221"/>
      <c r="B480" s="88" t="s">
        <v>516</v>
      </c>
      <c r="D480" s="84"/>
      <c r="E480" s="84">
        <v>0</v>
      </c>
      <c r="F480" s="84">
        <v>0</v>
      </c>
      <c r="G480" s="84">
        <v>0</v>
      </c>
      <c r="H480" s="84">
        <v>0</v>
      </c>
      <c r="I480" s="84">
        <v>0</v>
      </c>
      <c r="J480" s="84">
        <v>0</v>
      </c>
      <c r="K480" s="84">
        <v>0</v>
      </c>
      <c r="L480" s="84">
        <v>0</v>
      </c>
      <c r="M480" s="84">
        <v>0</v>
      </c>
      <c r="N480" s="84">
        <v>0</v>
      </c>
      <c r="O480" s="84">
        <v>0</v>
      </c>
      <c r="P480" s="84">
        <v>0</v>
      </c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3"/>
    </row>
    <row r="481" spans="1:31" x14ac:dyDescent="0.25">
      <c r="A481" s="221"/>
      <c r="B481" s="88" t="s">
        <v>517</v>
      </c>
      <c r="D481" s="84"/>
      <c r="E481" s="84">
        <v>0</v>
      </c>
      <c r="F481" s="84">
        <v>0</v>
      </c>
      <c r="G481" s="84">
        <v>0</v>
      </c>
      <c r="H481" s="84">
        <v>0</v>
      </c>
      <c r="I481" s="84">
        <v>0</v>
      </c>
      <c r="J481" s="84">
        <v>0</v>
      </c>
      <c r="K481" s="84">
        <v>0</v>
      </c>
      <c r="L481" s="84">
        <v>0</v>
      </c>
      <c r="M481" s="84">
        <v>0</v>
      </c>
      <c r="N481" s="84">
        <v>5940</v>
      </c>
      <c r="O481" s="84">
        <v>66477</v>
      </c>
      <c r="P481" s="84">
        <v>61457</v>
      </c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3"/>
    </row>
    <row r="482" spans="1:31" x14ac:dyDescent="0.25">
      <c r="A482" s="221"/>
      <c r="B482" s="88" t="s">
        <v>518</v>
      </c>
      <c r="D482" s="84"/>
      <c r="E482" s="84">
        <v>0</v>
      </c>
      <c r="F482" s="84">
        <v>0</v>
      </c>
      <c r="G482" s="84">
        <v>0</v>
      </c>
      <c r="H482" s="84">
        <v>0</v>
      </c>
      <c r="I482" s="84">
        <v>0</v>
      </c>
      <c r="J482" s="84">
        <v>0</v>
      </c>
      <c r="K482" s="84">
        <v>0</v>
      </c>
      <c r="L482" s="84">
        <v>0</v>
      </c>
      <c r="M482" s="84">
        <v>0</v>
      </c>
      <c r="N482" s="84">
        <v>4336</v>
      </c>
      <c r="O482" s="84">
        <v>5429</v>
      </c>
      <c r="P482" s="84">
        <v>6365</v>
      </c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3"/>
    </row>
    <row r="483" spans="1:31" x14ac:dyDescent="0.25">
      <c r="A483" s="221"/>
      <c r="B483" s="88" t="s">
        <v>519</v>
      </c>
      <c r="D483" s="84"/>
      <c r="E483" s="84">
        <v>587</v>
      </c>
      <c r="F483" s="84">
        <v>746</v>
      </c>
      <c r="G483" s="84">
        <v>746</v>
      </c>
      <c r="H483" s="84">
        <v>746</v>
      </c>
      <c r="I483" s="84">
        <v>92970</v>
      </c>
      <c r="J483" s="84">
        <v>92970</v>
      </c>
      <c r="K483" s="84">
        <v>92970</v>
      </c>
      <c r="L483" s="84">
        <v>92970</v>
      </c>
      <c r="M483" s="84">
        <v>92970</v>
      </c>
      <c r="N483" s="84">
        <v>92970</v>
      </c>
      <c r="O483" s="84">
        <v>92981</v>
      </c>
      <c r="P483" s="84">
        <v>93230</v>
      </c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3"/>
    </row>
    <row r="484" spans="1:31" x14ac:dyDescent="0.25">
      <c r="A484" s="221"/>
      <c r="B484" s="88" t="s">
        <v>520</v>
      </c>
      <c r="D484" s="84"/>
      <c r="E484" s="84">
        <v>0</v>
      </c>
      <c r="F484" s="84">
        <v>0</v>
      </c>
      <c r="G484" s="84">
        <v>0</v>
      </c>
      <c r="H484" s="84">
        <v>0</v>
      </c>
      <c r="I484" s="84">
        <v>0</v>
      </c>
      <c r="J484" s="84">
        <v>480</v>
      </c>
      <c r="K484" s="84">
        <v>1420</v>
      </c>
      <c r="L484" s="84">
        <v>1931</v>
      </c>
      <c r="M484" s="84">
        <v>3245</v>
      </c>
      <c r="N484" s="84">
        <v>0</v>
      </c>
      <c r="O484" s="84">
        <v>0</v>
      </c>
      <c r="P484" s="84">
        <v>0</v>
      </c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3"/>
    </row>
    <row r="485" spans="1:31" x14ac:dyDescent="0.25">
      <c r="A485" s="221"/>
      <c r="B485" s="97" t="s">
        <v>521</v>
      </c>
      <c r="D485" s="98"/>
      <c r="E485" s="98">
        <v>162335</v>
      </c>
      <c r="F485" s="98">
        <v>171924</v>
      </c>
      <c r="G485" s="98">
        <v>172804</v>
      </c>
      <c r="H485" s="98">
        <v>167035</v>
      </c>
      <c r="I485" s="98">
        <v>143378</v>
      </c>
      <c r="J485" s="98">
        <v>97770</v>
      </c>
      <c r="K485" s="98">
        <v>84941</v>
      </c>
      <c r="L485" s="98">
        <v>88191</v>
      </c>
      <c r="M485" s="98">
        <v>98264</v>
      </c>
      <c r="N485" s="98">
        <v>100964</v>
      </c>
      <c r="O485" s="98">
        <v>102587</v>
      </c>
      <c r="P485" s="98">
        <v>103279</v>
      </c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3"/>
    </row>
    <row r="486" spans="1:31" x14ac:dyDescent="0.25">
      <c r="A486" s="221"/>
      <c r="B486" s="97" t="s">
        <v>522</v>
      </c>
      <c r="D486" s="98"/>
      <c r="E486" s="98">
        <v>0</v>
      </c>
      <c r="F486" s="98">
        <v>-10000</v>
      </c>
      <c r="G486" s="98">
        <v>-11000</v>
      </c>
      <c r="H486" s="98">
        <v>-23514</v>
      </c>
      <c r="I486" s="98">
        <v>-45437</v>
      </c>
      <c r="J486" s="98">
        <v>-12600</v>
      </c>
      <c r="K486" s="98">
        <v>0</v>
      </c>
      <c r="L486" s="98">
        <v>0</v>
      </c>
      <c r="M486" s="98">
        <v>-10175</v>
      </c>
      <c r="N486" s="98">
        <v>-20443</v>
      </c>
      <c r="O486" s="98">
        <v>-5991</v>
      </c>
      <c r="P486" s="98">
        <v>-4236</v>
      </c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3"/>
    </row>
    <row r="487" spans="1:31" ht="30" customHeight="1" x14ac:dyDescent="0.25">
      <c r="A487" s="221"/>
      <c r="B487" s="97" t="s">
        <v>523</v>
      </c>
      <c r="D487" s="98"/>
      <c r="E487" s="98">
        <v>9589</v>
      </c>
      <c r="F487" s="98">
        <v>10880</v>
      </c>
      <c r="G487" s="98">
        <v>5231</v>
      </c>
      <c r="H487" s="98">
        <v>-143</v>
      </c>
      <c r="I487" s="98">
        <v>-171</v>
      </c>
      <c r="J487" s="98">
        <v>-229</v>
      </c>
      <c r="K487" s="98">
        <v>3250</v>
      </c>
      <c r="L487" s="98">
        <v>5073</v>
      </c>
      <c r="M487" s="98">
        <v>12875</v>
      </c>
      <c r="N487" s="98">
        <v>22066</v>
      </c>
      <c r="O487" s="98">
        <v>6683</v>
      </c>
      <c r="P487" s="98">
        <v>-206</v>
      </c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3"/>
    </row>
    <row r="488" spans="1:31" x14ac:dyDescent="0.25">
      <c r="A488" s="221"/>
      <c r="B488" s="97" t="s">
        <v>524</v>
      </c>
      <c r="D488" s="98"/>
      <c r="E488" s="98">
        <v>0</v>
      </c>
      <c r="F488" s="98">
        <v>0</v>
      </c>
      <c r="G488" s="98">
        <v>0</v>
      </c>
      <c r="H488" s="98">
        <v>0</v>
      </c>
      <c r="I488" s="98">
        <v>0</v>
      </c>
      <c r="J488" s="98">
        <v>0</v>
      </c>
      <c r="K488" s="98">
        <v>0</v>
      </c>
      <c r="L488" s="98">
        <v>0</v>
      </c>
      <c r="M488" s="98">
        <v>0</v>
      </c>
      <c r="N488" s="98">
        <v>0</v>
      </c>
      <c r="O488" s="98">
        <v>0</v>
      </c>
      <c r="P488" s="98">
        <v>479677.11599999998</v>
      </c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3"/>
    </row>
    <row r="489" spans="1:31" x14ac:dyDescent="0.25">
      <c r="A489" s="221"/>
      <c r="B489" s="97" t="s">
        <v>525</v>
      </c>
      <c r="D489" s="98"/>
      <c r="E489" s="98">
        <v>171924</v>
      </c>
      <c r="F489" s="98">
        <v>172804</v>
      </c>
      <c r="G489" s="98">
        <v>167035</v>
      </c>
      <c r="H489" s="98">
        <v>143378</v>
      </c>
      <c r="I489" s="98">
        <v>97770</v>
      </c>
      <c r="J489" s="98">
        <v>84941</v>
      </c>
      <c r="K489" s="98">
        <v>88191</v>
      </c>
      <c r="L489" s="98">
        <v>93264</v>
      </c>
      <c r="M489" s="98">
        <v>100964</v>
      </c>
      <c r="N489" s="98">
        <v>102587</v>
      </c>
      <c r="O489" s="98">
        <v>103279</v>
      </c>
      <c r="P489" s="98">
        <v>98837</v>
      </c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3"/>
    </row>
    <row r="490" spans="1:31" x14ac:dyDescent="0.25">
      <c r="A490" s="221"/>
      <c r="B490" s="97" t="s">
        <v>526</v>
      </c>
      <c r="D490" s="98"/>
      <c r="E490" s="98">
        <v>0</v>
      </c>
      <c r="F490" s="98">
        <v>0</v>
      </c>
      <c r="G490" s="98">
        <v>0</v>
      </c>
      <c r="H490" s="98">
        <v>0</v>
      </c>
      <c r="I490" s="98">
        <v>0</v>
      </c>
      <c r="J490" s="98">
        <v>0</v>
      </c>
      <c r="K490" s="98">
        <v>0</v>
      </c>
      <c r="L490" s="98">
        <v>0</v>
      </c>
      <c r="M490" s="98">
        <v>0</v>
      </c>
      <c r="N490" s="98">
        <v>0</v>
      </c>
      <c r="O490" s="98">
        <v>0</v>
      </c>
      <c r="P490" s="98">
        <v>0</v>
      </c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3"/>
    </row>
    <row r="491" spans="1:31" x14ac:dyDescent="0.25">
      <c r="A491" s="221"/>
      <c r="B491" s="97" t="s">
        <v>527</v>
      </c>
      <c r="D491" s="98"/>
      <c r="E491" s="98">
        <v>0</v>
      </c>
      <c r="F491" s="98">
        <v>0</v>
      </c>
      <c r="G491" s="98">
        <v>0</v>
      </c>
      <c r="H491" s="98">
        <v>0</v>
      </c>
      <c r="I491" s="98">
        <v>0</v>
      </c>
      <c r="J491" s="98">
        <v>0</v>
      </c>
      <c r="K491" s="98">
        <v>0</v>
      </c>
      <c r="L491" s="98">
        <v>0</v>
      </c>
      <c r="M491" s="98">
        <v>0</v>
      </c>
      <c r="N491" s="98">
        <v>0</v>
      </c>
      <c r="O491" s="98">
        <v>0</v>
      </c>
      <c r="P491" s="98">
        <v>0</v>
      </c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3"/>
    </row>
    <row r="492" spans="1:31" x14ac:dyDescent="0.25">
      <c r="A492" s="221"/>
      <c r="B492" s="97" t="s">
        <v>528</v>
      </c>
      <c r="D492" s="98"/>
      <c r="E492" s="98">
        <v>0</v>
      </c>
      <c r="F492" s="98">
        <v>0</v>
      </c>
      <c r="G492" s="98">
        <v>0</v>
      </c>
      <c r="H492" s="98">
        <v>0</v>
      </c>
      <c r="I492" s="98">
        <v>0</v>
      </c>
      <c r="J492" s="98">
        <v>0</v>
      </c>
      <c r="K492" s="98">
        <v>0</v>
      </c>
      <c r="L492" s="98">
        <v>0</v>
      </c>
      <c r="M492" s="98">
        <v>0</v>
      </c>
      <c r="N492" s="98">
        <v>0</v>
      </c>
      <c r="O492" s="98">
        <v>0</v>
      </c>
      <c r="P492" s="98">
        <v>0</v>
      </c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3"/>
    </row>
    <row r="493" spans="1:31" x14ac:dyDescent="0.25">
      <c r="A493" s="221"/>
      <c r="B493" s="97" t="s">
        <v>529</v>
      </c>
      <c r="D493" s="98"/>
      <c r="E493" s="98">
        <v>27144</v>
      </c>
      <c r="F493" s="98">
        <v>22498</v>
      </c>
      <c r="G493" s="98">
        <v>34269</v>
      </c>
      <c r="H493" s="98">
        <v>27408</v>
      </c>
      <c r="I493" s="98">
        <v>1666</v>
      </c>
      <c r="J493" s="98">
        <v>15212</v>
      </c>
      <c r="K493" s="98">
        <v>9556</v>
      </c>
      <c r="L493" s="98">
        <v>0</v>
      </c>
      <c r="M493" s="98">
        <v>0</v>
      </c>
      <c r="N493" s="98">
        <v>6427</v>
      </c>
      <c r="O493" s="98">
        <v>0</v>
      </c>
      <c r="P493" s="98">
        <v>0</v>
      </c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3"/>
    </row>
    <row r="494" spans="1:31" x14ac:dyDescent="0.25">
      <c r="A494" s="221"/>
      <c r="B494" s="97" t="s">
        <v>530</v>
      </c>
      <c r="D494" s="98"/>
      <c r="E494" s="98">
        <v>212655</v>
      </c>
      <c r="F494" s="98">
        <v>215231</v>
      </c>
      <c r="G494" s="98">
        <v>222584</v>
      </c>
      <c r="H494" s="98">
        <v>211621</v>
      </c>
      <c r="I494" s="98">
        <v>251791</v>
      </c>
      <c r="J494" s="98">
        <v>239517</v>
      </c>
      <c r="K494" s="98">
        <v>230360</v>
      </c>
      <c r="L494" s="98">
        <v>256601</v>
      </c>
      <c r="M494" s="98">
        <v>246819</v>
      </c>
      <c r="N494" s="98">
        <v>242856</v>
      </c>
      <c r="O494" s="98">
        <v>305110</v>
      </c>
      <c r="P494" s="98">
        <v>301390</v>
      </c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3"/>
    </row>
    <row r="495" spans="1:31" x14ac:dyDescent="0.25">
      <c r="A495" s="99"/>
      <c r="B495" s="100"/>
      <c r="D495" s="98"/>
      <c r="E495" s="98"/>
      <c r="F495" s="98"/>
      <c r="G495" s="98"/>
      <c r="H495" s="98"/>
      <c r="I495" s="98"/>
      <c r="J495" s="98"/>
      <c r="K495" s="98"/>
      <c r="L495" s="98"/>
      <c r="M495" s="98">
        <v>0</v>
      </c>
      <c r="N495" s="98">
        <v>0</v>
      </c>
      <c r="O495" s="98">
        <v>0</v>
      </c>
      <c r="P495" s="98">
        <v>0</v>
      </c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3"/>
    </row>
    <row r="496" spans="1:31" x14ac:dyDescent="0.25">
      <c r="A496" s="220" t="s">
        <v>531</v>
      </c>
      <c r="B496" s="78" t="s">
        <v>532</v>
      </c>
      <c r="D496" s="79"/>
      <c r="E496" s="79">
        <v>178400</v>
      </c>
      <c r="F496" s="79">
        <v>179138</v>
      </c>
      <c r="G496" s="79">
        <v>183467</v>
      </c>
      <c r="H496" s="79">
        <v>195836</v>
      </c>
      <c r="I496" s="79">
        <v>161767</v>
      </c>
      <c r="J496" s="79">
        <v>149612</v>
      </c>
      <c r="K496" s="79">
        <v>123618</v>
      </c>
      <c r="L496" s="79">
        <v>119971</v>
      </c>
      <c r="M496" s="79">
        <v>116336</v>
      </c>
      <c r="N496" s="79">
        <v>128223</v>
      </c>
      <c r="O496" s="79">
        <v>135263</v>
      </c>
      <c r="P496" s="79">
        <v>107195</v>
      </c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3"/>
    </row>
    <row r="497" spans="1:31" x14ac:dyDescent="0.25">
      <c r="A497" s="221"/>
      <c r="B497" s="78" t="s">
        <v>533</v>
      </c>
      <c r="D497" s="79"/>
      <c r="E497" s="79">
        <v>0</v>
      </c>
      <c r="F497" s="79">
        <v>0</v>
      </c>
      <c r="G497" s="79">
        <v>0</v>
      </c>
      <c r="H497" s="79">
        <v>0</v>
      </c>
      <c r="I497" s="79">
        <v>0</v>
      </c>
      <c r="J497" s="79">
        <v>0</v>
      </c>
      <c r="K497" s="79">
        <v>0</v>
      </c>
      <c r="L497" s="79">
        <v>0</v>
      </c>
      <c r="M497" s="79" t="s">
        <v>472</v>
      </c>
      <c r="N497" s="79">
        <v>0</v>
      </c>
      <c r="O497" s="79" t="s">
        <v>472</v>
      </c>
      <c r="P497" s="79">
        <v>0</v>
      </c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3"/>
    </row>
    <row r="498" spans="1:31" x14ac:dyDescent="0.25">
      <c r="A498" s="221"/>
      <c r="B498" s="78" t="s">
        <v>534</v>
      </c>
      <c r="D498" s="79"/>
      <c r="E498" s="79">
        <v>33668</v>
      </c>
      <c r="F498" s="79">
        <v>33872</v>
      </c>
      <c r="G498" s="79">
        <v>35932</v>
      </c>
      <c r="H498" s="79">
        <v>11612</v>
      </c>
      <c r="I498" s="79">
        <v>-7384</v>
      </c>
      <c r="J498" s="79">
        <v>-8505</v>
      </c>
      <c r="K498" s="79">
        <v>7392</v>
      </c>
      <c r="L498" s="79">
        <v>22172</v>
      </c>
      <c r="M498" s="79">
        <v>26738</v>
      </c>
      <c r="N498" s="79">
        <v>12367</v>
      </c>
      <c r="O498" s="79">
        <v>32888</v>
      </c>
      <c r="P498" s="79">
        <v>25253</v>
      </c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3"/>
    </row>
    <row r="499" spans="1:31" x14ac:dyDescent="0.25">
      <c r="A499" s="221"/>
      <c r="B499" s="78" t="s">
        <v>535</v>
      </c>
      <c r="D499" s="79"/>
      <c r="E499" s="79">
        <v>0</v>
      </c>
      <c r="F499" s="79">
        <v>0</v>
      </c>
      <c r="G499" s="79">
        <v>0</v>
      </c>
      <c r="H499" s="79">
        <v>0</v>
      </c>
      <c r="I499" s="79">
        <v>0</v>
      </c>
      <c r="J499" s="79">
        <v>0</v>
      </c>
      <c r="K499" s="79">
        <v>0</v>
      </c>
      <c r="L499" s="79">
        <v>14117</v>
      </c>
      <c r="M499" s="79">
        <v>2570</v>
      </c>
      <c r="N499" s="79">
        <v>0</v>
      </c>
      <c r="O499" s="79">
        <v>33589</v>
      </c>
      <c r="P499" s="79">
        <v>64387</v>
      </c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3"/>
    </row>
    <row r="500" spans="1:31" x14ac:dyDescent="0.25">
      <c r="A500" s="221"/>
      <c r="B500" s="78" t="s">
        <v>536</v>
      </c>
      <c r="D500" s="79"/>
      <c r="E500" s="79">
        <v>587</v>
      </c>
      <c r="F500" s="79">
        <v>746</v>
      </c>
      <c r="G500" s="79">
        <v>746</v>
      </c>
      <c r="H500" s="79">
        <v>746</v>
      </c>
      <c r="I500" s="79">
        <v>92970</v>
      </c>
      <c r="J500" s="79">
        <v>92970</v>
      </c>
      <c r="K500" s="79">
        <v>92970</v>
      </c>
      <c r="L500" s="79">
        <v>92970</v>
      </c>
      <c r="M500" s="79">
        <v>92970</v>
      </c>
      <c r="N500" s="79">
        <v>92970</v>
      </c>
      <c r="O500" s="79">
        <v>92981</v>
      </c>
      <c r="P500" s="79">
        <v>93230</v>
      </c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3"/>
    </row>
    <row r="501" spans="1:31" x14ac:dyDescent="0.25">
      <c r="A501" s="221"/>
      <c r="B501" s="78" t="s">
        <v>537</v>
      </c>
      <c r="D501" s="79"/>
      <c r="E501" s="79">
        <v>0</v>
      </c>
      <c r="F501" s="79">
        <v>1475</v>
      </c>
      <c r="G501" s="79">
        <v>2439</v>
      </c>
      <c r="H501" s="79">
        <v>3427</v>
      </c>
      <c r="I501" s="79">
        <v>4438</v>
      </c>
      <c r="J501" s="79">
        <v>5440</v>
      </c>
      <c r="K501" s="79">
        <v>6380</v>
      </c>
      <c r="L501" s="79">
        <v>7371</v>
      </c>
      <c r="M501" s="79">
        <v>8205</v>
      </c>
      <c r="N501" s="79">
        <v>9296</v>
      </c>
      <c r="O501" s="79">
        <v>10389</v>
      </c>
      <c r="P501" s="79">
        <v>11325</v>
      </c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3"/>
    </row>
    <row r="502" spans="1:31" x14ac:dyDescent="0.25">
      <c r="A502" s="221"/>
      <c r="B502" s="78" t="s">
        <v>521</v>
      </c>
      <c r="D502" s="79"/>
      <c r="E502" s="79">
        <v>162335</v>
      </c>
      <c r="F502" s="79">
        <v>171924</v>
      </c>
      <c r="G502" s="79">
        <v>172804</v>
      </c>
      <c r="H502" s="79">
        <v>167035</v>
      </c>
      <c r="I502" s="79">
        <v>143378</v>
      </c>
      <c r="J502" s="79">
        <v>97770</v>
      </c>
      <c r="K502" s="79">
        <v>84941</v>
      </c>
      <c r="L502" s="79">
        <v>88191</v>
      </c>
      <c r="M502" s="79" t="s">
        <v>472</v>
      </c>
      <c r="N502" s="79">
        <v>0</v>
      </c>
      <c r="O502" s="79" t="s">
        <v>472</v>
      </c>
      <c r="P502" s="79">
        <v>0</v>
      </c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3"/>
    </row>
    <row r="503" spans="1:31" x14ac:dyDescent="0.25">
      <c r="A503" s="221"/>
      <c r="B503" s="78" t="s">
        <v>538</v>
      </c>
      <c r="D503" s="79"/>
      <c r="E503" s="79">
        <v>0</v>
      </c>
      <c r="F503" s="79">
        <v>-10000</v>
      </c>
      <c r="G503" s="79">
        <v>-11000</v>
      </c>
      <c r="H503" s="79">
        <v>-23514</v>
      </c>
      <c r="I503" s="79">
        <v>-45437</v>
      </c>
      <c r="J503" s="79">
        <v>-12600</v>
      </c>
      <c r="K503" s="79">
        <v>0</v>
      </c>
      <c r="L503" s="79">
        <v>0</v>
      </c>
      <c r="M503" s="79" t="s">
        <v>472</v>
      </c>
      <c r="N503" s="79">
        <v>0</v>
      </c>
      <c r="O503" s="79" t="s">
        <v>472</v>
      </c>
      <c r="P503" s="79">
        <v>0</v>
      </c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3"/>
    </row>
    <row r="504" spans="1:31" x14ac:dyDescent="0.25">
      <c r="A504" s="221"/>
      <c r="B504" s="78" t="s">
        <v>539</v>
      </c>
      <c r="D504" s="79"/>
      <c r="E504" s="79">
        <v>0</v>
      </c>
      <c r="F504" s="79">
        <v>0</v>
      </c>
      <c r="G504" s="79">
        <v>0</v>
      </c>
      <c r="H504" s="79">
        <v>0</v>
      </c>
      <c r="I504" s="79">
        <v>0</v>
      </c>
      <c r="J504" s="79">
        <v>0</v>
      </c>
      <c r="K504" s="79">
        <v>0</v>
      </c>
      <c r="L504" s="79">
        <v>0</v>
      </c>
      <c r="M504" s="79" t="s">
        <v>472</v>
      </c>
      <c r="N504" s="79">
        <v>0</v>
      </c>
      <c r="O504" s="79" t="s">
        <v>472</v>
      </c>
      <c r="P504" s="79">
        <v>0</v>
      </c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3"/>
    </row>
    <row r="505" spans="1:31" x14ac:dyDescent="0.25">
      <c r="A505" s="221"/>
      <c r="B505" s="78" t="s">
        <v>540</v>
      </c>
      <c r="D505" s="79"/>
      <c r="E505" s="79">
        <v>0</v>
      </c>
      <c r="F505" s="79">
        <v>0</v>
      </c>
      <c r="G505" s="79">
        <v>0</v>
      </c>
      <c r="H505" s="79">
        <v>0</v>
      </c>
      <c r="I505" s="79">
        <v>0</v>
      </c>
      <c r="J505" s="79">
        <v>0</v>
      </c>
      <c r="K505" s="79">
        <v>0</v>
      </c>
      <c r="L505" s="79">
        <v>0</v>
      </c>
      <c r="M505" s="79">
        <v>0</v>
      </c>
      <c r="N505" s="79">
        <v>0</v>
      </c>
      <c r="O505" s="79" t="s">
        <v>472</v>
      </c>
      <c r="P505" s="79">
        <v>0</v>
      </c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3"/>
    </row>
    <row r="506" spans="1:31" x14ac:dyDescent="0.25">
      <c r="A506" s="221"/>
      <c r="B506" s="78" t="s">
        <v>541</v>
      </c>
      <c r="D506" s="79"/>
      <c r="E506" s="79">
        <v>0</v>
      </c>
      <c r="F506" s="79">
        <v>0</v>
      </c>
      <c r="G506" s="79">
        <v>0</v>
      </c>
      <c r="H506" s="79">
        <v>0</v>
      </c>
      <c r="I506" s="79">
        <v>0</v>
      </c>
      <c r="J506" s="79">
        <v>0</v>
      </c>
      <c r="K506" s="79">
        <v>0</v>
      </c>
      <c r="L506" s="79">
        <v>0</v>
      </c>
      <c r="M506" s="79" t="s">
        <v>472</v>
      </c>
      <c r="N506" s="79">
        <v>0</v>
      </c>
      <c r="O506" s="79" t="s">
        <v>472</v>
      </c>
      <c r="P506" s="79">
        <v>0</v>
      </c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3"/>
    </row>
    <row r="507" spans="1:31" x14ac:dyDescent="0.25">
      <c r="A507" s="221"/>
      <c r="B507" s="78" t="s">
        <v>542</v>
      </c>
      <c r="D507" s="79"/>
      <c r="E507" s="79">
        <v>0</v>
      </c>
      <c r="F507" s="79">
        <v>0</v>
      </c>
      <c r="G507" s="79">
        <v>0</v>
      </c>
      <c r="H507" s="79">
        <v>0</v>
      </c>
      <c r="I507" s="79">
        <v>0</v>
      </c>
      <c r="J507" s="79">
        <v>0</v>
      </c>
      <c r="K507" s="79">
        <v>0</v>
      </c>
      <c r="L507" s="79">
        <v>0</v>
      </c>
      <c r="M507" s="79">
        <v>0</v>
      </c>
      <c r="N507" s="79">
        <v>0</v>
      </c>
      <c r="O507" s="79">
        <v>0</v>
      </c>
      <c r="P507" s="79">
        <v>0</v>
      </c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3"/>
    </row>
    <row r="508" spans="1:31" x14ac:dyDescent="0.25">
      <c r="A508" s="221"/>
      <c r="B508" s="78" t="s">
        <v>543</v>
      </c>
      <c r="D508" s="79"/>
      <c r="E508" s="79">
        <v>212655</v>
      </c>
      <c r="F508" s="79">
        <v>215231</v>
      </c>
      <c r="G508" s="79">
        <v>222584</v>
      </c>
      <c r="H508" s="79">
        <v>211621</v>
      </c>
      <c r="I508" s="79">
        <v>251791</v>
      </c>
      <c r="J508" s="79">
        <v>239517</v>
      </c>
      <c r="K508" s="79">
        <v>230360</v>
      </c>
      <c r="L508" s="79">
        <v>256601</v>
      </c>
      <c r="M508" s="79">
        <v>246819</v>
      </c>
      <c r="N508" s="79">
        <v>242856</v>
      </c>
      <c r="O508" s="79">
        <v>305110</v>
      </c>
      <c r="P508" s="79">
        <v>301390</v>
      </c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3"/>
    </row>
    <row r="509" spans="1:31" x14ac:dyDescent="0.25">
      <c r="A509" s="99"/>
      <c r="B509" s="101"/>
      <c r="D509" s="79"/>
      <c r="E509" s="79"/>
      <c r="F509" s="79"/>
      <c r="G509" s="79"/>
      <c r="H509" s="79"/>
      <c r="I509" s="79"/>
      <c r="J509" s="79"/>
      <c r="K509" s="79"/>
      <c r="L509" s="79"/>
      <c r="M509" s="79">
        <v>0</v>
      </c>
      <c r="N509" s="79">
        <v>0</v>
      </c>
      <c r="O509" s="79">
        <v>0</v>
      </c>
      <c r="P509" s="79">
        <v>0</v>
      </c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3"/>
    </row>
    <row r="510" spans="1:31" ht="39" customHeight="1" x14ac:dyDescent="0.25">
      <c r="A510" s="220" t="s">
        <v>544</v>
      </c>
      <c r="B510" s="78" t="s">
        <v>545</v>
      </c>
      <c r="D510" s="79"/>
      <c r="E510" s="79">
        <v>153939</v>
      </c>
      <c r="F510" s="79">
        <v>151531</v>
      </c>
      <c r="G510" s="79">
        <v>191175</v>
      </c>
      <c r="H510" s="79">
        <v>163386</v>
      </c>
      <c r="I510" s="79">
        <v>223539</v>
      </c>
      <c r="J510" s="79">
        <v>252863</v>
      </c>
      <c r="K510" s="79">
        <v>208846</v>
      </c>
      <c r="L510" s="79">
        <v>196832</v>
      </c>
      <c r="M510" s="79">
        <v>213980</v>
      </c>
      <c r="N510" s="79">
        <v>332687</v>
      </c>
      <c r="O510" s="79">
        <v>349626</v>
      </c>
      <c r="P510" s="79">
        <v>507403</v>
      </c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3"/>
    </row>
    <row r="511" spans="1:31" x14ac:dyDescent="0.25">
      <c r="A511" s="221"/>
      <c r="B511" s="78" t="s">
        <v>546</v>
      </c>
      <c r="D511" s="79"/>
      <c r="E511" s="79">
        <v>14646</v>
      </c>
      <c r="F511" s="79">
        <v>9440</v>
      </c>
      <c r="G511" s="79">
        <v>8486</v>
      </c>
      <c r="H511" s="79">
        <v>14687</v>
      </c>
      <c r="I511" s="79">
        <v>20354</v>
      </c>
      <c r="J511" s="79">
        <v>4964</v>
      </c>
      <c r="K511" s="79">
        <v>92322</v>
      </c>
      <c r="L511" s="79">
        <v>12741</v>
      </c>
      <c r="M511" s="79">
        <v>33292</v>
      </c>
      <c r="N511" s="79">
        <v>31383</v>
      </c>
      <c r="O511" s="79">
        <v>27413</v>
      </c>
      <c r="P511" s="79">
        <v>27413</v>
      </c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3"/>
    </row>
    <row r="512" spans="1:31" x14ac:dyDescent="0.25">
      <c r="A512" s="221"/>
      <c r="B512" s="78" t="s">
        <v>547</v>
      </c>
      <c r="D512" s="79"/>
      <c r="E512" s="79">
        <v>0</v>
      </c>
      <c r="F512" s="79">
        <v>3726</v>
      </c>
      <c r="G512" s="79">
        <v>2760</v>
      </c>
      <c r="H512" s="79">
        <v>15789</v>
      </c>
      <c r="I512" s="79">
        <v>4222</v>
      </c>
      <c r="J512" s="79">
        <v>4559</v>
      </c>
      <c r="K512" s="79">
        <v>4151</v>
      </c>
      <c r="L512" s="79">
        <v>3633</v>
      </c>
      <c r="M512" s="79">
        <v>10987</v>
      </c>
      <c r="N512" s="79">
        <v>4667</v>
      </c>
      <c r="O512" s="79">
        <v>7536</v>
      </c>
      <c r="P512" s="79">
        <v>5589</v>
      </c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3"/>
    </row>
    <row r="513" spans="1:31" x14ac:dyDescent="0.25">
      <c r="A513" s="221"/>
      <c r="B513" s="78" t="s">
        <v>548</v>
      </c>
      <c r="D513" s="79"/>
      <c r="E513" s="79">
        <v>0</v>
      </c>
      <c r="F513" s="79">
        <v>0</v>
      </c>
      <c r="G513" s="79">
        <v>2254</v>
      </c>
      <c r="H513" s="79">
        <v>0</v>
      </c>
      <c r="I513" s="79">
        <v>5603</v>
      </c>
      <c r="J513" s="79">
        <v>0</v>
      </c>
      <c r="K513" s="79">
        <v>2818</v>
      </c>
      <c r="L513" s="79">
        <v>0</v>
      </c>
      <c r="M513" s="79">
        <v>0</v>
      </c>
      <c r="N513" s="79">
        <v>38483</v>
      </c>
      <c r="O513" s="79">
        <v>16373</v>
      </c>
      <c r="P513" s="79">
        <v>8279</v>
      </c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3"/>
    </row>
    <row r="514" spans="1:31" x14ac:dyDescent="0.25">
      <c r="A514" s="221"/>
      <c r="B514" s="78" t="s">
        <v>549</v>
      </c>
      <c r="D514" s="79"/>
      <c r="E514" s="79">
        <v>16683</v>
      </c>
      <c r="F514" s="79">
        <v>26724</v>
      </c>
      <c r="G514" s="79">
        <v>15009</v>
      </c>
      <c r="H514" s="79">
        <v>57130</v>
      </c>
      <c r="I514" s="79">
        <v>56253</v>
      </c>
      <c r="J514" s="79">
        <v>10044</v>
      </c>
      <c r="K514" s="79">
        <v>17498</v>
      </c>
      <c r="L514" s="79">
        <v>61187</v>
      </c>
      <c r="M514" s="79">
        <v>60318</v>
      </c>
      <c r="N514" s="79">
        <v>57380</v>
      </c>
      <c r="O514" s="79">
        <v>65777</v>
      </c>
      <c r="P514" s="79">
        <v>85313</v>
      </c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3"/>
    </row>
    <row r="515" spans="1:31" x14ac:dyDescent="0.25">
      <c r="A515" s="221"/>
      <c r="B515" s="78" t="s">
        <v>550</v>
      </c>
      <c r="D515" s="79"/>
      <c r="E515" s="79">
        <v>0</v>
      </c>
      <c r="F515" s="79">
        <v>21000</v>
      </c>
      <c r="G515" s="79">
        <v>33464</v>
      </c>
      <c r="H515" s="79">
        <v>61642</v>
      </c>
      <c r="I515" s="79">
        <v>60531</v>
      </c>
      <c r="J515" s="79">
        <v>25331</v>
      </c>
      <c r="K515" s="79">
        <v>4122</v>
      </c>
      <c r="L515" s="79">
        <v>15000</v>
      </c>
      <c r="M515" s="79">
        <v>14110</v>
      </c>
      <c r="N515" s="79">
        <v>43196</v>
      </c>
      <c r="O515" s="79">
        <v>40678</v>
      </c>
      <c r="P515" s="79">
        <v>3936</v>
      </c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3"/>
    </row>
    <row r="516" spans="1:31" x14ac:dyDescent="0.25">
      <c r="A516" s="221"/>
      <c r="B516" s="78" t="s">
        <v>551</v>
      </c>
      <c r="D516" s="79"/>
      <c r="E516" s="79">
        <v>0</v>
      </c>
      <c r="F516" s="79">
        <v>0</v>
      </c>
      <c r="G516" s="79">
        <v>0</v>
      </c>
      <c r="H516" s="79">
        <v>0</v>
      </c>
      <c r="I516" s="79">
        <v>0</v>
      </c>
      <c r="J516" s="79">
        <v>0</v>
      </c>
      <c r="K516" s="79">
        <v>0</v>
      </c>
      <c r="L516" s="79">
        <v>0</v>
      </c>
      <c r="M516" s="79">
        <v>0</v>
      </c>
      <c r="N516" s="79">
        <v>0</v>
      </c>
      <c r="O516" s="79">
        <v>0</v>
      </c>
      <c r="P516" s="79">
        <v>0</v>
      </c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3"/>
    </row>
    <row r="517" spans="1:31" x14ac:dyDescent="0.25">
      <c r="A517" s="221"/>
      <c r="B517" s="78" t="s">
        <v>552</v>
      </c>
      <c r="D517" s="79"/>
      <c r="E517" s="79">
        <v>0</v>
      </c>
      <c r="F517" s="79">
        <v>-246</v>
      </c>
      <c r="G517" s="79">
        <v>-2463</v>
      </c>
      <c r="H517" s="79">
        <v>-18728</v>
      </c>
      <c r="I517" s="79">
        <v>0</v>
      </c>
      <c r="J517" s="79">
        <v>0</v>
      </c>
      <c r="K517" s="79">
        <v>0</v>
      </c>
      <c r="L517" s="79">
        <v>0</v>
      </c>
      <c r="M517" s="79">
        <v>0</v>
      </c>
      <c r="N517" s="79">
        <v>0</v>
      </c>
      <c r="O517" s="79">
        <v>0</v>
      </c>
      <c r="P517" s="79">
        <v>0</v>
      </c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3"/>
    </row>
    <row r="518" spans="1:31" x14ac:dyDescent="0.25">
      <c r="A518" s="221"/>
      <c r="B518" s="78" t="s">
        <v>553</v>
      </c>
      <c r="D518" s="79"/>
      <c r="E518" s="79">
        <v>31329</v>
      </c>
      <c r="F518" s="79">
        <v>60644</v>
      </c>
      <c r="G518" s="79">
        <v>59510</v>
      </c>
      <c r="H518" s="79">
        <v>130520</v>
      </c>
      <c r="I518" s="79">
        <v>146963</v>
      </c>
      <c r="J518" s="79">
        <v>44898</v>
      </c>
      <c r="K518" s="79">
        <v>120911</v>
      </c>
      <c r="L518" s="79">
        <v>92561</v>
      </c>
      <c r="M518" s="79">
        <v>118707</v>
      </c>
      <c r="N518" s="79">
        <v>175109</v>
      </c>
      <c r="O518" s="79">
        <v>157777</v>
      </c>
      <c r="P518" s="79">
        <v>137823</v>
      </c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3"/>
    </row>
    <row r="519" spans="1:31" x14ac:dyDescent="0.25">
      <c r="A519" s="221"/>
      <c r="B519" s="78" t="s">
        <v>554</v>
      </c>
      <c r="D519" s="79"/>
      <c r="E519" s="79">
        <v>33737</v>
      </c>
      <c r="F519" s="79">
        <v>21000</v>
      </c>
      <c r="G519" s="79">
        <v>87299</v>
      </c>
      <c r="H519" s="79">
        <v>70367</v>
      </c>
      <c r="I519" s="79">
        <v>117639</v>
      </c>
      <c r="J519" s="79">
        <v>88915</v>
      </c>
      <c r="K519" s="79">
        <v>132925</v>
      </c>
      <c r="L519" s="79">
        <v>75413</v>
      </c>
      <c r="M519" s="79" t="s">
        <v>472</v>
      </c>
      <c r="N519" s="79">
        <v>158170</v>
      </c>
      <c r="O519" s="79" t="s">
        <v>472</v>
      </c>
      <c r="P519" s="79">
        <v>129699</v>
      </c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3"/>
    </row>
    <row r="520" spans="1:31" x14ac:dyDescent="0.25">
      <c r="A520" s="221"/>
      <c r="B520" s="78" t="s">
        <v>555</v>
      </c>
      <c r="D520" s="79"/>
      <c r="E520" s="79">
        <v>151531</v>
      </c>
      <c r="F520" s="79">
        <v>191175</v>
      </c>
      <c r="G520" s="79">
        <v>163386</v>
      </c>
      <c r="H520" s="79">
        <v>223539</v>
      </c>
      <c r="I520" s="79">
        <v>252863</v>
      </c>
      <c r="J520" s="79">
        <v>208846</v>
      </c>
      <c r="K520" s="79">
        <v>196832</v>
      </c>
      <c r="L520" s="79">
        <v>213980</v>
      </c>
      <c r="M520" s="79">
        <v>332687</v>
      </c>
      <c r="N520" s="79">
        <v>349626</v>
      </c>
      <c r="O520" s="79">
        <v>507403</v>
      </c>
      <c r="P520" s="79">
        <v>515527</v>
      </c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3"/>
    </row>
    <row r="521" spans="1:31" x14ac:dyDescent="0.25">
      <c r="A521" s="85"/>
      <c r="B521" s="86"/>
      <c r="D521" s="91"/>
      <c r="E521" s="91"/>
      <c r="F521" s="91"/>
      <c r="G521" s="91"/>
      <c r="H521" s="91"/>
      <c r="I521" s="91"/>
      <c r="J521" s="91"/>
      <c r="K521" s="91"/>
      <c r="L521" s="91"/>
      <c r="M521" s="91">
        <v>0</v>
      </c>
      <c r="N521" s="91">
        <v>0</v>
      </c>
      <c r="O521" s="91">
        <v>0</v>
      </c>
      <c r="P521" s="91">
        <v>0</v>
      </c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3"/>
    </row>
    <row r="522" spans="1:31" ht="39" customHeight="1" x14ac:dyDescent="0.25">
      <c r="A522" s="220" t="s">
        <v>556</v>
      </c>
      <c r="B522" s="78" t="s">
        <v>557</v>
      </c>
      <c r="D522" s="79"/>
      <c r="E522" s="79">
        <v>180113</v>
      </c>
      <c r="F522" s="79">
        <v>178675</v>
      </c>
      <c r="G522" s="79">
        <v>213673</v>
      </c>
      <c r="H522" s="79">
        <v>197655</v>
      </c>
      <c r="I522" s="79">
        <v>250947</v>
      </c>
      <c r="J522" s="79">
        <v>254529</v>
      </c>
      <c r="K522" s="79">
        <v>224058</v>
      </c>
      <c r="L522" s="79">
        <v>206388</v>
      </c>
      <c r="M522" s="79">
        <v>199863</v>
      </c>
      <c r="N522" s="79">
        <v>330117</v>
      </c>
      <c r="O522" s="79">
        <v>356053</v>
      </c>
      <c r="P522" s="79">
        <v>473814</v>
      </c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3"/>
    </row>
    <row r="523" spans="1:31" x14ac:dyDescent="0.25">
      <c r="A523" s="221"/>
      <c r="B523" s="78" t="s">
        <v>558</v>
      </c>
      <c r="D523" s="79"/>
      <c r="E523" s="79">
        <v>31733</v>
      </c>
      <c r="F523" s="79">
        <v>34998</v>
      </c>
      <c r="G523" s="79">
        <v>49214</v>
      </c>
      <c r="H523" s="79">
        <v>78192</v>
      </c>
      <c r="I523" s="79">
        <v>71427</v>
      </c>
      <c r="J523" s="79">
        <v>36326</v>
      </c>
      <c r="K523" s="79">
        <v>110556</v>
      </c>
      <c r="L523" s="79">
        <v>50738</v>
      </c>
      <c r="M523" s="79">
        <v>112326</v>
      </c>
      <c r="N523" s="79">
        <v>138380</v>
      </c>
      <c r="O523" s="79">
        <v>81420</v>
      </c>
      <c r="P523" s="79">
        <v>96481</v>
      </c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3"/>
    </row>
    <row r="524" spans="1:31" x14ac:dyDescent="0.25">
      <c r="A524" s="221"/>
      <c r="B524" s="78" t="s">
        <v>559</v>
      </c>
      <c r="D524" s="79"/>
      <c r="E524" s="79">
        <v>0</v>
      </c>
      <c r="F524" s="79">
        <v>0</v>
      </c>
      <c r="G524" s="79">
        <v>0</v>
      </c>
      <c r="H524" s="79">
        <v>0</v>
      </c>
      <c r="I524" s="79">
        <v>0</v>
      </c>
      <c r="J524" s="79">
        <v>0</v>
      </c>
      <c r="K524" s="79">
        <v>0</v>
      </c>
      <c r="L524" s="79">
        <v>0</v>
      </c>
      <c r="M524" s="79">
        <v>0</v>
      </c>
      <c r="N524" s="79">
        <v>0</v>
      </c>
      <c r="O524" s="79">
        <v>0</v>
      </c>
      <c r="P524" s="79">
        <v>0</v>
      </c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3"/>
    </row>
    <row r="525" spans="1:31" x14ac:dyDescent="0.25">
      <c r="A525" s="221"/>
      <c r="B525" s="78" t="s">
        <v>560</v>
      </c>
      <c r="D525" s="79"/>
      <c r="E525" s="79">
        <v>0</v>
      </c>
      <c r="F525" s="79">
        <v>21000</v>
      </c>
      <c r="G525" s="79">
        <v>22000</v>
      </c>
      <c r="H525" s="79">
        <v>29000</v>
      </c>
      <c r="I525" s="79">
        <v>30000</v>
      </c>
      <c r="J525" s="79">
        <v>18600</v>
      </c>
      <c r="K525" s="79">
        <v>4000</v>
      </c>
      <c r="L525" s="79">
        <v>15000</v>
      </c>
      <c r="M525" s="79">
        <v>14110</v>
      </c>
      <c r="N525" s="79">
        <v>18196</v>
      </c>
      <c r="O525" s="79">
        <v>36178</v>
      </c>
      <c r="P525" s="79">
        <v>3936</v>
      </c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3"/>
    </row>
    <row r="526" spans="1:31" x14ac:dyDescent="0.25">
      <c r="A526" s="221"/>
      <c r="B526" s="78" t="s">
        <v>561</v>
      </c>
      <c r="D526" s="79"/>
      <c r="E526" s="79">
        <v>566</v>
      </c>
      <c r="F526" s="79">
        <v>0</v>
      </c>
      <c r="G526" s="79">
        <v>67</v>
      </c>
      <c r="H526" s="79">
        <v>1467</v>
      </c>
      <c r="I526" s="79">
        <v>2151</v>
      </c>
      <c r="J526" s="79">
        <v>518</v>
      </c>
      <c r="K526" s="79">
        <v>260</v>
      </c>
      <c r="L526" s="79">
        <v>3150</v>
      </c>
      <c r="M526" s="79">
        <v>3818</v>
      </c>
      <c r="N526" s="79">
        <v>2530</v>
      </c>
      <c r="O526" s="79">
        <v>163</v>
      </c>
      <c r="P526" s="79">
        <v>2108</v>
      </c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3"/>
    </row>
    <row r="527" spans="1:31" x14ac:dyDescent="0.25">
      <c r="A527" s="221"/>
      <c r="B527" s="78" t="s">
        <v>562</v>
      </c>
      <c r="D527" s="79"/>
      <c r="E527" s="79">
        <v>0</v>
      </c>
      <c r="F527" s="79">
        <v>0</v>
      </c>
      <c r="G527" s="79">
        <v>0</v>
      </c>
      <c r="H527" s="79">
        <v>0</v>
      </c>
      <c r="I527" s="79">
        <v>2643</v>
      </c>
      <c r="J527" s="79">
        <v>0</v>
      </c>
      <c r="K527" s="79">
        <v>439</v>
      </c>
      <c r="L527" s="79">
        <v>0</v>
      </c>
      <c r="M527" s="79">
        <v>0</v>
      </c>
      <c r="N527" s="79">
        <v>0</v>
      </c>
      <c r="O527" s="79">
        <v>0</v>
      </c>
      <c r="P527" s="79">
        <v>2108</v>
      </c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3"/>
    </row>
    <row r="528" spans="1:31" x14ac:dyDescent="0.25">
      <c r="A528" s="221"/>
      <c r="B528" s="78" t="s">
        <v>563</v>
      </c>
      <c r="D528" s="79"/>
      <c r="E528" s="79">
        <v>0</v>
      </c>
      <c r="F528" s="79">
        <v>0</v>
      </c>
      <c r="G528" s="79">
        <v>0</v>
      </c>
      <c r="H528" s="79">
        <v>15000</v>
      </c>
      <c r="I528" s="79">
        <v>15000</v>
      </c>
      <c r="J528" s="79">
        <v>3000</v>
      </c>
      <c r="K528" s="79">
        <v>0</v>
      </c>
      <c r="L528" s="79">
        <v>0</v>
      </c>
      <c r="M528" s="79">
        <v>0</v>
      </c>
      <c r="N528" s="79">
        <v>25000</v>
      </c>
      <c r="O528" s="79">
        <v>0</v>
      </c>
      <c r="P528" s="79">
        <v>0</v>
      </c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3"/>
    </row>
    <row r="529" spans="1:31" x14ac:dyDescent="0.25">
      <c r="A529" s="221"/>
      <c r="B529" s="78" t="s">
        <v>564</v>
      </c>
      <c r="D529" s="79"/>
      <c r="E529" s="79">
        <v>32299</v>
      </c>
      <c r="F529" s="79">
        <v>55998</v>
      </c>
      <c r="G529" s="79">
        <v>71281</v>
      </c>
      <c r="H529" s="79">
        <v>123659</v>
      </c>
      <c r="I529" s="79">
        <v>121221</v>
      </c>
      <c r="J529" s="79">
        <v>58444</v>
      </c>
      <c r="K529" s="79">
        <v>115255</v>
      </c>
      <c r="L529" s="79">
        <v>68888</v>
      </c>
      <c r="M529" s="79">
        <v>130254</v>
      </c>
      <c r="N529" s="79">
        <v>184106</v>
      </c>
      <c r="O529" s="79">
        <v>117761</v>
      </c>
      <c r="P529" s="79">
        <v>107025</v>
      </c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3"/>
    </row>
    <row r="530" spans="1:31" x14ac:dyDescent="0.25">
      <c r="A530" s="221"/>
      <c r="B530" s="78" t="s">
        <v>565</v>
      </c>
      <c r="D530" s="79"/>
      <c r="E530" s="79">
        <v>33737</v>
      </c>
      <c r="F530" s="79">
        <v>21000</v>
      </c>
      <c r="G530" s="79">
        <v>87299</v>
      </c>
      <c r="H530" s="79">
        <v>70367</v>
      </c>
      <c r="I530" s="79">
        <v>117639</v>
      </c>
      <c r="J530" s="79">
        <v>88915</v>
      </c>
      <c r="K530" s="79">
        <v>132925</v>
      </c>
      <c r="L530" s="79">
        <v>75413</v>
      </c>
      <c r="M530" s="79" t="s">
        <v>472</v>
      </c>
      <c r="N530" s="79">
        <v>158170</v>
      </c>
      <c r="O530" s="79" t="s">
        <v>472</v>
      </c>
      <c r="P530" s="79">
        <v>129699</v>
      </c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3"/>
    </row>
    <row r="531" spans="1:31" x14ac:dyDescent="0.25">
      <c r="A531" s="221"/>
      <c r="B531" s="78" t="s">
        <v>566</v>
      </c>
      <c r="D531" s="79"/>
      <c r="E531" s="79">
        <v>178675</v>
      </c>
      <c r="F531" s="79">
        <v>213673</v>
      </c>
      <c r="G531" s="79">
        <v>197655</v>
      </c>
      <c r="H531" s="79">
        <v>250947</v>
      </c>
      <c r="I531" s="79">
        <v>254529</v>
      </c>
      <c r="J531" s="79">
        <v>224058</v>
      </c>
      <c r="K531" s="79">
        <v>206388</v>
      </c>
      <c r="L531" s="79">
        <v>199863</v>
      </c>
      <c r="M531" s="79">
        <v>330117</v>
      </c>
      <c r="N531" s="79">
        <v>356053</v>
      </c>
      <c r="O531" s="79">
        <v>473814</v>
      </c>
      <c r="P531" s="79">
        <v>451140</v>
      </c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3"/>
    </row>
    <row r="532" spans="1:31" x14ac:dyDescent="0.25">
      <c r="A532" s="221"/>
      <c r="B532" s="78" t="s">
        <v>539</v>
      </c>
      <c r="D532" s="79"/>
      <c r="E532" s="79">
        <v>0</v>
      </c>
      <c r="F532" s="79">
        <v>0</v>
      </c>
      <c r="G532" s="79">
        <v>0</v>
      </c>
      <c r="H532" s="79">
        <v>0</v>
      </c>
      <c r="I532" s="79">
        <v>0</v>
      </c>
      <c r="J532" s="79">
        <v>0</v>
      </c>
      <c r="K532" s="79">
        <v>0</v>
      </c>
      <c r="L532" s="79">
        <v>0</v>
      </c>
      <c r="M532" s="79">
        <v>-11547</v>
      </c>
      <c r="N532" s="79">
        <v>-8997</v>
      </c>
      <c r="O532" s="79">
        <v>40016</v>
      </c>
      <c r="P532" s="79">
        <v>30798</v>
      </c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3"/>
    </row>
    <row r="533" spans="1:31" x14ac:dyDescent="0.25">
      <c r="A533" s="85"/>
      <c r="B533" s="86"/>
      <c r="D533" s="91"/>
      <c r="E533" s="91"/>
      <c r="F533" s="91"/>
      <c r="G533" s="91"/>
      <c r="H533" s="91"/>
      <c r="I533" s="91"/>
      <c r="J533" s="91"/>
      <c r="K533" s="91"/>
      <c r="L533" s="91"/>
      <c r="M533" s="91">
        <v>0</v>
      </c>
      <c r="N533" s="91">
        <v>0</v>
      </c>
      <c r="O533" s="91">
        <v>0</v>
      </c>
      <c r="P533" s="91">
        <v>0</v>
      </c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3"/>
    </row>
    <row r="534" spans="1:31" ht="52.5" customHeight="1" x14ac:dyDescent="0.25">
      <c r="A534" s="220" t="s">
        <v>567</v>
      </c>
      <c r="B534" s="78" t="s">
        <v>568</v>
      </c>
      <c r="D534" s="79"/>
      <c r="E534" s="79">
        <v>-26174</v>
      </c>
      <c r="F534" s="79">
        <v>-27144</v>
      </c>
      <c r="G534" s="79">
        <v>-22498</v>
      </c>
      <c r="H534" s="79">
        <v>-34269</v>
      </c>
      <c r="I534" s="79">
        <v>-27408</v>
      </c>
      <c r="J534" s="79">
        <v>-1666</v>
      </c>
      <c r="K534" s="79">
        <v>-15212</v>
      </c>
      <c r="L534" s="79">
        <v>-9556</v>
      </c>
      <c r="M534" s="79">
        <v>14117</v>
      </c>
      <c r="N534" s="79">
        <v>2570</v>
      </c>
      <c r="O534" s="79">
        <v>-6427</v>
      </c>
      <c r="P534" s="79">
        <v>33589</v>
      </c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3"/>
    </row>
    <row r="535" spans="1:31" x14ac:dyDescent="0.25">
      <c r="A535" s="221"/>
      <c r="B535" s="78" t="s">
        <v>569</v>
      </c>
      <c r="D535" s="79"/>
      <c r="E535" s="79">
        <v>-27144</v>
      </c>
      <c r="F535" s="79">
        <v>-22498</v>
      </c>
      <c r="G535" s="79">
        <v>-34269</v>
      </c>
      <c r="H535" s="79">
        <v>-27408</v>
      </c>
      <c r="I535" s="79">
        <v>-1666</v>
      </c>
      <c r="J535" s="79">
        <v>-15212</v>
      </c>
      <c r="K535" s="79">
        <v>-9556</v>
      </c>
      <c r="L535" s="79">
        <v>14117</v>
      </c>
      <c r="M535" s="79">
        <v>2570</v>
      </c>
      <c r="N535" s="79">
        <v>-6427</v>
      </c>
      <c r="O535" s="79">
        <v>33589</v>
      </c>
      <c r="P535" s="79">
        <v>64387</v>
      </c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3"/>
    </row>
    <row r="536" spans="1:31" x14ac:dyDescent="0.25">
      <c r="A536" s="221"/>
      <c r="B536" s="78" t="s">
        <v>570</v>
      </c>
      <c r="D536" s="79"/>
      <c r="E536" s="79">
        <v>9463</v>
      </c>
      <c r="F536" s="79">
        <v>13201</v>
      </c>
      <c r="G536" s="79">
        <v>16409</v>
      </c>
      <c r="H536" s="79">
        <v>9596</v>
      </c>
      <c r="I536" s="79">
        <v>17410</v>
      </c>
      <c r="J536" s="79">
        <v>3098</v>
      </c>
      <c r="K536" s="79">
        <v>6118</v>
      </c>
      <c r="L536" s="79">
        <v>31520</v>
      </c>
      <c r="M536" s="79">
        <v>40902</v>
      </c>
      <c r="N536" s="79">
        <v>28897</v>
      </c>
      <c r="O536" s="79">
        <v>52843</v>
      </c>
      <c r="P536" s="79">
        <v>82227</v>
      </c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3"/>
    </row>
    <row r="537" spans="1:31" x14ac:dyDescent="0.25">
      <c r="A537" s="221"/>
      <c r="B537" s="78" t="s">
        <v>571</v>
      </c>
      <c r="D537" s="79"/>
      <c r="E537" s="79">
        <v>36607</v>
      </c>
      <c r="F537" s="79">
        <v>35699</v>
      </c>
      <c r="G537" s="79">
        <v>50678</v>
      </c>
      <c r="H537" s="79">
        <v>37004</v>
      </c>
      <c r="I537" s="79">
        <v>19076</v>
      </c>
      <c r="J537" s="79">
        <v>18310</v>
      </c>
      <c r="K537" s="79">
        <v>15674</v>
      </c>
      <c r="L537" s="79">
        <v>17403</v>
      </c>
      <c r="M537" s="79">
        <v>38332</v>
      </c>
      <c r="N537" s="79">
        <v>35324</v>
      </c>
      <c r="O537" s="79">
        <v>19254</v>
      </c>
      <c r="P537" s="79">
        <v>17840</v>
      </c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3"/>
    </row>
    <row r="538" spans="1:31" ht="15.75" customHeight="1" x14ac:dyDescent="0.25">
      <c r="A538" s="221"/>
      <c r="B538" s="78" t="s">
        <v>572</v>
      </c>
      <c r="D538" s="79"/>
      <c r="E538" s="79">
        <v>-27144</v>
      </c>
      <c r="F538" s="79">
        <v>-22498</v>
      </c>
      <c r="G538" s="79">
        <v>-34269</v>
      </c>
      <c r="H538" s="79">
        <v>-27408</v>
      </c>
      <c r="I538" s="79">
        <v>-1666</v>
      </c>
      <c r="J538" s="79">
        <v>-15212</v>
      </c>
      <c r="K538" s="79">
        <v>-9556</v>
      </c>
      <c r="L538" s="79">
        <v>14117</v>
      </c>
      <c r="M538" s="79">
        <v>2570</v>
      </c>
      <c r="N538" s="79">
        <v>-6427</v>
      </c>
      <c r="O538" s="79">
        <v>33589</v>
      </c>
      <c r="P538" s="79">
        <v>64387</v>
      </c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3"/>
    </row>
    <row r="539" spans="1:31" ht="15.75" customHeight="1" x14ac:dyDescent="0.25">
      <c r="A539" s="99"/>
      <c r="B539" s="95"/>
      <c r="D539" s="102"/>
      <c r="E539" s="102"/>
      <c r="F539" s="102"/>
      <c r="G539" s="102"/>
      <c r="H539" s="102"/>
      <c r="I539" s="102"/>
      <c r="J539" s="102"/>
      <c r="K539" s="102"/>
      <c r="L539" s="102"/>
      <c r="M539" s="102">
        <v>0</v>
      </c>
      <c r="N539" s="102">
        <v>0</v>
      </c>
      <c r="O539" s="102">
        <v>0</v>
      </c>
      <c r="P539" s="102">
        <v>0</v>
      </c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3"/>
    </row>
    <row r="540" spans="1:31" x14ac:dyDescent="0.25">
      <c r="A540" s="218" t="s">
        <v>573</v>
      </c>
      <c r="B540" s="104" t="s">
        <v>574</v>
      </c>
      <c r="D540" s="105"/>
      <c r="E540" s="105">
        <v>44325</v>
      </c>
      <c r="F540" s="105">
        <v>40254</v>
      </c>
      <c r="G540" s="105">
        <v>56082</v>
      </c>
      <c r="H540" s="105">
        <v>18713</v>
      </c>
      <c r="I540" s="105">
        <v>47710</v>
      </c>
      <c r="J540" s="105">
        <v>51563</v>
      </c>
      <c r="K540" s="105">
        <v>61785</v>
      </c>
      <c r="L540" s="105">
        <v>85183</v>
      </c>
      <c r="M540" s="105">
        <v>75226.59</v>
      </c>
      <c r="N540" s="105">
        <v>61390</v>
      </c>
      <c r="O540" s="105">
        <v>59161</v>
      </c>
      <c r="P540" s="105">
        <v>37363</v>
      </c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3"/>
    </row>
    <row r="541" spans="1:31" x14ac:dyDescent="0.25">
      <c r="A541" s="219"/>
      <c r="B541" s="97" t="s">
        <v>575</v>
      </c>
      <c r="D541" s="98"/>
      <c r="E541" s="98">
        <v>96962</v>
      </c>
      <c r="F541" s="98">
        <v>98733</v>
      </c>
      <c r="G541" s="98">
        <v>99362</v>
      </c>
      <c r="H541" s="98">
        <v>106250</v>
      </c>
      <c r="I541" s="98">
        <v>114283</v>
      </c>
      <c r="J541" s="98">
        <v>114623</v>
      </c>
      <c r="K541" s="98">
        <v>115256</v>
      </c>
      <c r="L541" s="98">
        <v>111300.61</v>
      </c>
      <c r="M541" s="98">
        <v>117126.22</v>
      </c>
      <c r="N541" s="98">
        <v>135562.26</v>
      </c>
      <c r="O541" s="98">
        <v>147155</v>
      </c>
      <c r="P541" s="98">
        <v>139046</v>
      </c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3"/>
    </row>
    <row r="542" spans="1:31" x14ac:dyDescent="0.25">
      <c r="A542" s="219"/>
      <c r="B542" s="106" t="s">
        <v>576</v>
      </c>
      <c r="D542" s="98"/>
      <c r="E542" s="98">
        <v>30290</v>
      </c>
      <c r="F542" s="98">
        <v>23376</v>
      </c>
      <c r="G542" s="98">
        <v>23376</v>
      </c>
      <c r="H542" s="98">
        <v>24860</v>
      </c>
      <c r="I542" s="98">
        <v>24822</v>
      </c>
      <c r="J542" s="98">
        <v>24944</v>
      </c>
      <c r="K542" s="98">
        <v>27385</v>
      </c>
      <c r="L542" s="98">
        <v>28884.19</v>
      </c>
      <c r="M542" s="98">
        <v>37777</v>
      </c>
      <c r="N542" s="98">
        <v>41737</v>
      </c>
      <c r="O542" s="98">
        <v>46030</v>
      </c>
      <c r="P542" s="98">
        <v>47417</v>
      </c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3"/>
    </row>
    <row r="543" spans="1:31" x14ac:dyDescent="0.25">
      <c r="A543" s="219"/>
      <c r="B543" s="97" t="s">
        <v>577</v>
      </c>
      <c r="D543" s="98"/>
      <c r="E543" s="98">
        <v>0</v>
      </c>
      <c r="F543" s="98">
        <v>0</v>
      </c>
      <c r="G543" s="98">
        <v>-39227</v>
      </c>
      <c r="H543" s="98">
        <v>20288</v>
      </c>
      <c r="I543" s="98">
        <v>-4480</v>
      </c>
      <c r="J543" s="98">
        <v>2549</v>
      </c>
      <c r="K543" s="98">
        <v>20285</v>
      </c>
      <c r="L543" s="98">
        <v>0</v>
      </c>
      <c r="M543" s="98">
        <v>0</v>
      </c>
      <c r="N543" s="98">
        <v>0</v>
      </c>
      <c r="O543" s="98">
        <v>-18967</v>
      </c>
      <c r="P543" s="98">
        <v>23456</v>
      </c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3"/>
    </row>
    <row r="544" spans="1:31" x14ac:dyDescent="0.25">
      <c r="A544" s="219"/>
      <c r="B544" s="106" t="s">
        <v>578</v>
      </c>
      <c r="D544" s="98"/>
      <c r="E544" s="98">
        <v>110997</v>
      </c>
      <c r="F544" s="98">
        <v>115611</v>
      </c>
      <c r="G544" s="98">
        <v>92841</v>
      </c>
      <c r="H544" s="98">
        <v>120391</v>
      </c>
      <c r="I544" s="98">
        <v>132691</v>
      </c>
      <c r="J544" s="98">
        <v>143791</v>
      </c>
      <c r="K544" s="98">
        <v>169941</v>
      </c>
      <c r="L544" s="98">
        <v>167599.41</v>
      </c>
      <c r="M544" s="98">
        <v>154575.81</v>
      </c>
      <c r="N544" s="98">
        <v>155215.26</v>
      </c>
      <c r="O544" s="98">
        <v>141319</v>
      </c>
      <c r="P544" s="98">
        <v>152448</v>
      </c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3"/>
    </row>
    <row r="545" spans="1:31" x14ac:dyDescent="0.25">
      <c r="A545" s="219"/>
      <c r="B545" s="97" t="s">
        <v>579</v>
      </c>
      <c r="D545" s="98"/>
      <c r="E545" s="98">
        <v>67855</v>
      </c>
      <c r="F545" s="98">
        <v>69653</v>
      </c>
      <c r="G545" s="98">
        <v>74128</v>
      </c>
      <c r="H545" s="98">
        <v>72681</v>
      </c>
      <c r="I545" s="98">
        <v>81128</v>
      </c>
      <c r="J545" s="98">
        <v>82006</v>
      </c>
      <c r="K545" s="98">
        <v>84758</v>
      </c>
      <c r="L545" s="98">
        <v>92372.83</v>
      </c>
      <c r="M545" s="98">
        <v>93186</v>
      </c>
      <c r="N545" s="98">
        <v>96054</v>
      </c>
      <c r="O545" s="98">
        <v>103956</v>
      </c>
      <c r="P545" s="98">
        <v>109938</v>
      </c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3"/>
    </row>
    <row r="546" spans="1:31" x14ac:dyDescent="0.25">
      <c r="A546" s="219"/>
      <c r="B546" s="106" t="s">
        <v>580</v>
      </c>
      <c r="D546" s="98"/>
      <c r="E546" s="98">
        <v>43142</v>
      </c>
      <c r="F546" s="98">
        <v>45958</v>
      </c>
      <c r="G546" s="98">
        <v>18713</v>
      </c>
      <c r="H546" s="98">
        <v>47710</v>
      </c>
      <c r="I546" s="98">
        <v>51563</v>
      </c>
      <c r="J546" s="98">
        <v>61785</v>
      </c>
      <c r="K546" s="98">
        <v>85183</v>
      </c>
      <c r="L546" s="98">
        <v>75226.59</v>
      </c>
      <c r="M546" s="98">
        <v>61389.81</v>
      </c>
      <c r="N546" s="98">
        <v>59161.26</v>
      </c>
      <c r="O546" s="98">
        <v>37363</v>
      </c>
      <c r="P546" s="98">
        <v>42510</v>
      </c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3"/>
    </row>
    <row r="547" spans="1:31" ht="15.75" customHeight="1" x14ac:dyDescent="0.25">
      <c r="A547" s="219"/>
      <c r="B547" s="97" t="s">
        <v>581</v>
      </c>
      <c r="D547" s="107"/>
      <c r="E547" s="107">
        <v>1.02</v>
      </c>
      <c r="F547" s="107">
        <v>0.92430696551083513</v>
      </c>
      <c r="G547" s="107">
        <v>2.016594575478114</v>
      </c>
      <c r="H547" s="107">
        <v>0.71481539762780544</v>
      </c>
      <c r="I547" s="107">
        <v>0.95466045351313822</v>
      </c>
      <c r="J547" s="107">
        <v>0.88916597996270108</v>
      </c>
      <c r="K547" s="107">
        <v>0.78366433669884239</v>
      </c>
      <c r="L547" s="107">
        <v>1.120806145183205</v>
      </c>
      <c r="M547" s="107">
        <v>0</v>
      </c>
      <c r="N547" s="107">
        <v>1.0237541574624998</v>
      </c>
      <c r="O547" s="107">
        <v>1.0279950556242274</v>
      </c>
      <c r="P547" s="107">
        <v>1.6126325671453507</v>
      </c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3"/>
    </row>
    <row r="548" spans="1:31" ht="15.75" customHeight="1" x14ac:dyDescent="0.25">
      <c r="A548" s="219"/>
      <c r="B548" s="108" t="s">
        <v>582</v>
      </c>
      <c r="D548" s="109"/>
      <c r="E548" s="109">
        <v>0.61</v>
      </c>
      <c r="F548" s="109">
        <v>0.6</v>
      </c>
      <c r="G548" s="109">
        <v>0.8</v>
      </c>
      <c r="H548" s="109">
        <v>0.6</v>
      </c>
      <c r="I548" s="109">
        <v>0.61</v>
      </c>
      <c r="J548" s="109">
        <v>0.56999999999999995</v>
      </c>
      <c r="K548" s="109">
        <v>0.5</v>
      </c>
      <c r="L548" s="109">
        <v>0.55000000000000004</v>
      </c>
      <c r="M548" s="109">
        <v>0.6</v>
      </c>
      <c r="N548" s="109">
        <v>0.62</v>
      </c>
      <c r="O548" s="109">
        <v>0.74</v>
      </c>
      <c r="P548" s="109">
        <v>0.72115081863979802</v>
      </c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3"/>
    </row>
    <row r="549" spans="1:31" ht="15.75" customHeight="1" x14ac:dyDescent="0.25">
      <c r="A549" s="85"/>
      <c r="B549" s="86"/>
      <c r="D549" s="87"/>
      <c r="E549" s="87"/>
      <c r="F549" s="87"/>
      <c r="G549" s="87"/>
      <c r="H549" s="87"/>
      <c r="I549" s="87"/>
      <c r="J549" s="87"/>
      <c r="K549" s="87"/>
      <c r="L549" s="87"/>
      <c r="M549" s="87">
        <v>0</v>
      </c>
      <c r="N549" s="87">
        <v>0</v>
      </c>
      <c r="O549" s="87">
        <v>0</v>
      </c>
      <c r="P549" s="87">
        <v>0</v>
      </c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3"/>
    </row>
    <row r="550" spans="1:31" x14ac:dyDescent="0.25">
      <c r="A550" s="218" t="s">
        <v>583</v>
      </c>
      <c r="B550" s="104" t="s">
        <v>584</v>
      </c>
      <c r="D550" s="105"/>
      <c r="E550" s="105">
        <v>115465</v>
      </c>
      <c r="F550" s="105">
        <v>106919</v>
      </c>
      <c r="G550" s="105">
        <v>111817</v>
      </c>
      <c r="H550" s="105">
        <v>39889</v>
      </c>
      <c r="I550" s="105">
        <v>89190</v>
      </c>
      <c r="J550" s="105">
        <v>99359</v>
      </c>
      <c r="K550" s="105">
        <v>158907</v>
      </c>
      <c r="L550" s="105">
        <v>186829</v>
      </c>
      <c r="M550" s="105">
        <v>223422.31</v>
      </c>
      <c r="N550" s="105">
        <v>247231</v>
      </c>
      <c r="O550" s="105">
        <v>241293</v>
      </c>
      <c r="P550" s="105">
        <v>207834.85</v>
      </c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3"/>
    </row>
    <row r="551" spans="1:31" x14ac:dyDescent="0.25">
      <c r="A551" s="219"/>
      <c r="B551" s="97" t="s">
        <v>585</v>
      </c>
      <c r="D551" s="98"/>
      <c r="E551" s="98">
        <v>121652</v>
      </c>
      <c r="F551" s="98">
        <v>142221</v>
      </c>
      <c r="G551" s="98">
        <v>147529</v>
      </c>
      <c r="H551" s="98">
        <v>159955</v>
      </c>
      <c r="I551" s="98">
        <v>164514</v>
      </c>
      <c r="J551" s="98">
        <v>175710</v>
      </c>
      <c r="K551" s="98">
        <v>194181</v>
      </c>
      <c r="L551" s="98">
        <v>201832.29</v>
      </c>
      <c r="M551" s="98">
        <v>202957.97</v>
      </c>
      <c r="N551" s="98">
        <v>183079.34</v>
      </c>
      <c r="O551" s="98">
        <v>192563.85</v>
      </c>
      <c r="P551" s="98">
        <v>179779.266</v>
      </c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3"/>
    </row>
    <row r="552" spans="1:31" x14ac:dyDescent="0.25">
      <c r="A552" s="219"/>
      <c r="B552" s="106" t="s">
        <v>586</v>
      </c>
      <c r="D552" s="98"/>
      <c r="E552" s="98">
        <v>592</v>
      </c>
      <c r="F552" s="98">
        <v>6312</v>
      </c>
      <c r="G552" s="98">
        <v>6257</v>
      </c>
      <c r="H552" s="98">
        <v>6500</v>
      </c>
      <c r="I552" s="98">
        <v>6876</v>
      </c>
      <c r="J552" s="98">
        <v>5836</v>
      </c>
      <c r="K552" s="98">
        <v>4887</v>
      </c>
      <c r="L552" s="98">
        <v>8462.81</v>
      </c>
      <c r="M552" s="98" t="s">
        <v>472</v>
      </c>
      <c r="N552" s="98">
        <v>0</v>
      </c>
      <c r="O552" s="98">
        <v>0</v>
      </c>
      <c r="P552" s="98">
        <v>0</v>
      </c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3"/>
    </row>
    <row r="553" spans="1:31" x14ac:dyDescent="0.25">
      <c r="A553" s="219"/>
      <c r="B553" s="97" t="s">
        <v>587</v>
      </c>
      <c r="D553" s="98"/>
      <c r="E553" s="98">
        <v>0</v>
      </c>
      <c r="F553" s="98">
        <v>0</v>
      </c>
      <c r="G553" s="98">
        <v>-83619</v>
      </c>
      <c r="H553" s="98">
        <v>39459</v>
      </c>
      <c r="I553" s="98">
        <v>-6448</v>
      </c>
      <c r="J553" s="98">
        <v>36153</v>
      </c>
      <c r="K553" s="98">
        <v>-7283</v>
      </c>
      <c r="L553" s="98">
        <v>4003</v>
      </c>
      <c r="M553" s="98">
        <v>0</v>
      </c>
      <c r="N553" s="98">
        <v>-13153</v>
      </c>
      <c r="O553" s="98">
        <v>-39335</v>
      </c>
      <c r="P553" s="98">
        <v>0</v>
      </c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3"/>
    </row>
    <row r="554" spans="1:31" x14ac:dyDescent="0.25">
      <c r="A554" s="219"/>
      <c r="B554" s="106" t="s">
        <v>588</v>
      </c>
      <c r="D554" s="98"/>
      <c r="E554" s="98">
        <v>236525</v>
      </c>
      <c r="F554" s="98">
        <v>242828</v>
      </c>
      <c r="G554" s="98">
        <v>169470</v>
      </c>
      <c r="H554" s="98">
        <v>232803</v>
      </c>
      <c r="I554" s="98">
        <v>240380</v>
      </c>
      <c r="J554" s="98">
        <v>305386</v>
      </c>
      <c r="K554" s="98">
        <v>340918</v>
      </c>
      <c r="L554" s="98">
        <v>384201.49</v>
      </c>
      <c r="M554" s="98">
        <v>426380.28</v>
      </c>
      <c r="N554" s="98">
        <v>417157.34</v>
      </c>
      <c r="O554" s="98">
        <v>394521.85</v>
      </c>
      <c r="P554" s="98">
        <v>387614.11599999998</v>
      </c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3"/>
    </row>
    <row r="555" spans="1:31" x14ac:dyDescent="0.25">
      <c r="A555" s="219"/>
      <c r="B555" s="97" t="s">
        <v>589</v>
      </c>
      <c r="D555" s="98"/>
      <c r="E555" s="98">
        <v>132494</v>
      </c>
      <c r="F555" s="98">
        <v>120887</v>
      </c>
      <c r="G555" s="98">
        <v>129581</v>
      </c>
      <c r="H555" s="98">
        <v>143613</v>
      </c>
      <c r="I555" s="98">
        <v>141021</v>
      </c>
      <c r="J555" s="98">
        <v>146479</v>
      </c>
      <c r="K555" s="98">
        <v>154089</v>
      </c>
      <c r="L555" s="98">
        <v>160779.17000000001</v>
      </c>
      <c r="M555" s="98">
        <v>179149</v>
      </c>
      <c r="N555" s="98">
        <v>175865</v>
      </c>
      <c r="O555" s="98">
        <v>186687</v>
      </c>
      <c r="P555" s="98">
        <v>188312</v>
      </c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3"/>
    </row>
    <row r="556" spans="1:31" x14ac:dyDescent="0.25">
      <c r="A556" s="219"/>
      <c r="B556" s="106" t="s">
        <v>590</v>
      </c>
      <c r="D556" s="98"/>
      <c r="E556" s="98">
        <v>104031</v>
      </c>
      <c r="F556" s="98">
        <v>121941</v>
      </c>
      <c r="G556" s="98">
        <v>39889</v>
      </c>
      <c r="H556" s="98">
        <v>89190</v>
      </c>
      <c r="I556" s="98">
        <v>99359</v>
      </c>
      <c r="J556" s="98">
        <v>158907</v>
      </c>
      <c r="K556" s="98">
        <v>186829</v>
      </c>
      <c r="L556" s="98">
        <v>223422.31</v>
      </c>
      <c r="M556" s="98">
        <v>247231.28</v>
      </c>
      <c r="N556" s="98">
        <v>241292.34</v>
      </c>
      <c r="O556" s="98">
        <v>207834.85</v>
      </c>
      <c r="P556" s="98">
        <v>199302.11600000001</v>
      </c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3"/>
    </row>
    <row r="557" spans="1:31" ht="15.75" customHeight="1" x14ac:dyDescent="0.25">
      <c r="A557" s="219"/>
      <c r="B557" s="97" t="s">
        <v>591</v>
      </c>
      <c r="D557" s="107"/>
      <c r="E557" s="107">
        <v>1.0900000000000001</v>
      </c>
      <c r="F557" s="107">
        <v>0.88947016018070912</v>
      </c>
      <c r="G557" s="107">
        <v>2.2476020328517161</v>
      </c>
      <c r="H557" s="107">
        <v>0.74444052790362547</v>
      </c>
      <c r="I557" s="107">
        <v>0.93274026059924597</v>
      </c>
      <c r="J557" s="107">
        <v>0.71096992141806659</v>
      </c>
      <c r="K557" s="107">
        <v>0.84659168951327113</v>
      </c>
      <c r="L557" s="107">
        <v>0.81459770885991811</v>
      </c>
      <c r="M557" s="107">
        <v>0</v>
      </c>
      <c r="N557" s="107">
        <v>0.96059446139580795</v>
      </c>
      <c r="O557" s="107">
        <v>0.96948103187592061</v>
      </c>
      <c r="P557" s="107">
        <v>1.0474622807726892</v>
      </c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3"/>
    </row>
    <row r="558" spans="1:31" ht="15.75" customHeight="1" x14ac:dyDescent="0.25">
      <c r="A558" s="219"/>
      <c r="B558" s="108" t="s">
        <v>592</v>
      </c>
      <c r="D558" s="109"/>
      <c r="E558" s="109">
        <v>0.56000000000000005</v>
      </c>
      <c r="F558" s="109">
        <v>0.5</v>
      </c>
      <c r="G558" s="109">
        <v>0.76</v>
      </c>
      <c r="H558" s="109">
        <v>0.62</v>
      </c>
      <c r="I558" s="109">
        <v>0.59</v>
      </c>
      <c r="J558" s="109">
        <v>0.48</v>
      </c>
      <c r="K558" s="109">
        <v>0.45</v>
      </c>
      <c r="L558" s="109">
        <v>0.42</v>
      </c>
      <c r="M558" s="109">
        <v>0.42</v>
      </c>
      <c r="N558" s="109">
        <v>0.42</v>
      </c>
      <c r="O558" s="109">
        <v>0.47</v>
      </c>
      <c r="P558" s="109">
        <v>0.48582338007525</v>
      </c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3"/>
    </row>
    <row r="559" spans="1:31" ht="15.75" customHeight="1" x14ac:dyDescent="0.25">
      <c r="A559" s="85"/>
      <c r="B559" s="86"/>
      <c r="D559" s="87"/>
      <c r="E559" s="87"/>
      <c r="F559" s="87"/>
      <c r="G559" s="87"/>
      <c r="H559" s="87"/>
      <c r="I559" s="87"/>
      <c r="J559" s="87"/>
      <c r="K559" s="87"/>
      <c r="L559" s="87"/>
      <c r="M559" s="87">
        <v>0</v>
      </c>
      <c r="N559" s="87">
        <v>0</v>
      </c>
      <c r="O559" s="87">
        <v>0</v>
      </c>
      <c r="P559" s="87">
        <v>0</v>
      </c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3"/>
    </row>
    <row r="560" spans="1:31" ht="90" customHeight="1" x14ac:dyDescent="0.25">
      <c r="A560" s="218" t="s">
        <v>593</v>
      </c>
      <c r="B560" s="104" t="s">
        <v>594</v>
      </c>
      <c r="D560" s="105"/>
      <c r="E560" s="105">
        <v>159790</v>
      </c>
      <c r="F560" s="105">
        <v>147173</v>
      </c>
      <c r="G560" s="105">
        <v>167899</v>
      </c>
      <c r="H560" s="105">
        <v>58602</v>
      </c>
      <c r="I560" s="105">
        <v>136900</v>
      </c>
      <c r="J560" s="105">
        <v>150922</v>
      </c>
      <c r="K560" s="105">
        <v>220692</v>
      </c>
      <c r="L560" s="105">
        <v>272012</v>
      </c>
      <c r="M560" s="105">
        <v>0</v>
      </c>
      <c r="N560" s="105">
        <v>308621</v>
      </c>
      <c r="O560" s="105">
        <v>300454</v>
      </c>
      <c r="P560" s="105">
        <v>245197.85</v>
      </c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3"/>
    </row>
    <row r="561" spans="1:31" x14ac:dyDescent="0.25">
      <c r="A561" s="219"/>
      <c r="B561" s="97" t="s">
        <v>595</v>
      </c>
      <c r="D561" s="98"/>
      <c r="E561" s="98">
        <v>218614</v>
      </c>
      <c r="F561" s="98">
        <v>240954</v>
      </c>
      <c r="G561" s="98">
        <v>246891</v>
      </c>
      <c r="H561" s="98">
        <v>266205</v>
      </c>
      <c r="I561" s="98">
        <v>278797</v>
      </c>
      <c r="J561" s="98">
        <v>290333</v>
      </c>
      <c r="K561" s="98">
        <v>309437</v>
      </c>
      <c r="L561" s="98">
        <v>313132.90000000002</v>
      </c>
      <c r="M561" s="98">
        <v>0</v>
      </c>
      <c r="N561" s="98">
        <v>318641.59999999998</v>
      </c>
      <c r="O561" s="98">
        <v>339718.85</v>
      </c>
      <c r="P561" s="98">
        <v>318825.266</v>
      </c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3"/>
    </row>
    <row r="562" spans="1:31" x14ac:dyDescent="0.25">
      <c r="A562" s="219"/>
      <c r="B562" s="106" t="s">
        <v>596</v>
      </c>
      <c r="D562" s="98"/>
      <c r="E562" s="98">
        <v>30882</v>
      </c>
      <c r="F562" s="98">
        <v>29688</v>
      </c>
      <c r="G562" s="98">
        <v>29633</v>
      </c>
      <c r="H562" s="98">
        <v>31360</v>
      </c>
      <c r="I562" s="98">
        <v>31698</v>
      </c>
      <c r="J562" s="98">
        <v>30780</v>
      </c>
      <c r="K562" s="98">
        <v>32272</v>
      </c>
      <c r="L562" s="98">
        <v>37347</v>
      </c>
      <c r="M562" s="98">
        <v>0</v>
      </c>
      <c r="N562" s="98">
        <v>41737</v>
      </c>
      <c r="O562" s="98">
        <v>46030</v>
      </c>
      <c r="P562" s="98">
        <v>47417</v>
      </c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3"/>
    </row>
    <row r="563" spans="1:31" x14ac:dyDescent="0.25">
      <c r="A563" s="219"/>
      <c r="B563" s="97" t="s">
        <v>597</v>
      </c>
      <c r="D563" s="98"/>
      <c r="E563" s="98">
        <v>0</v>
      </c>
      <c r="F563" s="98">
        <v>0</v>
      </c>
      <c r="G563" s="98">
        <v>-122846</v>
      </c>
      <c r="H563" s="98">
        <v>59747</v>
      </c>
      <c r="I563" s="98">
        <v>-10928</v>
      </c>
      <c r="J563" s="98">
        <v>38702</v>
      </c>
      <c r="K563" s="98">
        <v>13002</v>
      </c>
      <c r="L563" s="98">
        <v>4003</v>
      </c>
      <c r="M563" s="98">
        <v>0</v>
      </c>
      <c r="N563" s="98">
        <v>-13153</v>
      </c>
      <c r="O563" s="98">
        <v>-58302</v>
      </c>
      <c r="P563" s="98">
        <v>23456</v>
      </c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3"/>
    </row>
    <row r="564" spans="1:31" x14ac:dyDescent="0.25">
      <c r="A564" s="219"/>
      <c r="B564" s="106" t="s">
        <v>598</v>
      </c>
      <c r="D564" s="98"/>
      <c r="E564" s="98">
        <v>347522</v>
      </c>
      <c r="F564" s="98">
        <v>358439</v>
      </c>
      <c r="G564" s="98">
        <v>262311</v>
      </c>
      <c r="H564" s="98">
        <v>353194</v>
      </c>
      <c r="I564" s="98">
        <v>373071</v>
      </c>
      <c r="J564" s="98">
        <v>449177</v>
      </c>
      <c r="K564" s="98">
        <v>510859</v>
      </c>
      <c r="L564" s="98">
        <v>551800.9</v>
      </c>
      <c r="M564" s="98">
        <v>0</v>
      </c>
      <c r="N564" s="98">
        <v>572372.60000000009</v>
      </c>
      <c r="O564" s="98">
        <v>535840.85</v>
      </c>
      <c r="P564" s="98">
        <v>540062.11599999992</v>
      </c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3"/>
    </row>
    <row r="565" spans="1:31" x14ac:dyDescent="0.25">
      <c r="A565" s="219"/>
      <c r="B565" s="97" t="s">
        <v>599</v>
      </c>
      <c r="D565" s="98"/>
      <c r="E565" s="98">
        <v>200349</v>
      </c>
      <c r="F565" s="98">
        <v>190540</v>
      </c>
      <c r="G565" s="98">
        <v>203709</v>
      </c>
      <c r="H565" s="98">
        <v>216294</v>
      </c>
      <c r="I565" s="98">
        <v>222149</v>
      </c>
      <c r="J565" s="98">
        <v>228485</v>
      </c>
      <c r="K565" s="98">
        <v>238847</v>
      </c>
      <c r="L565" s="98">
        <v>253152</v>
      </c>
      <c r="M565" s="98">
        <v>0</v>
      </c>
      <c r="N565" s="98">
        <v>271919</v>
      </c>
      <c r="O565" s="98">
        <v>290643</v>
      </c>
      <c r="P565" s="98">
        <v>298250</v>
      </c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3"/>
    </row>
    <row r="566" spans="1:31" x14ac:dyDescent="0.25">
      <c r="A566" s="219"/>
      <c r="B566" s="106" t="s">
        <v>600</v>
      </c>
      <c r="D566" s="98"/>
      <c r="E566" s="98">
        <v>147173</v>
      </c>
      <c r="F566" s="98">
        <v>167899</v>
      </c>
      <c r="G566" s="98">
        <v>58602</v>
      </c>
      <c r="H566" s="98">
        <v>136900</v>
      </c>
      <c r="I566" s="98">
        <v>150922</v>
      </c>
      <c r="J566" s="98">
        <v>220692</v>
      </c>
      <c r="K566" s="98">
        <v>272012</v>
      </c>
      <c r="L566" s="98">
        <v>298648.90000000002</v>
      </c>
      <c r="M566" s="98">
        <v>0</v>
      </c>
      <c r="N566" s="98">
        <v>300453.59999999998</v>
      </c>
      <c r="O566" s="98">
        <v>245197.85</v>
      </c>
      <c r="P566" s="98">
        <v>241812.11600000001</v>
      </c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3"/>
    </row>
    <row r="567" spans="1:31" x14ac:dyDescent="0.25">
      <c r="A567" s="219"/>
      <c r="B567" s="97" t="s">
        <v>601</v>
      </c>
      <c r="D567" s="107"/>
      <c r="E567" s="107">
        <v>1.0672075085760553</v>
      </c>
      <c r="F567" s="107">
        <v>0.9018961877443602</v>
      </c>
      <c r="G567" s="107">
        <v>2.1576600432148454</v>
      </c>
      <c r="H567" s="107">
        <v>0.73421545731044968</v>
      </c>
      <c r="I567" s="107">
        <v>0.94062776547501603</v>
      </c>
      <c r="J567" s="107">
        <v>0.76607265594876872</v>
      </c>
      <c r="K567" s="107">
        <v>0.82313633183649415</v>
      </c>
      <c r="L567" s="107">
        <v>0.90479643759991901</v>
      </c>
      <c r="M567" s="107">
        <v>0</v>
      </c>
      <c r="N567" s="107">
        <v>0.98199524312705544</v>
      </c>
      <c r="O567" s="107">
        <v>0.98962899000081217</v>
      </c>
      <c r="P567" s="107">
        <v>1.2028524877445563</v>
      </c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3"/>
    </row>
    <row r="568" spans="1:31" ht="15.75" customHeight="1" x14ac:dyDescent="0.25">
      <c r="A568" s="219"/>
      <c r="B568" s="106" t="s">
        <v>602</v>
      </c>
      <c r="D568" s="109"/>
      <c r="E568" s="109">
        <v>0</v>
      </c>
      <c r="F568" s="109">
        <v>0</v>
      </c>
      <c r="G568" s="109">
        <v>0</v>
      </c>
      <c r="H568" s="109">
        <v>0</v>
      </c>
      <c r="I568" s="109">
        <v>0</v>
      </c>
      <c r="J568" s="109">
        <v>0</v>
      </c>
      <c r="K568" s="109">
        <v>0</v>
      </c>
      <c r="L568" s="109">
        <v>0</v>
      </c>
      <c r="M568" s="109">
        <v>0</v>
      </c>
      <c r="N568" s="109">
        <v>0.47507340498130057</v>
      </c>
      <c r="O568" s="109">
        <v>0.54240545490326098</v>
      </c>
      <c r="P568" s="109">
        <v>0.5522512895535151</v>
      </c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3"/>
    </row>
    <row r="569" spans="1:31" ht="15.75" customHeight="1" x14ac:dyDescent="0.25">
      <c r="A569" s="85"/>
      <c r="B569" s="86"/>
      <c r="D569" s="87"/>
      <c r="E569" s="87"/>
      <c r="F569" s="87"/>
      <c r="G569" s="87"/>
      <c r="H569" s="87"/>
      <c r="I569" s="87"/>
      <c r="J569" s="87"/>
      <c r="K569" s="87"/>
      <c r="L569" s="87"/>
      <c r="M569" s="87">
        <v>0</v>
      </c>
      <c r="N569" s="87">
        <v>0</v>
      </c>
      <c r="O569" s="87">
        <v>0</v>
      </c>
      <c r="P569" s="87">
        <v>0</v>
      </c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3"/>
    </row>
    <row r="570" spans="1:31" x14ac:dyDescent="0.25">
      <c r="A570" s="218" t="s">
        <v>603</v>
      </c>
      <c r="B570" s="104" t="s">
        <v>604</v>
      </c>
      <c r="D570" s="105"/>
      <c r="E570" s="105">
        <v>0</v>
      </c>
      <c r="F570" s="105">
        <v>0</v>
      </c>
      <c r="G570" s="105">
        <v>0</v>
      </c>
      <c r="H570" s="105">
        <v>122846</v>
      </c>
      <c r="I570" s="105">
        <v>63099</v>
      </c>
      <c r="J570" s="105">
        <v>74027</v>
      </c>
      <c r="K570" s="105">
        <v>35325</v>
      </c>
      <c r="L570" s="105">
        <v>22323</v>
      </c>
      <c r="M570" s="105">
        <v>18320</v>
      </c>
      <c r="N570" s="105">
        <v>18320</v>
      </c>
      <c r="O570" s="105">
        <v>31473</v>
      </c>
      <c r="P570" s="105">
        <v>89775</v>
      </c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3"/>
    </row>
    <row r="571" spans="1:31" x14ac:dyDescent="0.25">
      <c r="A571" s="219"/>
      <c r="B571" s="97" t="s">
        <v>605</v>
      </c>
      <c r="D571" s="98"/>
      <c r="E571" s="98">
        <v>0</v>
      </c>
      <c r="F571" s="98">
        <v>0</v>
      </c>
      <c r="G571" s="98">
        <v>0</v>
      </c>
      <c r="H571" s="98">
        <v>0</v>
      </c>
      <c r="I571" s="98">
        <v>0</v>
      </c>
      <c r="J571" s="98">
        <v>0</v>
      </c>
      <c r="K571" s="98">
        <v>0</v>
      </c>
      <c r="L571" s="98">
        <v>0</v>
      </c>
      <c r="M571" s="98" t="s">
        <v>472</v>
      </c>
      <c r="N571" s="98">
        <v>0</v>
      </c>
      <c r="O571" s="98">
        <v>0</v>
      </c>
      <c r="P571" s="98">
        <v>0</v>
      </c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3"/>
    </row>
    <row r="572" spans="1:31" x14ac:dyDescent="0.25">
      <c r="A572" s="219"/>
      <c r="B572" s="106" t="s">
        <v>606</v>
      </c>
      <c r="D572" s="98"/>
      <c r="E572" s="98">
        <v>0</v>
      </c>
      <c r="F572" s="98">
        <v>0</v>
      </c>
      <c r="G572" s="98">
        <v>0</v>
      </c>
      <c r="H572" s="98">
        <v>0</v>
      </c>
      <c r="I572" s="98">
        <v>0</v>
      </c>
      <c r="J572" s="98">
        <v>0</v>
      </c>
      <c r="K572" s="98">
        <v>0</v>
      </c>
      <c r="L572" s="98">
        <v>0</v>
      </c>
      <c r="M572" s="98" t="s">
        <v>472</v>
      </c>
      <c r="N572" s="98">
        <v>0</v>
      </c>
      <c r="O572" s="98">
        <v>0</v>
      </c>
      <c r="P572" s="98">
        <v>0</v>
      </c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3"/>
    </row>
    <row r="573" spans="1:31" x14ac:dyDescent="0.25">
      <c r="A573" s="219"/>
      <c r="B573" s="97" t="s">
        <v>607</v>
      </c>
      <c r="D573" s="98"/>
      <c r="E573" s="98">
        <v>0</v>
      </c>
      <c r="F573" s="98">
        <v>0</v>
      </c>
      <c r="G573" s="98">
        <v>122846</v>
      </c>
      <c r="H573" s="98">
        <v>-59747</v>
      </c>
      <c r="I573" s="98">
        <v>10928</v>
      </c>
      <c r="J573" s="98">
        <v>-38702</v>
      </c>
      <c r="K573" s="98">
        <v>-13002</v>
      </c>
      <c r="L573" s="98">
        <v>-4003</v>
      </c>
      <c r="M573" s="98">
        <v>0</v>
      </c>
      <c r="N573" s="98">
        <v>13153</v>
      </c>
      <c r="O573" s="98">
        <v>58302</v>
      </c>
      <c r="P573" s="98">
        <v>-23456</v>
      </c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3"/>
    </row>
    <row r="574" spans="1:31" x14ac:dyDescent="0.25">
      <c r="A574" s="219"/>
      <c r="B574" s="106" t="s">
        <v>608</v>
      </c>
      <c r="D574" s="98"/>
      <c r="E574" s="98">
        <v>0</v>
      </c>
      <c r="F574" s="98">
        <v>0</v>
      </c>
      <c r="G574" s="98">
        <v>122846</v>
      </c>
      <c r="H574" s="98">
        <v>63099</v>
      </c>
      <c r="I574" s="98">
        <v>74027</v>
      </c>
      <c r="J574" s="98">
        <v>35325</v>
      </c>
      <c r="K574" s="98">
        <v>22323</v>
      </c>
      <c r="L574" s="98">
        <v>18320</v>
      </c>
      <c r="M574" s="98">
        <v>18320</v>
      </c>
      <c r="N574" s="98">
        <v>31473</v>
      </c>
      <c r="O574" s="98">
        <v>89775</v>
      </c>
      <c r="P574" s="98">
        <v>66319</v>
      </c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3"/>
    </row>
    <row r="575" spans="1:31" x14ac:dyDescent="0.25">
      <c r="A575" s="219"/>
      <c r="B575" s="97" t="s">
        <v>609</v>
      </c>
      <c r="D575" s="98"/>
      <c r="E575" s="98">
        <v>0</v>
      </c>
      <c r="F575" s="98">
        <v>0</v>
      </c>
      <c r="G575" s="98">
        <v>0</v>
      </c>
      <c r="H575" s="98">
        <v>0</v>
      </c>
      <c r="I575" s="98">
        <v>0</v>
      </c>
      <c r="J575" s="98">
        <v>0</v>
      </c>
      <c r="K575" s="98">
        <v>0</v>
      </c>
      <c r="L575" s="98">
        <v>0</v>
      </c>
      <c r="M575" s="98" t="s">
        <v>472</v>
      </c>
      <c r="N575" s="98">
        <v>0</v>
      </c>
      <c r="O575" s="98">
        <v>0</v>
      </c>
      <c r="P575" s="98">
        <v>0</v>
      </c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3"/>
    </row>
    <row r="576" spans="1:31" x14ac:dyDescent="0.25">
      <c r="A576" s="219"/>
      <c r="B576" s="106" t="s">
        <v>610</v>
      </c>
      <c r="D576" s="98"/>
      <c r="E576" s="98">
        <v>0</v>
      </c>
      <c r="F576" s="98">
        <v>0</v>
      </c>
      <c r="G576" s="98">
        <v>122846</v>
      </c>
      <c r="H576" s="98">
        <v>63099</v>
      </c>
      <c r="I576" s="98">
        <v>74027</v>
      </c>
      <c r="J576" s="98">
        <v>35325</v>
      </c>
      <c r="K576" s="98">
        <v>22323</v>
      </c>
      <c r="L576" s="98">
        <v>18320</v>
      </c>
      <c r="M576" s="98">
        <v>18320</v>
      </c>
      <c r="N576" s="98">
        <v>31473</v>
      </c>
      <c r="O576" s="98">
        <v>89775</v>
      </c>
      <c r="P576" s="98">
        <v>66319</v>
      </c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3"/>
    </row>
    <row r="577" spans="1:31" ht="15.75" customHeight="1" x14ac:dyDescent="0.25">
      <c r="A577" s="219"/>
      <c r="B577" s="97" t="s">
        <v>611</v>
      </c>
      <c r="D577" s="107"/>
      <c r="E577" s="107">
        <v>0</v>
      </c>
      <c r="F577" s="107" t="e">
        <v>#DIV/0!</v>
      </c>
      <c r="G577" s="107">
        <v>0</v>
      </c>
      <c r="H577" s="107">
        <v>0</v>
      </c>
      <c r="I577" s="107">
        <v>0</v>
      </c>
      <c r="J577" s="107">
        <v>0</v>
      </c>
      <c r="K577" s="107">
        <v>0</v>
      </c>
      <c r="L577" s="107">
        <v>0</v>
      </c>
      <c r="M577" s="107">
        <v>0</v>
      </c>
      <c r="N577" s="107" t="e">
        <v>#DIV/0!</v>
      </c>
      <c r="O577" s="107">
        <v>0</v>
      </c>
      <c r="P577" s="107">
        <v>0</v>
      </c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3"/>
    </row>
    <row r="578" spans="1:31" ht="15.75" customHeight="1" x14ac:dyDescent="0.25">
      <c r="A578" s="219"/>
      <c r="B578" s="108" t="s">
        <v>612</v>
      </c>
      <c r="D578" s="109"/>
      <c r="E578" s="109">
        <v>0</v>
      </c>
      <c r="F578" s="109">
        <v>0</v>
      </c>
      <c r="G578" s="109">
        <v>0</v>
      </c>
      <c r="H578" s="109">
        <v>0</v>
      </c>
      <c r="I578" s="109">
        <v>0</v>
      </c>
      <c r="J578" s="109">
        <v>0</v>
      </c>
      <c r="K578" s="109">
        <v>0</v>
      </c>
      <c r="L578" s="109">
        <v>0</v>
      </c>
      <c r="M578" s="109" t="s">
        <v>472</v>
      </c>
      <c r="N578" s="109">
        <v>0</v>
      </c>
      <c r="O578" s="109">
        <v>0</v>
      </c>
      <c r="P578" s="109">
        <v>0</v>
      </c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3"/>
    </row>
    <row r="579" spans="1:31" ht="15.75" customHeight="1" x14ac:dyDescent="0.25">
      <c r="A579" s="85"/>
      <c r="B579" s="100"/>
      <c r="D579" s="110"/>
      <c r="E579" s="110"/>
      <c r="F579" s="110"/>
      <c r="G579" s="110"/>
      <c r="H579" s="110"/>
      <c r="I579" s="110"/>
      <c r="J579" s="110"/>
      <c r="K579" s="110"/>
      <c r="L579" s="110"/>
      <c r="M579" s="110">
        <v>0</v>
      </c>
      <c r="N579" s="110">
        <v>0</v>
      </c>
      <c r="O579" s="110">
        <v>0</v>
      </c>
      <c r="P579" s="110">
        <v>0</v>
      </c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3"/>
    </row>
    <row r="580" spans="1:31" x14ac:dyDescent="0.25">
      <c r="A580" s="218" t="s">
        <v>613</v>
      </c>
      <c r="B580" s="104" t="s">
        <v>614</v>
      </c>
      <c r="D580" s="105"/>
      <c r="E580" s="105">
        <v>159790</v>
      </c>
      <c r="F580" s="105">
        <v>147173</v>
      </c>
      <c r="G580" s="105">
        <v>167899</v>
      </c>
      <c r="H580" s="105">
        <v>181448</v>
      </c>
      <c r="I580" s="105">
        <v>199999</v>
      </c>
      <c r="J580" s="105">
        <v>224949</v>
      </c>
      <c r="K580" s="105">
        <v>256017</v>
      </c>
      <c r="L580" s="105">
        <v>294335</v>
      </c>
      <c r="M580" s="105">
        <v>316968.90000000002</v>
      </c>
      <c r="N580" s="105">
        <v>326941</v>
      </c>
      <c r="O580" s="105">
        <v>331927</v>
      </c>
      <c r="P580" s="105">
        <v>334972.84999999998</v>
      </c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3"/>
    </row>
    <row r="581" spans="1:31" x14ac:dyDescent="0.25">
      <c r="A581" s="219"/>
      <c r="B581" s="97" t="s">
        <v>615</v>
      </c>
      <c r="D581" s="98"/>
      <c r="E581" s="98">
        <v>218614</v>
      </c>
      <c r="F581" s="98">
        <v>240954</v>
      </c>
      <c r="G581" s="98">
        <v>246891</v>
      </c>
      <c r="H581" s="98">
        <v>266205</v>
      </c>
      <c r="I581" s="98">
        <v>278797</v>
      </c>
      <c r="J581" s="98">
        <v>290333</v>
      </c>
      <c r="K581" s="98">
        <v>309437</v>
      </c>
      <c r="L581" s="98">
        <v>313132.90000000002</v>
      </c>
      <c r="M581" s="98">
        <v>320084.19</v>
      </c>
      <c r="N581" s="98">
        <v>318641.59999999998</v>
      </c>
      <c r="O581" s="98">
        <v>339718.85</v>
      </c>
      <c r="P581" s="98">
        <v>318825.266</v>
      </c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3"/>
    </row>
    <row r="582" spans="1:31" x14ac:dyDescent="0.25">
      <c r="A582" s="219"/>
      <c r="B582" s="106" t="s">
        <v>616</v>
      </c>
      <c r="D582" s="98"/>
      <c r="E582" s="98">
        <v>30882</v>
      </c>
      <c r="F582" s="98">
        <v>29688</v>
      </c>
      <c r="G582" s="98">
        <v>29633</v>
      </c>
      <c r="H582" s="98">
        <v>31360</v>
      </c>
      <c r="I582" s="98">
        <v>31698</v>
      </c>
      <c r="J582" s="98">
        <v>30780</v>
      </c>
      <c r="K582" s="98">
        <v>32272</v>
      </c>
      <c r="L582" s="98">
        <v>37347</v>
      </c>
      <c r="M582" s="98">
        <v>37777</v>
      </c>
      <c r="N582" s="98">
        <v>41737</v>
      </c>
      <c r="O582" s="98">
        <v>46030</v>
      </c>
      <c r="P582" s="98">
        <v>47417</v>
      </c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3"/>
    </row>
    <row r="583" spans="1:31" x14ac:dyDescent="0.25">
      <c r="A583" s="219"/>
      <c r="B583" s="97" t="s">
        <v>617</v>
      </c>
      <c r="D583" s="98"/>
      <c r="E583" s="98">
        <v>0</v>
      </c>
      <c r="F583" s="98">
        <v>0</v>
      </c>
      <c r="G583" s="98">
        <v>0</v>
      </c>
      <c r="H583" s="98">
        <v>0</v>
      </c>
      <c r="I583" s="98">
        <v>0</v>
      </c>
      <c r="J583" s="98">
        <v>0</v>
      </c>
      <c r="K583" s="98">
        <v>0</v>
      </c>
      <c r="L583" s="98">
        <v>0</v>
      </c>
      <c r="M583" s="98" t="s">
        <v>472</v>
      </c>
      <c r="N583" s="98">
        <v>0</v>
      </c>
      <c r="O583" s="98">
        <v>0</v>
      </c>
      <c r="P583" s="98">
        <v>0</v>
      </c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3"/>
    </row>
    <row r="584" spans="1:31" x14ac:dyDescent="0.25">
      <c r="A584" s="219"/>
      <c r="B584" s="106" t="s">
        <v>618</v>
      </c>
      <c r="D584" s="98"/>
      <c r="E584" s="98">
        <v>347522</v>
      </c>
      <c r="F584" s="98">
        <v>358439</v>
      </c>
      <c r="G584" s="98">
        <v>385157</v>
      </c>
      <c r="H584" s="98">
        <v>416293</v>
      </c>
      <c r="I584" s="98">
        <v>447098</v>
      </c>
      <c r="J584" s="98">
        <v>484502</v>
      </c>
      <c r="K584" s="98">
        <v>533182</v>
      </c>
      <c r="L584" s="98">
        <v>570120.9</v>
      </c>
      <c r="M584" s="98">
        <v>599276.09</v>
      </c>
      <c r="N584" s="98">
        <v>603845.6</v>
      </c>
      <c r="O584" s="98">
        <v>625615.85</v>
      </c>
      <c r="P584" s="98">
        <v>606381.11600000004</v>
      </c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3"/>
    </row>
    <row r="585" spans="1:31" x14ac:dyDescent="0.25">
      <c r="A585" s="219"/>
      <c r="B585" s="97" t="s">
        <v>619</v>
      </c>
      <c r="D585" s="98"/>
      <c r="E585" s="98">
        <v>200349</v>
      </c>
      <c r="F585" s="98">
        <v>190540</v>
      </c>
      <c r="G585" s="98">
        <v>203709</v>
      </c>
      <c r="H585" s="98">
        <v>216294</v>
      </c>
      <c r="I585" s="98">
        <v>222149</v>
      </c>
      <c r="J585" s="98">
        <v>228485</v>
      </c>
      <c r="K585" s="98">
        <v>238847</v>
      </c>
      <c r="L585" s="98">
        <v>253152</v>
      </c>
      <c r="M585" s="98">
        <v>272335</v>
      </c>
      <c r="N585" s="98">
        <v>271919</v>
      </c>
      <c r="O585" s="98">
        <v>290643</v>
      </c>
      <c r="P585" s="98">
        <v>298250</v>
      </c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3"/>
    </row>
    <row r="586" spans="1:31" x14ac:dyDescent="0.25">
      <c r="A586" s="219"/>
      <c r="B586" s="106" t="s">
        <v>620</v>
      </c>
      <c r="D586" s="98"/>
      <c r="E586" s="98">
        <v>147173</v>
      </c>
      <c r="F586" s="98">
        <v>167899</v>
      </c>
      <c r="G586" s="98">
        <v>181448</v>
      </c>
      <c r="H586" s="98">
        <v>199999</v>
      </c>
      <c r="I586" s="98">
        <v>224949</v>
      </c>
      <c r="J586" s="98">
        <v>256017</v>
      </c>
      <c r="K586" s="98">
        <v>294335</v>
      </c>
      <c r="L586" s="98">
        <v>316968.90000000002</v>
      </c>
      <c r="M586" s="98">
        <v>326941.09000000003</v>
      </c>
      <c r="N586" s="98">
        <v>331926.59999999998</v>
      </c>
      <c r="O586" s="98">
        <v>334972.84999999998</v>
      </c>
      <c r="P586" s="98">
        <v>308131.11599999998</v>
      </c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3"/>
    </row>
    <row r="587" spans="1:31" ht="15.75" customHeight="1" x14ac:dyDescent="0.25">
      <c r="A587" s="219"/>
      <c r="B587" s="97" t="s">
        <v>621</v>
      </c>
      <c r="D587" s="107"/>
      <c r="E587" s="107">
        <v>1.07</v>
      </c>
      <c r="F587" s="107">
        <v>0.9018961877443602</v>
      </c>
      <c r="G587" s="107">
        <v>0.93763635861510275</v>
      </c>
      <c r="H587" s="107">
        <v>0.92100747301411567</v>
      </c>
      <c r="I587" s="107">
        <v>0.89902832467958183</v>
      </c>
      <c r="J587" s="107">
        <v>0.88030190365744188</v>
      </c>
      <c r="K587" s="107">
        <v>0.86175022098749843</v>
      </c>
      <c r="L587" s="107">
        <v>0.91792945179575891</v>
      </c>
      <c r="M587" s="107">
        <v>0</v>
      </c>
      <c r="N587" s="107">
        <v>0.98199524312705544</v>
      </c>
      <c r="O587" s="107">
        <v>0.98962899000081217</v>
      </c>
      <c r="P587" s="107">
        <v>1.0988979974545063</v>
      </c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3"/>
    </row>
    <row r="588" spans="1:31" ht="15.75" customHeight="1" x14ac:dyDescent="0.25">
      <c r="A588" s="219"/>
      <c r="B588" s="108" t="s">
        <v>622</v>
      </c>
      <c r="D588" s="109"/>
      <c r="E588" s="109">
        <v>0.57999999999999996</v>
      </c>
      <c r="F588" s="109">
        <v>0.53</v>
      </c>
      <c r="G588" s="109">
        <v>0.53</v>
      </c>
      <c r="H588" s="109">
        <v>0.52</v>
      </c>
      <c r="I588" s="109">
        <v>0.5</v>
      </c>
      <c r="J588" s="109">
        <v>0.47</v>
      </c>
      <c r="K588" s="109">
        <v>0.45</v>
      </c>
      <c r="L588" s="109">
        <v>0.44</v>
      </c>
      <c r="M588" s="109">
        <v>0.45</v>
      </c>
      <c r="N588" s="109">
        <v>0.45</v>
      </c>
      <c r="O588" s="109">
        <v>0.46</v>
      </c>
      <c r="P588" s="109">
        <v>0.491852388094487</v>
      </c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3"/>
    </row>
    <row r="589" spans="1:31" ht="15.75" customHeight="1" x14ac:dyDescent="0.25">
      <c r="A589" s="111"/>
      <c r="B589" s="100"/>
      <c r="D589" s="110"/>
      <c r="E589" s="110"/>
      <c r="F589" s="110"/>
      <c r="G589" s="110"/>
      <c r="H589" s="110"/>
      <c r="I589" s="110"/>
      <c r="J589" s="110"/>
      <c r="K589" s="110"/>
      <c r="L589" s="110"/>
      <c r="M589" s="110">
        <v>0</v>
      </c>
      <c r="N589" s="110">
        <v>0</v>
      </c>
      <c r="O589" s="110">
        <v>0</v>
      </c>
      <c r="P589" s="110">
        <v>0</v>
      </c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3"/>
    </row>
    <row r="590" spans="1:31" x14ac:dyDescent="0.25">
      <c r="A590" s="218" t="s">
        <v>623</v>
      </c>
      <c r="B590" s="104" t="s">
        <v>624</v>
      </c>
      <c r="D590" s="105"/>
      <c r="E590" s="105">
        <v>0</v>
      </c>
      <c r="F590" s="105">
        <v>0</v>
      </c>
      <c r="G590" s="105">
        <v>0</v>
      </c>
      <c r="H590" s="105">
        <v>0</v>
      </c>
      <c r="I590" s="105">
        <v>0</v>
      </c>
      <c r="J590" s="105">
        <v>0</v>
      </c>
      <c r="K590" s="105">
        <v>0</v>
      </c>
      <c r="L590" s="105">
        <v>0</v>
      </c>
      <c r="M590" s="105" t="s">
        <v>472</v>
      </c>
      <c r="N590" s="105">
        <v>0</v>
      </c>
      <c r="O590" s="105">
        <v>0</v>
      </c>
      <c r="P590" s="105">
        <v>0</v>
      </c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3"/>
    </row>
    <row r="591" spans="1:31" x14ac:dyDescent="0.25">
      <c r="A591" s="219"/>
      <c r="B591" s="97" t="s">
        <v>625</v>
      </c>
      <c r="D591" s="98"/>
      <c r="E591" s="98">
        <v>0</v>
      </c>
      <c r="F591" s="98">
        <v>0</v>
      </c>
      <c r="G591" s="98">
        <v>0</v>
      </c>
      <c r="H591" s="98">
        <v>0</v>
      </c>
      <c r="I591" s="98">
        <v>0</v>
      </c>
      <c r="J591" s="98">
        <v>0</v>
      </c>
      <c r="K591" s="98">
        <v>0</v>
      </c>
      <c r="L591" s="98">
        <v>0</v>
      </c>
      <c r="M591" s="98" t="s">
        <v>472</v>
      </c>
      <c r="N591" s="98">
        <v>0</v>
      </c>
      <c r="O591" s="98">
        <v>0</v>
      </c>
      <c r="P591" s="98">
        <v>0</v>
      </c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3"/>
    </row>
    <row r="592" spans="1:31" x14ac:dyDescent="0.25">
      <c r="A592" s="219"/>
      <c r="B592" s="106" t="s">
        <v>626</v>
      </c>
      <c r="D592" s="98"/>
      <c r="E592" s="98">
        <v>0</v>
      </c>
      <c r="F592" s="98">
        <v>0</v>
      </c>
      <c r="G592" s="98">
        <v>0</v>
      </c>
      <c r="H592" s="98">
        <v>0</v>
      </c>
      <c r="I592" s="98">
        <v>0</v>
      </c>
      <c r="J592" s="98">
        <v>0</v>
      </c>
      <c r="K592" s="98">
        <v>0</v>
      </c>
      <c r="L592" s="98">
        <v>0</v>
      </c>
      <c r="M592" s="98" t="s">
        <v>472</v>
      </c>
      <c r="N592" s="98">
        <v>0</v>
      </c>
      <c r="O592" s="98">
        <v>0</v>
      </c>
      <c r="P592" s="98">
        <v>0</v>
      </c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3"/>
    </row>
    <row r="593" spans="1:31" x14ac:dyDescent="0.25">
      <c r="A593" s="219"/>
      <c r="B593" s="97" t="s">
        <v>627</v>
      </c>
      <c r="D593" s="98"/>
      <c r="E593" s="98">
        <v>0</v>
      </c>
      <c r="F593" s="98">
        <v>0</v>
      </c>
      <c r="G593" s="98">
        <v>0</v>
      </c>
      <c r="H593" s="98">
        <v>0</v>
      </c>
      <c r="I593" s="98">
        <v>0</v>
      </c>
      <c r="J593" s="98">
        <v>0</v>
      </c>
      <c r="K593" s="98">
        <v>0</v>
      </c>
      <c r="L593" s="98">
        <v>0</v>
      </c>
      <c r="M593" s="98">
        <v>0</v>
      </c>
      <c r="N593" s="98">
        <v>0</v>
      </c>
      <c r="O593" s="98">
        <v>0</v>
      </c>
      <c r="P593" s="98">
        <v>0</v>
      </c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3"/>
    </row>
    <row r="594" spans="1:31" x14ac:dyDescent="0.25">
      <c r="A594" s="219"/>
      <c r="B594" s="106" t="s">
        <v>628</v>
      </c>
      <c r="D594" s="98"/>
      <c r="E594" s="98">
        <v>0</v>
      </c>
      <c r="F594" s="98">
        <v>0</v>
      </c>
      <c r="G594" s="98">
        <v>0</v>
      </c>
      <c r="H594" s="98">
        <v>0</v>
      </c>
      <c r="I594" s="98">
        <v>0</v>
      </c>
      <c r="J594" s="98">
        <v>0</v>
      </c>
      <c r="K594" s="98">
        <v>0</v>
      </c>
      <c r="L594" s="98">
        <v>0</v>
      </c>
      <c r="M594" s="98" t="s">
        <v>472</v>
      </c>
      <c r="N594" s="98">
        <v>0</v>
      </c>
      <c r="O594" s="98">
        <v>0</v>
      </c>
      <c r="P594" s="98">
        <v>0</v>
      </c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3"/>
    </row>
    <row r="595" spans="1:31" x14ac:dyDescent="0.25">
      <c r="A595" s="219"/>
      <c r="B595" s="97" t="s">
        <v>629</v>
      </c>
      <c r="D595" s="98"/>
      <c r="E595" s="98">
        <v>0</v>
      </c>
      <c r="F595" s="98">
        <v>0</v>
      </c>
      <c r="G595" s="98">
        <v>0</v>
      </c>
      <c r="H595" s="98">
        <v>0</v>
      </c>
      <c r="I595" s="98">
        <v>0</v>
      </c>
      <c r="J595" s="98">
        <v>0</v>
      </c>
      <c r="K595" s="98">
        <v>0</v>
      </c>
      <c r="L595" s="98">
        <v>0</v>
      </c>
      <c r="M595" s="98" t="s">
        <v>472</v>
      </c>
      <c r="N595" s="98">
        <v>0</v>
      </c>
      <c r="O595" s="98">
        <v>0</v>
      </c>
      <c r="P595" s="98">
        <v>0</v>
      </c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3"/>
    </row>
    <row r="596" spans="1:31" x14ac:dyDescent="0.25">
      <c r="A596" s="219"/>
      <c r="B596" s="106" t="s">
        <v>630</v>
      </c>
      <c r="D596" s="98"/>
      <c r="E596" s="98">
        <v>0</v>
      </c>
      <c r="F596" s="98">
        <v>0</v>
      </c>
      <c r="G596" s="98">
        <v>0</v>
      </c>
      <c r="H596" s="98">
        <v>0</v>
      </c>
      <c r="I596" s="98">
        <v>0</v>
      </c>
      <c r="J596" s="98">
        <v>0</v>
      </c>
      <c r="K596" s="98">
        <v>0</v>
      </c>
      <c r="L596" s="98">
        <v>0</v>
      </c>
      <c r="M596" s="98" t="s">
        <v>472</v>
      </c>
      <c r="N596" s="98">
        <v>0</v>
      </c>
      <c r="O596" s="98">
        <v>0</v>
      </c>
      <c r="P596" s="98">
        <v>0</v>
      </c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3"/>
    </row>
    <row r="597" spans="1:31" ht="15.75" customHeight="1" x14ac:dyDescent="0.25">
      <c r="A597" s="219"/>
      <c r="B597" s="97" t="s">
        <v>631</v>
      </c>
      <c r="D597" s="107"/>
      <c r="E597" s="107">
        <v>0</v>
      </c>
      <c r="F597" s="107" t="e">
        <v>#DIV/0!</v>
      </c>
      <c r="G597" s="107">
        <v>0</v>
      </c>
      <c r="H597" s="107" t="e">
        <v>#DIV/0!</v>
      </c>
      <c r="I597" s="107" t="e">
        <v>#DIV/0!</v>
      </c>
      <c r="J597" s="107" t="e">
        <v>#DIV/0!</v>
      </c>
      <c r="K597" s="107" t="e">
        <v>#DIV/0!</v>
      </c>
      <c r="L597" s="107" t="e">
        <v>#DIV/0!</v>
      </c>
      <c r="M597" s="107">
        <v>0</v>
      </c>
      <c r="N597" s="107" t="e">
        <v>#DIV/0!</v>
      </c>
      <c r="O597" s="107">
        <v>0</v>
      </c>
      <c r="P597" s="107">
        <v>0</v>
      </c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3"/>
    </row>
    <row r="598" spans="1:31" ht="15.75" customHeight="1" x14ac:dyDescent="0.25">
      <c r="A598" s="219"/>
      <c r="B598" s="108" t="s">
        <v>632</v>
      </c>
      <c r="D598" s="109"/>
      <c r="E598" s="109">
        <v>0</v>
      </c>
      <c r="F598" s="109">
        <v>0</v>
      </c>
      <c r="G598" s="109">
        <v>0</v>
      </c>
      <c r="H598" s="109">
        <v>0</v>
      </c>
      <c r="I598" s="109">
        <v>0</v>
      </c>
      <c r="J598" s="109">
        <v>0</v>
      </c>
      <c r="K598" s="109">
        <v>0</v>
      </c>
      <c r="L598" s="109">
        <v>0</v>
      </c>
      <c r="M598" s="109" t="s">
        <v>472</v>
      </c>
      <c r="N598" s="109">
        <v>0</v>
      </c>
      <c r="O598" s="109">
        <v>0</v>
      </c>
      <c r="P598" s="109">
        <v>0</v>
      </c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3"/>
    </row>
    <row r="599" spans="1:31" ht="15.75" customHeight="1" x14ac:dyDescent="0.25">
      <c r="A599" s="85"/>
      <c r="B599" s="86"/>
      <c r="D599" s="87"/>
      <c r="E599" s="87"/>
      <c r="F599" s="87"/>
      <c r="G599" s="87"/>
      <c r="H599" s="87"/>
      <c r="I599" s="87"/>
      <c r="J599" s="87"/>
      <c r="K599" s="87"/>
      <c r="L599" s="87"/>
      <c r="M599" s="87">
        <v>0</v>
      </c>
      <c r="N599" s="87">
        <v>0</v>
      </c>
      <c r="O599" s="87">
        <v>0</v>
      </c>
      <c r="P599" s="87">
        <v>0</v>
      </c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3"/>
    </row>
    <row r="600" spans="1:31" x14ac:dyDescent="0.25">
      <c r="A600" s="218" t="s">
        <v>633</v>
      </c>
      <c r="B600" s="104" t="s">
        <v>634</v>
      </c>
      <c r="D600" s="105"/>
      <c r="E600" s="105">
        <v>25564</v>
      </c>
      <c r="F600" s="105">
        <v>29312</v>
      </c>
      <c r="G600" s="105">
        <v>32530</v>
      </c>
      <c r="H600" s="105">
        <v>11580</v>
      </c>
      <c r="I600" s="105">
        <v>27245</v>
      </c>
      <c r="J600" s="105">
        <v>31047</v>
      </c>
      <c r="K600" s="105">
        <v>36945</v>
      </c>
      <c r="L600" s="105">
        <v>48483</v>
      </c>
      <c r="M600" s="105">
        <v>52567</v>
      </c>
      <c r="N600" s="105">
        <v>47624</v>
      </c>
      <c r="O600" s="105">
        <v>35611</v>
      </c>
      <c r="P600" s="105">
        <v>35984</v>
      </c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3"/>
    </row>
    <row r="601" spans="1:31" x14ac:dyDescent="0.25">
      <c r="A601" s="219"/>
      <c r="B601" s="97" t="s">
        <v>635</v>
      </c>
      <c r="D601" s="98"/>
      <c r="E601" s="98">
        <v>29684</v>
      </c>
      <c r="F601" s="98">
        <v>29150</v>
      </c>
      <c r="G601" s="98">
        <v>30991</v>
      </c>
      <c r="H601" s="98">
        <v>32279</v>
      </c>
      <c r="I601" s="98">
        <v>39260</v>
      </c>
      <c r="J601" s="98">
        <v>5298</v>
      </c>
      <c r="K601" s="98">
        <v>5041</v>
      </c>
      <c r="L601" s="98">
        <v>5078</v>
      </c>
      <c r="M601" s="98">
        <v>-3942</v>
      </c>
      <c r="N601" s="98">
        <v>4327</v>
      </c>
      <c r="O601" s="98">
        <v>778</v>
      </c>
      <c r="P601" s="98">
        <v>-22</v>
      </c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3"/>
    </row>
    <row r="602" spans="1:31" x14ac:dyDescent="0.25">
      <c r="A602" s="219"/>
      <c r="B602" s="106" t="s">
        <v>636</v>
      </c>
      <c r="D602" s="98"/>
      <c r="E602" s="98">
        <v>273</v>
      </c>
      <c r="F602" s="98">
        <v>320</v>
      </c>
      <c r="G602" s="98">
        <v>342</v>
      </c>
      <c r="H602" s="98">
        <v>410</v>
      </c>
      <c r="I602" s="98">
        <v>332</v>
      </c>
      <c r="J602" s="98">
        <v>0</v>
      </c>
      <c r="K602" s="98">
        <v>0</v>
      </c>
      <c r="L602" s="98">
        <v>0</v>
      </c>
      <c r="M602" s="98" t="s">
        <v>472</v>
      </c>
      <c r="N602" s="98">
        <v>0</v>
      </c>
      <c r="O602" s="98">
        <v>2</v>
      </c>
      <c r="P602" s="98">
        <v>0</v>
      </c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3"/>
    </row>
    <row r="603" spans="1:31" x14ac:dyDescent="0.25">
      <c r="A603" s="219"/>
      <c r="B603" s="97" t="s">
        <v>637</v>
      </c>
      <c r="D603" s="98"/>
      <c r="E603" s="98">
        <v>0</v>
      </c>
      <c r="F603" s="98">
        <v>0</v>
      </c>
      <c r="G603" s="98">
        <v>-24275</v>
      </c>
      <c r="H603" s="98">
        <v>11388</v>
      </c>
      <c r="I603" s="98">
        <v>-2848</v>
      </c>
      <c r="J603" s="98">
        <v>4797</v>
      </c>
      <c r="K603" s="98">
        <v>7784</v>
      </c>
      <c r="L603" s="98">
        <v>0</v>
      </c>
      <c r="M603" s="98">
        <v>0</v>
      </c>
      <c r="N603" s="98">
        <v>-15660</v>
      </c>
      <c r="O603" s="98">
        <v>0</v>
      </c>
      <c r="P603" s="98">
        <v>466</v>
      </c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3"/>
    </row>
    <row r="604" spans="1:31" x14ac:dyDescent="0.25">
      <c r="A604" s="219"/>
      <c r="B604" s="106" t="s">
        <v>638</v>
      </c>
      <c r="D604" s="98"/>
      <c r="E604" s="98">
        <v>54975</v>
      </c>
      <c r="F604" s="98">
        <v>58142</v>
      </c>
      <c r="G604" s="98">
        <v>38904</v>
      </c>
      <c r="H604" s="98">
        <v>54837</v>
      </c>
      <c r="I604" s="98">
        <v>63325</v>
      </c>
      <c r="J604" s="98">
        <v>41142</v>
      </c>
      <c r="K604" s="98">
        <v>49770</v>
      </c>
      <c r="L604" s="98">
        <v>53561</v>
      </c>
      <c r="M604" s="98">
        <v>48625</v>
      </c>
      <c r="N604" s="98">
        <v>36291</v>
      </c>
      <c r="O604" s="98">
        <v>36387</v>
      </c>
      <c r="P604" s="98">
        <v>36428</v>
      </c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3"/>
    </row>
    <row r="605" spans="1:31" x14ac:dyDescent="0.25">
      <c r="A605" s="219"/>
      <c r="B605" s="97" t="s">
        <v>639</v>
      </c>
      <c r="D605" s="98"/>
      <c r="E605" s="98">
        <v>25663</v>
      </c>
      <c r="F605" s="98">
        <v>25612</v>
      </c>
      <c r="G605" s="98">
        <v>27324</v>
      </c>
      <c r="H605" s="98">
        <v>27592</v>
      </c>
      <c r="I605" s="98">
        <v>32278</v>
      </c>
      <c r="J605" s="98">
        <v>4197</v>
      </c>
      <c r="K605" s="98">
        <v>1287</v>
      </c>
      <c r="L605" s="98">
        <v>994</v>
      </c>
      <c r="M605" s="98">
        <v>1001</v>
      </c>
      <c r="N605" s="98">
        <v>680</v>
      </c>
      <c r="O605" s="98">
        <v>403</v>
      </c>
      <c r="P605" s="98">
        <v>385</v>
      </c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3"/>
    </row>
    <row r="606" spans="1:31" x14ac:dyDescent="0.25">
      <c r="A606" s="219"/>
      <c r="B606" s="106" t="s">
        <v>640</v>
      </c>
      <c r="D606" s="98"/>
      <c r="E606" s="98">
        <v>29312</v>
      </c>
      <c r="F606" s="98">
        <v>32530</v>
      </c>
      <c r="G606" s="98">
        <v>11580</v>
      </c>
      <c r="H606" s="98">
        <v>27245</v>
      </c>
      <c r="I606" s="98">
        <v>31047</v>
      </c>
      <c r="J606" s="98">
        <v>36945</v>
      </c>
      <c r="K606" s="98">
        <v>48483</v>
      </c>
      <c r="L606" s="98">
        <v>52567</v>
      </c>
      <c r="M606" s="98">
        <v>47624</v>
      </c>
      <c r="N606" s="98">
        <v>35611</v>
      </c>
      <c r="O606" s="98">
        <v>35984</v>
      </c>
      <c r="P606" s="98">
        <v>36043</v>
      </c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3"/>
    </row>
    <row r="607" spans="1:31" ht="15.75" customHeight="1" x14ac:dyDescent="0.25">
      <c r="A607" s="219"/>
      <c r="B607" s="97" t="s">
        <v>641</v>
      </c>
      <c r="D607" s="107"/>
      <c r="E607" s="107">
        <v>0.87</v>
      </c>
      <c r="F607" s="107">
        <v>0.88838015955601801</v>
      </c>
      <c r="G607" s="107">
        <v>4.286790084719172</v>
      </c>
      <c r="H607" s="107">
        <v>0.63786208012575996</v>
      </c>
      <c r="I607" s="107">
        <v>0.89462305986696233</v>
      </c>
      <c r="J607" s="107">
        <v>0.41575037147102528</v>
      </c>
      <c r="K607" s="107">
        <v>0.10035087719298245</v>
      </c>
      <c r="L607" s="107">
        <v>0.19574635683339897</v>
      </c>
      <c r="M607" s="107">
        <v>0</v>
      </c>
      <c r="N607" s="107">
        <v>0.15715276172868037</v>
      </c>
      <c r="O607" s="107">
        <v>0.51932989690721654</v>
      </c>
      <c r="P607" s="107">
        <v>-0.78893442622950816</v>
      </c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3"/>
    </row>
    <row r="608" spans="1:31" ht="15.75" customHeight="1" x14ac:dyDescent="0.25">
      <c r="A608" s="219"/>
      <c r="B608" s="108" t="s">
        <v>642</v>
      </c>
      <c r="D608" s="109"/>
      <c r="E608" s="109">
        <v>0.47</v>
      </c>
      <c r="F608" s="109">
        <v>0.44</v>
      </c>
      <c r="G608" s="109">
        <v>0.7</v>
      </c>
      <c r="H608" s="109">
        <v>0.5</v>
      </c>
      <c r="I608" s="109">
        <v>0.51</v>
      </c>
      <c r="J608" s="109">
        <v>0.1</v>
      </c>
      <c r="K608" s="109">
        <v>0.03</v>
      </c>
      <c r="L608" s="109">
        <v>0.02</v>
      </c>
      <c r="M608" s="109">
        <v>0.02</v>
      </c>
      <c r="N608" s="109">
        <v>0.02</v>
      </c>
      <c r="O608" s="109">
        <v>0.01</v>
      </c>
      <c r="P608" s="109">
        <v>1.0568793235972301E-2</v>
      </c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3"/>
    </row>
    <row r="609" spans="1:31" ht="15.75" customHeight="1" x14ac:dyDescent="0.25">
      <c r="A609" s="85"/>
      <c r="B609" s="86"/>
      <c r="D609" s="87"/>
      <c r="E609" s="87"/>
      <c r="F609" s="87"/>
      <c r="G609" s="87"/>
      <c r="H609" s="87"/>
      <c r="I609" s="87"/>
      <c r="J609" s="87"/>
      <c r="K609" s="87"/>
      <c r="L609" s="87"/>
      <c r="M609" s="87">
        <v>0</v>
      </c>
      <c r="N609" s="87">
        <v>0</v>
      </c>
      <c r="O609" s="87">
        <v>0</v>
      </c>
      <c r="P609" s="87">
        <v>0</v>
      </c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3"/>
    </row>
    <row r="610" spans="1:31" x14ac:dyDescent="0.25">
      <c r="A610" s="218" t="s">
        <v>643</v>
      </c>
      <c r="B610" s="104" t="s">
        <v>644</v>
      </c>
      <c r="D610" s="105"/>
      <c r="E610" s="105">
        <v>0</v>
      </c>
      <c r="F610" s="105">
        <v>0</v>
      </c>
      <c r="G610" s="105">
        <v>0</v>
      </c>
      <c r="H610" s="105">
        <v>24275</v>
      </c>
      <c r="I610" s="105">
        <v>12887</v>
      </c>
      <c r="J610" s="105">
        <v>15735</v>
      </c>
      <c r="K610" s="105">
        <v>10938</v>
      </c>
      <c r="L610" s="105">
        <v>3154</v>
      </c>
      <c r="M610" s="105">
        <v>3154</v>
      </c>
      <c r="N610" s="105">
        <v>3154</v>
      </c>
      <c r="O610" s="105">
        <v>18814</v>
      </c>
      <c r="P610" s="105">
        <v>18814</v>
      </c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3"/>
    </row>
    <row r="611" spans="1:31" x14ac:dyDescent="0.25">
      <c r="A611" s="219"/>
      <c r="B611" s="97" t="s">
        <v>645</v>
      </c>
      <c r="D611" s="98"/>
      <c r="E611" s="98">
        <v>0</v>
      </c>
      <c r="F611" s="98">
        <v>0</v>
      </c>
      <c r="G611" s="98">
        <v>0</v>
      </c>
      <c r="H611" s="98">
        <v>0</v>
      </c>
      <c r="I611" s="98">
        <v>0</v>
      </c>
      <c r="J611" s="98">
        <v>0</v>
      </c>
      <c r="K611" s="98">
        <v>0</v>
      </c>
      <c r="L611" s="98">
        <v>0</v>
      </c>
      <c r="M611" s="98" t="s">
        <v>472</v>
      </c>
      <c r="N611" s="98">
        <v>0</v>
      </c>
      <c r="O611" s="98">
        <v>0</v>
      </c>
      <c r="P611" s="98">
        <v>0</v>
      </c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3"/>
    </row>
    <row r="612" spans="1:31" x14ac:dyDescent="0.25">
      <c r="A612" s="219"/>
      <c r="B612" s="106" t="s">
        <v>646</v>
      </c>
      <c r="D612" s="98"/>
      <c r="E612" s="98">
        <v>0</v>
      </c>
      <c r="F612" s="98">
        <v>0</v>
      </c>
      <c r="G612" s="98">
        <v>0</v>
      </c>
      <c r="H612" s="98">
        <v>0</v>
      </c>
      <c r="I612" s="98">
        <v>0</v>
      </c>
      <c r="J612" s="98">
        <v>0</v>
      </c>
      <c r="K612" s="98">
        <v>0</v>
      </c>
      <c r="L612" s="98">
        <v>0</v>
      </c>
      <c r="M612" s="98" t="s">
        <v>472</v>
      </c>
      <c r="N612" s="98">
        <v>0</v>
      </c>
      <c r="O612" s="98">
        <v>0</v>
      </c>
      <c r="P612" s="98">
        <v>0</v>
      </c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3"/>
    </row>
    <row r="613" spans="1:31" x14ac:dyDescent="0.25">
      <c r="A613" s="219"/>
      <c r="B613" s="97" t="s">
        <v>647</v>
      </c>
      <c r="D613" s="98"/>
      <c r="E613" s="98">
        <v>0</v>
      </c>
      <c r="F613" s="98">
        <v>0</v>
      </c>
      <c r="G613" s="98">
        <v>24275</v>
      </c>
      <c r="H613" s="98">
        <v>-11388</v>
      </c>
      <c r="I613" s="98">
        <v>2848</v>
      </c>
      <c r="J613" s="98">
        <v>-4797</v>
      </c>
      <c r="K613" s="98">
        <v>-7784</v>
      </c>
      <c r="L613" s="98">
        <v>0</v>
      </c>
      <c r="M613" s="98">
        <v>0</v>
      </c>
      <c r="N613" s="98">
        <v>15660</v>
      </c>
      <c r="O613" s="98">
        <v>0</v>
      </c>
      <c r="P613" s="98">
        <v>-466</v>
      </c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3"/>
    </row>
    <row r="614" spans="1:31" x14ac:dyDescent="0.25">
      <c r="A614" s="219"/>
      <c r="B614" s="106" t="s">
        <v>648</v>
      </c>
      <c r="D614" s="98"/>
      <c r="E614" s="98">
        <v>0</v>
      </c>
      <c r="F614" s="98">
        <v>0</v>
      </c>
      <c r="G614" s="98">
        <v>24275</v>
      </c>
      <c r="H614" s="98">
        <v>12887</v>
      </c>
      <c r="I614" s="98">
        <v>15735</v>
      </c>
      <c r="J614" s="98">
        <v>10938</v>
      </c>
      <c r="K614" s="98">
        <v>3154</v>
      </c>
      <c r="L614" s="98">
        <v>3154</v>
      </c>
      <c r="M614" s="98">
        <v>3154</v>
      </c>
      <c r="N614" s="98">
        <v>18814</v>
      </c>
      <c r="O614" s="98">
        <v>18814</v>
      </c>
      <c r="P614" s="98">
        <v>18348</v>
      </c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3"/>
    </row>
    <row r="615" spans="1:31" x14ac:dyDescent="0.25">
      <c r="A615" s="219"/>
      <c r="B615" s="97" t="s">
        <v>649</v>
      </c>
      <c r="D615" s="98"/>
      <c r="E615" s="98">
        <v>0</v>
      </c>
      <c r="F615" s="98">
        <v>0</v>
      </c>
      <c r="G615" s="98">
        <v>0</v>
      </c>
      <c r="H615" s="98">
        <v>0</v>
      </c>
      <c r="I615" s="98">
        <v>0</v>
      </c>
      <c r="J615" s="98">
        <v>0</v>
      </c>
      <c r="K615" s="98">
        <v>0</v>
      </c>
      <c r="L615" s="98">
        <v>0</v>
      </c>
      <c r="M615" s="98" t="s">
        <v>472</v>
      </c>
      <c r="N615" s="98">
        <v>0</v>
      </c>
      <c r="O615" s="98">
        <v>0</v>
      </c>
      <c r="P615" s="98">
        <v>0</v>
      </c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3"/>
    </row>
    <row r="616" spans="1:31" x14ac:dyDescent="0.25">
      <c r="A616" s="219"/>
      <c r="B616" s="106" t="s">
        <v>650</v>
      </c>
      <c r="D616" s="98"/>
      <c r="E616" s="98">
        <v>0</v>
      </c>
      <c r="F616" s="98">
        <v>0</v>
      </c>
      <c r="G616" s="98">
        <v>24275</v>
      </c>
      <c r="H616" s="98">
        <v>12887</v>
      </c>
      <c r="I616" s="98">
        <v>15735</v>
      </c>
      <c r="J616" s="98">
        <v>10938</v>
      </c>
      <c r="K616" s="98">
        <v>3154</v>
      </c>
      <c r="L616" s="98">
        <v>3154</v>
      </c>
      <c r="M616" s="98">
        <v>3154</v>
      </c>
      <c r="N616" s="98">
        <v>18814</v>
      </c>
      <c r="O616" s="98">
        <v>18814</v>
      </c>
      <c r="P616" s="98">
        <v>18348</v>
      </c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3"/>
    </row>
    <row r="617" spans="1:31" ht="15.75" customHeight="1" x14ac:dyDescent="0.25">
      <c r="A617" s="219"/>
      <c r="B617" s="97" t="s">
        <v>651</v>
      </c>
      <c r="D617" s="107"/>
      <c r="E617" s="107">
        <v>0</v>
      </c>
      <c r="F617" s="107" t="e">
        <v>#DIV/0!</v>
      </c>
      <c r="G617" s="107">
        <v>0</v>
      </c>
      <c r="H617" s="107">
        <v>0</v>
      </c>
      <c r="I617" s="107">
        <v>0</v>
      </c>
      <c r="J617" s="107">
        <v>0</v>
      </c>
      <c r="K617" s="107">
        <v>0</v>
      </c>
      <c r="L617" s="107" t="e">
        <v>#DIV/0!</v>
      </c>
      <c r="M617" s="107">
        <v>0</v>
      </c>
      <c r="N617" s="107" t="e">
        <v>#DIV/0!</v>
      </c>
      <c r="O617" s="107">
        <v>0</v>
      </c>
      <c r="P617" s="107">
        <v>0</v>
      </c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3"/>
    </row>
    <row r="618" spans="1:31" ht="15.75" customHeight="1" x14ac:dyDescent="0.25">
      <c r="A618" s="219"/>
      <c r="B618" s="108" t="s">
        <v>652</v>
      </c>
      <c r="D618" s="109"/>
      <c r="E618" s="109">
        <v>0</v>
      </c>
      <c r="F618" s="109">
        <v>0</v>
      </c>
      <c r="G618" s="109">
        <v>0</v>
      </c>
      <c r="H618" s="109">
        <v>0</v>
      </c>
      <c r="I618" s="109">
        <v>0</v>
      </c>
      <c r="J618" s="109">
        <v>0</v>
      </c>
      <c r="K618" s="109">
        <v>0</v>
      </c>
      <c r="L618" s="109">
        <v>0</v>
      </c>
      <c r="M618" s="109" t="s">
        <v>472</v>
      </c>
      <c r="N618" s="109">
        <v>0</v>
      </c>
      <c r="O618" s="109">
        <v>0</v>
      </c>
      <c r="P618" s="109">
        <v>0</v>
      </c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3"/>
    </row>
    <row r="619" spans="1:31" ht="15.75" customHeight="1" x14ac:dyDescent="0.25">
      <c r="A619" s="85"/>
      <c r="B619" s="86"/>
      <c r="D619" s="87"/>
      <c r="E619" s="87"/>
      <c r="F619" s="87"/>
      <c r="G619" s="87"/>
      <c r="H619" s="87"/>
      <c r="I619" s="87"/>
      <c r="J619" s="87"/>
      <c r="K619" s="87"/>
      <c r="L619" s="87"/>
      <c r="M619" s="87">
        <v>0</v>
      </c>
      <c r="N619" s="87">
        <v>0</v>
      </c>
      <c r="O619" s="87">
        <v>0</v>
      </c>
      <c r="P619" s="87">
        <v>0</v>
      </c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3"/>
    </row>
    <row r="620" spans="1:31" x14ac:dyDescent="0.25">
      <c r="A620" s="218" t="s">
        <v>653</v>
      </c>
      <c r="B620" s="104" t="s">
        <v>654</v>
      </c>
      <c r="D620" s="105"/>
      <c r="E620" s="105">
        <v>25564</v>
      </c>
      <c r="F620" s="105">
        <v>29312</v>
      </c>
      <c r="G620" s="105">
        <v>32530</v>
      </c>
      <c r="H620" s="105">
        <v>35855</v>
      </c>
      <c r="I620" s="105">
        <v>40132</v>
      </c>
      <c r="J620" s="105">
        <v>46782</v>
      </c>
      <c r="K620" s="105">
        <v>47883</v>
      </c>
      <c r="L620" s="105">
        <v>51637</v>
      </c>
      <c r="M620" s="105">
        <v>55721</v>
      </c>
      <c r="N620" s="105">
        <v>50778</v>
      </c>
      <c r="O620" s="105">
        <v>54425</v>
      </c>
      <c r="P620" s="105">
        <v>54798</v>
      </c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3"/>
    </row>
    <row r="621" spans="1:31" x14ac:dyDescent="0.25">
      <c r="A621" s="219"/>
      <c r="B621" s="97" t="s">
        <v>655</v>
      </c>
      <c r="D621" s="98"/>
      <c r="E621" s="98">
        <v>29684</v>
      </c>
      <c r="F621" s="98">
        <v>29150</v>
      </c>
      <c r="G621" s="98">
        <v>30991</v>
      </c>
      <c r="H621" s="98">
        <v>32279</v>
      </c>
      <c r="I621" s="98">
        <v>39260</v>
      </c>
      <c r="J621" s="98">
        <v>5298</v>
      </c>
      <c r="K621" s="98">
        <v>5041</v>
      </c>
      <c r="L621" s="98">
        <v>5078</v>
      </c>
      <c r="M621" s="98">
        <v>-3942</v>
      </c>
      <c r="N621" s="98">
        <v>4327</v>
      </c>
      <c r="O621" s="98">
        <v>778</v>
      </c>
      <c r="P621" s="98">
        <v>-22</v>
      </c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3"/>
    </row>
    <row r="622" spans="1:31" x14ac:dyDescent="0.25">
      <c r="A622" s="219"/>
      <c r="B622" s="106" t="s">
        <v>656</v>
      </c>
      <c r="D622" s="98"/>
      <c r="E622" s="98">
        <v>273</v>
      </c>
      <c r="F622" s="98">
        <v>320</v>
      </c>
      <c r="G622" s="98">
        <v>342</v>
      </c>
      <c r="H622" s="98">
        <v>410</v>
      </c>
      <c r="I622" s="98">
        <v>332</v>
      </c>
      <c r="J622" s="98">
        <v>0</v>
      </c>
      <c r="K622" s="98">
        <v>0</v>
      </c>
      <c r="L622" s="98">
        <v>0</v>
      </c>
      <c r="M622" s="98" t="s">
        <v>472</v>
      </c>
      <c r="N622" s="98">
        <v>0</v>
      </c>
      <c r="O622" s="98">
        <v>2</v>
      </c>
      <c r="P622" s="98">
        <v>0</v>
      </c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3"/>
    </row>
    <row r="623" spans="1:31" x14ac:dyDescent="0.25">
      <c r="A623" s="219"/>
      <c r="B623" s="97" t="s">
        <v>657</v>
      </c>
      <c r="D623" s="98"/>
      <c r="E623" s="98">
        <v>0</v>
      </c>
      <c r="F623" s="98">
        <v>0</v>
      </c>
      <c r="G623" s="98">
        <v>0</v>
      </c>
      <c r="H623" s="98">
        <v>0</v>
      </c>
      <c r="I623" s="98">
        <v>0</v>
      </c>
      <c r="J623" s="98">
        <v>0</v>
      </c>
      <c r="K623" s="98">
        <v>0</v>
      </c>
      <c r="L623" s="98">
        <v>0</v>
      </c>
      <c r="M623" s="98" t="s">
        <v>472</v>
      </c>
      <c r="N623" s="98">
        <v>0</v>
      </c>
      <c r="O623" s="98">
        <v>0</v>
      </c>
      <c r="P623" s="98">
        <v>0</v>
      </c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3"/>
    </row>
    <row r="624" spans="1:31" x14ac:dyDescent="0.25">
      <c r="A624" s="219"/>
      <c r="B624" s="106" t="s">
        <v>658</v>
      </c>
      <c r="D624" s="98"/>
      <c r="E624" s="98">
        <v>54975</v>
      </c>
      <c r="F624" s="98">
        <v>58142</v>
      </c>
      <c r="G624" s="98">
        <v>63179</v>
      </c>
      <c r="H624" s="98">
        <v>67724</v>
      </c>
      <c r="I624" s="98">
        <v>79060</v>
      </c>
      <c r="J624" s="98">
        <v>52080</v>
      </c>
      <c r="K624" s="98">
        <v>52924</v>
      </c>
      <c r="L624" s="98">
        <v>56715</v>
      </c>
      <c r="M624" s="98">
        <v>51779</v>
      </c>
      <c r="N624" s="98">
        <v>55105</v>
      </c>
      <c r="O624" s="98">
        <v>55201</v>
      </c>
      <c r="P624" s="98">
        <v>54776</v>
      </c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3"/>
    </row>
    <row r="625" spans="1:31" x14ac:dyDescent="0.25">
      <c r="A625" s="219"/>
      <c r="B625" s="97" t="s">
        <v>659</v>
      </c>
      <c r="D625" s="98"/>
      <c r="E625" s="98">
        <v>25663</v>
      </c>
      <c r="F625" s="98">
        <v>25612</v>
      </c>
      <c r="G625" s="98">
        <v>27324</v>
      </c>
      <c r="H625" s="98">
        <v>27592</v>
      </c>
      <c r="I625" s="98">
        <v>32278</v>
      </c>
      <c r="J625" s="98">
        <v>4197</v>
      </c>
      <c r="K625" s="98">
        <v>1287</v>
      </c>
      <c r="L625" s="98">
        <v>994</v>
      </c>
      <c r="M625" s="98">
        <v>1001</v>
      </c>
      <c r="N625" s="98">
        <v>680</v>
      </c>
      <c r="O625" s="98">
        <v>403</v>
      </c>
      <c r="P625" s="98">
        <v>385</v>
      </c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3"/>
    </row>
    <row r="626" spans="1:31" x14ac:dyDescent="0.25">
      <c r="A626" s="219"/>
      <c r="B626" s="106" t="s">
        <v>660</v>
      </c>
      <c r="D626" s="98"/>
      <c r="E626" s="98">
        <v>29312</v>
      </c>
      <c r="F626" s="98">
        <v>32530</v>
      </c>
      <c r="G626" s="98">
        <v>35855</v>
      </c>
      <c r="H626" s="98">
        <v>40132</v>
      </c>
      <c r="I626" s="98">
        <v>46782</v>
      </c>
      <c r="J626" s="98">
        <v>47883</v>
      </c>
      <c r="K626" s="98">
        <v>51637</v>
      </c>
      <c r="L626" s="98">
        <v>55721</v>
      </c>
      <c r="M626" s="98">
        <v>50778</v>
      </c>
      <c r="N626" s="98">
        <v>54425</v>
      </c>
      <c r="O626" s="98">
        <v>54798</v>
      </c>
      <c r="P626" s="98">
        <v>54391</v>
      </c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3"/>
    </row>
    <row r="627" spans="1:31" ht="15.75" customHeight="1" x14ac:dyDescent="0.25">
      <c r="A627" s="219"/>
      <c r="B627" s="97" t="s">
        <v>661</v>
      </c>
      <c r="D627" s="107"/>
      <c r="E627" s="107">
        <v>0.87</v>
      </c>
      <c r="F627" s="107">
        <v>0.88838015955601801</v>
      </c>
      <c r="G627" s="107">
        <v>0.8915135893503866</v>
      </c>
      <c r="H627" s="107">
        <v>0.8657943456023095</v>
      </c>
      <c r="I627" s="107">
        <v>0.82917180435676119</v>
      </c>
      <c r="J627" s="107">
        <v>0.79218573046432617</v>
      </c>
      <c r="K627" s="107">
        <v>0.25530648680817297</v>
      </c>
      <c r="L627" s="107">
        <v>0.19574635683339897</v>
      </c>
      <c r="M627" s="107">
        <v>0</v>
      </c>
      <c r="N627" s="107">
        <v>0.15715276172868037</v>
      </c>
      <c r="O627" s="107">
        <v>0.51932989690721654</v>
      </c>
      <c r="P627" s="107">
        <v>-17.5</v>
      </c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3"/>
    </row>
    <row r="628" spans="1:31" ht="15.75" customHeight="1" x14ac:dyDescent="0.25">
      <c r="A628" s="219"/>
      <c r="B628" s="108" t="s">
        <v>662</v>
      </c>
      <c r="D628" s="109"/>
      <c r="E628" s="109">
        <v>0.47</v>
      </c>
      <c r="F628" s="109">
        <v>0.44</v>
      </c>
      <c r="G628" s="109">
        <v>0.43</v>
      </c>
      <c r="H628" s="109">
        <v>0.41</v>
      </c>
      <c r="I628" s="109">
        <v>0.41</v>
      </c>
      <c r="J628" s="109">
        <v>0.08</v>
      </c>
      <c r="K628" s="109">
        <v>0.02</v>
      </c>
      <c r="L628" s="109">
        <v>0.02</v>
      </c>
      <c r="M628" s="109">
        <v>0.02</v>
      </c>
      <c r="N628" s="109">
        <v>0.01</v>
      </c>
      <c r="O628" s="109">
        <v>0.01</v>
      </c>
      <c r="P628" s="109">
        <v>7.0286256754783097E-3</v>
      </c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3"/>
    </row>
    <row r="629" spans="1:31" ht="15.75" customHeight="1" x14ac:dyDescent="0.25">
      <c r="A629" s="85"/>
      <c r="B629" s="86"/>
      <c r="D629" s="87"/>
      <c r="E629" s="87"/>
      <c r="F629" s="87"/>
      <c r="G629" s="87"/>
      <c r="H629" s="87"/>
      <c r="I629" s="87"/>
      <c r="J629" s="87"/>
      <c r="K629" s="87"/>
      <c r="L629" s="87"/>
      <c r="M629" s="87">
        <v>0</v>
      </c>
      <c r="N629" s="87">
        <v>0</v>
      </c>
      <c r="O629" s="87">
        <v>0</v>
      </c>
      <c r="P629" s="87">
        <v>0</v>
      </c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3"/>
    </row>
    <row r="630" spans="1:31" x14ac:dyDescent="0.25">
      <c r="A630" s="218" t="s">
        <v>663</v>
      </c>
      <c r="B630" s="104" t="s">
        <v>664</v>
      </c>
      <c r="D630" s="105"/>
      <c r="E630" s="105">
        <v>5966</v>
      </c>
      <c r="F630" s="105">
        <v>6914</v>
      </c>
      <c r="G630" s="105">
        <v>7875</v>
      </c>
      <c r="H630" s="105">
        <v>2837</v>
      </c>
      <c r="I630" s="105">
        <v>8232</v>
      </c>
      <c r="J630" s="105">
        <v>9311</v>
      </c>
      <c r="K630" s="105">
        <v>10342</v>
      </c>
      <c r="L630" s="105">
        <v>12242</v>
      </c>
      <c r="M630" s="105">
        <v>13103</v>
      </c>
      <c r="N630" s="105">
        <v>13554</v>
      </c>
      <c r="O630" s="105">
        <v>11579</v>
      </c>
      <c r="P630" s="105">
        <v>11340</v>
      </c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3"/>
    </row>
    <row r="631" spans="1:31" x14ac:dyDescent="0.25">
      <c r="A631" s="219"/>
      <c r="B631" s="97" t="s">
        <v>665</v>
      </c>
      <c r="D631" s="98"/>
      <c r="E631" s="98">
        <v>12397</v>
      </c>
      <c r="F631" s="98">
        <v>11853</v>
      </c>
      <c r="G631" s="98">
        <v>11636</v>
      </c>
      <c r="H631" s="98">
        <v>12316</v>
      </c>
      <c r="I631" s="98">
        <v>13512</v>
      </c>
      <c r="J631" s="98">
        <v>1365</v>
      </c>
      <c r="K631" s="98">
        <v>1201</v>
      </c>
      <c r="L631" s="98">
        <v>1205</v>
      </c>
      <c r="M631" s="98">
        <v>922</v>
      </c>
      <c r="N631" s="98">
        <v>1133</v>
      </c>
      <c r="O631" s="98">
        <v>260</v>
      </c>
      <c r="P631" s="98">
        <v>-210</v>
      </c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3"/>
    </row>
    <row r="632" spans="1:31" x14ac:dyDescent="0.25">
      <c r="A632" s="219"/>
      <c r="B632" s="106" t="s">
        <v>666</v>
      </c>
      <c r="D632" s="98"/>
      <c r="E632" s="98">
        <v>173</v>
      </c>
      <c r="F632" s="98">
        <v>155</v>
      </c>
      <c r="G632" s="98">
        <v>293</v>
      </c>
      <c r="H632" s="98">
        <v>185</v>
      </c>
      <c r="I632" s="98">
        <v>230</v>
      </c>
      <c r="J632" s="98">
        <v>0</v>
      </c>
      <c r="K632" s="98">
        <v>0</v>
      </c>
      <c r="L632" s="98">
        <v>0</v>
      </c>
      <c r="M632" s="98" t="s">
        <v>472</v>
      </c>
      <c r="N632" s="98">
        <v>0</v>
      </c>
      <c r="O632" s="98">
        <v>0</v>
      </c>
      <c r="P632" s="98">
        <v>0</v>
      </c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3"/>
    </row>
    <row r="633" spans="1:31" x14ac:dyDescent="0.25">
      <c r="A633" s="219"/>
      <c r="B633" s="97" t="s">
        <v>667</v>
      </c>
      <c r="D633" s="98"/>
      <c r="E633" s="98">
        <v>0</v>
      </c>
      <c r="F633" s="98">
        <v>0</v>
      </c>
      <c r="G633" s="98">
        <v>-5948</v>
      </c>
      <c r="H633" s="98">
        <v>3975</v>
      </c>
      <c r="I633" s="98">
        <v>-573</v>
      </c>
      <c r="J633" s="98">
        <v>888</v>
      </c>
      <c r="K633" s="98">
        <v>1224</v>
      </c>
      <c r="L633" s="98">
        <v>0</v>
      </c>
      <c r="M633" s="98">
        <v>0</v>
      </c>
      <c r="N633" s="98">
        <v>-2485</v>
      </c>
      <c r="O633" s="98">
        <v>0</v>
      </c>
      <c r="P633" s="98">
        <v>-1594</v>
      </c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3"/>
    </row>
    <row r="634" spans="1:31" x14ac:dyDescent="0.25">
      <c r="A634" s="219"/>
      <c r="B634" s="106" t="s">
        <v>668</v>
      </c>
      <c r="D634" s="98"/>
      <c r="E634" s="98">
        <v>18190</v>
      </c>
      <c r="F634" s="98">
        <v>18612</v>
      </c>
      <c r="G634" s="98">
        <v>13270</v>
      </c>
      <c r="H634" s="98">
        <v>18943</v>
      </c>
      <c r="I634" s="98">
        <v>20941</v>
      </c>
      <c r="J634" s="98">
        <v>11564</v>
      </c>
      <c r="K634" s="98">
        <v>12767</v>
      </c>
      <c r="L634" s="98">
        <v>13447</v>
      </c>
      <c r="M634" s="98">
        <v>14025</v>
      </c>
      <c r="N634" s="98">
        <v>12202</v>
      </c>
      <c r="O634" s="98">
        <v>11839</v>
      </c>
      <c r="P634" s="98">
        <v>9536</v>
      </c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3"/>
    </row>
    <row r="635" spans="1:31" x14ac:dyDescent="0.25">
      <c r="A635" s="219"/>
      <c r="B635" s="97" t="s">
        <v>669</v>
      </c>
      <c r="D635" s="98"/>
      <c r="E635" s="98">
        <v>11276</v>
      </c>
      <c r="F635" s="98">
        <v>10737</v>
      </c>
      <c r="G635" s="98">
        <v>10433</v>
      </c>
      <c r="H635" s="98">
        <v>10711</v>
      </c>
      <c r="I635" s="98">
        <v>11630</v>
      </c>
      <c r="J635" s="98">
        <v>1222</v>
      </c>
      <c r="K635" s="98">
        <v>525</v>
      </c>
      <c r="L635" s="98">
        <v>344</v>
      </c>
      <c r="M635" s="98">
        <v>471</v>
      </c>
      <c r="N635" s="98">
        <v>623</v>
      </c>
      <c r="O635" s="98">
        <v>499</v>
      </c>
      <c r="P635" s="98">
        <v>252</v>
      </c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3"/>
    </row>
    <row r="636" spans="1:31" x14ac:dyDescent="0.25">
      <c r="A636" s="219"/>
      <c r="B636" s="106" t="s">
        <v>670</v>
      </c>
      <c r="D636" s="98"/>
      <c r="E636" s="98">
        <v>6914</v>
      </c>
      <c r="F636" s="98">
        <v>7875</v>
      </c>
      <c r="G636" s="98">
        <v>2837</v>
      </c>
      <c r="H636" s="98">
        <v>8232</v>
      </c>
      <c r="I636" s="98">
        <v>9311</v>
      </c>
      <c r="J636" s="98">
        <v>10342</v>
      </c>
      <c r="K636" s="98">
        <v>12242</v>
      </c>
      <c r="L636" s="98">
        <v>13103</v>
      </c>
      <c r="M636" s="98">
        <v>13554</v>
      </c>
      <c r="N636" s="98">
        <v>11579</v>
      </c>
      <c r="O636" s="98">
        <v>11340</v>
      </c>
      <c r="P636" s="98">
        <v>9284</v>
      </c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3"/>
    </row>
    <row r="637" spans="1:31" ht="15.75" customHeight="1" x14ac:dyDescent="0.25">
      <c r="A637" s="219"/>
      <c r="B637" s="97" t="s">
        <v>671</v>
      </c>
      <c r="D637" s="107"/>
      <c r="E637" s="107">
        <v>0.92</v>
      </c>
      <c r="F637" s="107">
        <v>0.91784920499230638</v>
      </c>
      <c r="G637" s="107">
        <v>1.9338276181649676</v>
      </c>
      <c r="H637" s="107">
        <v>0.66503166521793122</v>
      </c>
      <c r="I637" s="107">
        <v>0.91509953576205838</v>
      </c>
      <c r="J637" s="107">
        <v>0.54238792720816686</v>
      </c>
      <c r="K637" s="107">
        <v>0.21649484536082475</v>
      </c>
      <c r="L637" s="107">
        <v>0.2854771784232365</v>
      </c>
      <c r="M637" s="107">
        <v>0</v>
      </c>
      <c r="N637" s="107">
        <v>0.54986760812003532</v>
      </c>
      <c r="O637" s="107">
        <v>1.9192307692307693</v>
      </c>
      <c r="P637" s="107">
        <v>0.18208092485549132</v>
      </c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3"/>
    </row>
    <row r="638" spans="1:31" ht="15.75" customHeight="1" x14ac:dyDescent="0.25">
      <c r="A638" s="219"/>
      <c r="B638" s="108" t="s">
        <v>672</v>
      </c>
      <c r="D638" s="109"/>
      <c r="E638" s="109">
        <v>0.62</v>
      </c>
      <c r="F638" s="109">
        <v>0.57999999999999996</v>
      </c>
      <c r="G638" s="109">
        <v>0.79</v>
      </c>
      <c r="H638" s="109">
        <v>0.56999999999999995</v>
      </c>
      <c r="I638" s="109">
        <v>0.56000000000000005</v>
      </c>
      <c r="J638" s="109">
        <v>0.11</v>
      </c>
      <c r="K638" s="109">
        <v>0.04</v>
      </c>
      <c r="L638" s="109">
        <v>0.03</v>
      </c>
      <c r="M638" s="109">
        <v>0.03</v>
      </c>
      <c r="N638" s="109">
        <v>0.05</v>
      </c>
      <c r="O638" s="109">
        <v>0.04</v>
      </c>
      <c r="P638" s="109">
        <v>2.6426174496644299E-2</v>
      </c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3"/>
    </row>
    <row r="639" spans="1:31" ht="15.75" customHeight="1" x14ac:dyDescent="0.25">
      <c r="A639" s="85"/>
      <c r="B639" s="86"/>
      <c r="D639" s="87"/>
      <c r="E639" s="87"/>
      <c r="F639" s="87"/>
      <c r="G639" s="87"/>
      <c r="H639" s="87"/>
      <c r="I639" s="87"/>
      <c r="J639" s="87"/>
      <c r="K639" s="87"/>
      <c r="L639" s="87"/>
      <c r="M639" s="87">
        <v>0</v>
      </c>
      <c r="N639" s="87">
        <v>0</v>
      </c>
      <c r="O639" s="87">
        <v>0</v>
      </c>
      <c r="P639" s="87">
        <v>0</v>
      </c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3"/>
    </row>
    <row r="640" spans="1:31" x14ac:dyDescent="0.25">
      <c r="A640" s="218" t="s">
        <v>673</v>
      </c>
      <c r="B640" s="104" t="s">
        <v>674</v>
      </c>
      <c r="D640" s="105"/>
      <c r="E640" s="105">
        <v>0</v>
      </c>
      <c r="F640" s="105">
        <v>0</v>
      </c>
      <c r="G640" s="105">
        <v>0</v>
      </c>
      <c r="H640" s="105">
        <v>0</v>
      </c>
      <c r="I640" s="105">
        <v>0</v>
      </c>
      <c r="J640" s="105">
        <v>0</v>
      </c>
      <c r="K640" s="105">
        <v>0</v>
      </c>
      <c r="L640" s="105">
        <v>0</v>
      </c>
      <c r="M640" s="105" t="s">
        <v>472</v>
      </c>
      <c r="N640" s="105">
        <v>0</v>
      </c>
      <c r="O640" s="105">
        <v>0</v>
      </c>
      <c r="P640" s="105">
        <v>0</v>
      </c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3"/>
    </row>
    <row r="641" spans="1:31" x14ac:dyDescent="0.25">
      <c r="A641" s="219"/>
      <c r="B641" s="97" t="s">
        <v>675</v>
      </c>
      <c r="D641" s="98"/>
      <c r="E641" s="98">
        <v>0</v>
      </c>
      <c r="F641" s="98">
        <v>0</v>
      </c>
      <c r="G641" s="98">
        <v>0</v>
      </c>
      <c r="H641" s="98">
        <v>0</v>
      </c>
      <c r="I641" s="98">
        <v>0</v>
      </c>
      <c r="J641" s="98">
        <v>0</v>
      </c>
      <c r="K641" s="98">
        <v>0</v>
      </c>
      <c r="L641" s="98">
        <v>0</v>
      </c>
      <c r="M641" s="98" t="s">
        <v>472</v>
      </c>
      <c r="N641" s="98">
        <v>0</v>
      </c>
      <c r="O641" s="98">
        <v>0</v>
      </c>
      <c r="P641" s="98">
        <v>0</v>
      </c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3"/>
    </row>
    <row r="642" spans="1:31" x14ac:dyDescent="0.25">
      <c r="A642" s="219"/>
      <c r="B642" s="106" t="s">
        <v>676</v>
      </c>
      <c r="D642" s="98"/>
      <c r="E642" s="98">
        <v>0</v>
      </c>
      <c r="F642" s="98">
        <v>0</v>
      </c>
      <c r="G642" s="98">
        <v>0</v>
      </c>
      <c r="H642" s="98">
        <v>0</v>
      </c>
      <c r="I642" s="98">
        <v>0</v>
      </c>
      <c r="J642" s="98">
        <v>0</v>
      </c>
      <c r="K642" s="98">
        <v>0</v>
      </c>
      <c r="L642" s="98">
        <v>0</v>
      </c>
      <c r="M642" s="98" t="s">
        <v>472</v>
      </c>
      <c r="N642" s="98">
        <v>0</v>
      </c>
      <c r="O642" s="98">
        <v>0</v>
      </c>
      <c r="P642" s="98">
        <v>0</v>
      </c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3"/>
    </row>
    <row r="643" spans="1:31" x14ac:dyDescent="0.25">
      <c r="A643" s="219"/>
      <c r="B643" s="97" t="s">
        <v>677</v>
      </c>
      <c r="D643" s="98"/>
      <c r="E643" s="98">
        <v>0</v>
      </c>
      <c r="F643" s="98">
        <v>0</v>
      </c>
      <c r="G643" s="98">
        <v>5948</v>
      </c>
      <c r="H643" s="98">
        <v>0</v>
      </c>
      <c r="I643" s="98">
        <v>0</v>
      </c>
      <c r="J643" s="98">
        <v>0</v>
      </c>
      <c r="K643" s="98">
        <v>0</v>
      </c>
      <c r="L643" s="98">
        <v>0</v>
      </c>
      <c r="M643" s="98">
        <v>0</v>
      </c>
      <c r="N643" s="98">
        <v>0</v>
      </c>
      <c r="O643" s="98">
        <v>0</v>
      </c>
      <c r="P643" s="98">
        <v>0</v>
      </c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3"/>
    </row>
    <row r="644" spans="1:31" x14ac:dyDescent="0.25">
      <c r="A644" s="219"/>
      <c r="B644" s="106" t="s">
        <v>678</v>
      </c>
      <c r="D644" s="98"/>
      <c r="E644" s="98">
        <v>0</v>
      </c>
      <c r="F644" s="98">
        <v>0</v>
      </c>
      <c r="G644" s="98">
        <v>5948</v>
      </c>
      <c r="H644" s="98">
        <v>0</v>
      </c>
      <c r="I644" s="98">
        <v>0</v>
      </c>
      <c r="J644" s="98">
        <v>0</v>
      </c>
      <c r="K644" s="98">
        <v>0</v>
      </c>
      <c r="L644" s="98">
        <v>0</v>
      </c>
      <c r="M644" s="98" t="s">
        <v>472</v>
      </c>
      <c r="N644" s="98">
        <v>0</v>
      </c>
      <c r="O644" s="98">
        <v>0</v>
      </c>
      <c r="P644" s="98">
        <v>0</v>
      </c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3"/>
    </row>
    <row r="645" spans="1:31" x14ac:dyDescent="0.25">
      <c r="A645" s="219"/>
      <c r="B645" s="97" t="s">
        <v>679</v>
      </c>
      <c r="D645" s="98"/>
      <c r="E645" s="98">
        <v>0</v>
      </c>
      <c r="F645" s="98">
        <v>0</v>
      </c>
      <c r="G645" s="98">
        <v>0</v>
      </c>
      <c r="H645" s="98">
        <v>0</v>
      </c>
      <c r="I645" s="98">
        <v>0</v>
      </c>
      <c r="J645" s="98">
        <v>0</v>
      </c>
      <c r="K645" s="98">
        <v>0</v>
      </c>
      <c r="L645" s="98">
        <v>0</v>
      </c>
      <c r="M645" s="98" t="s">
        <v>472</v>
      </c>
      <c r="N645" s="98">
        <v>0</v>
      </c>
      <c r="O645" s="98">
        <v>0</v>
      </c>
      <c r="P645" s="98">
        <v>0</v>
      </c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3"/>
    </row>
    <row r="646" spans="1:31" x14ac:dyDescent="0.25">
      <c r="A646" s="219"/>
      <c r="B646" s="106" t="s">
        <v>680</v>
      </c>
      <c r="D646" s="98"/>
      <c r="E646" s="98">
        <v>0</v>
      </c>
      <c r="F646" s="98">
        <v>0</v>
      </c>
      <c r="G646" s="98">
        <v>5948</v>
      </c>
      <c r="H646" s="98">
        <v>0</v>
      </c>
      <c r="I646" s="98">
        <v>0</v>
      </c>
      <c r="J646" s="98">
        <v>0</v>
      </c>
      <c r="K646" s="98">
        <v>0</v>
      </c>
      <c r="L646" s="98">
        <v>0</v>
      </c>
      <c r="M646" s="98" t="s">
        <v>472</v>
      </c>
      <c r="N646" s="98">
        <v>0</v>
      </c>
      <c r="O646" s="98">
        <v>0</v>
      </c>
      <c r="P646" s="98">
        <v>0</v>
      </c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3"/>
    </row>
    <row r="647" spans="1:31" ht="15.75" customHeight="1" x14ac:dyDescent="0.25">
      <c r="A647" s="219"/>
      <c r="B647" s="97" t="s">
        <v>681</v>
      </c>
      <c r="D647" s="107"/>
      <c r="E647" s="107">
        <v>0</v>
      </c>
      <c r="F647" s="107" t="e">
        <v>#DIV/0!</v>
      </c>
      <c r="G647" s="107">
        <v>0</v>
      </c>
      <c r="H647" s="107" t="e">
        <v>#DIV/0!</v>
      </c>
      <c r="I647" s="107" t="e">
        <v>#DIV/0!</v>
      </c>
      <c r="J647" s="107" t="e">
        <v>#DIV/0!</v>
      </c>
      <c r="K647" s="107" t="e">
        <v>#DIV/0!</v>
      </c>
      <c r="L647" s="107" t="e">
        <v>#DIV/0!</v>
      </c>
      <c r="M647" s="107">
        <v>0</v>
      </c>
      <c r="N647" s="107" t="e">
        <v>#DIV/0!</v>
      </c>
      <c r="O647" s="107">
        <v>0</v>
      </c>
      <c r="P647" s="107" t="e">
        <v>#DIV/0!</v>
      </c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3"/>
    </row>
    <row r="648" spans="1:31" ht="15.75" customHeight="1" x14ac:dyDescent="0.25">
      <c r="A648" s="219"/>
      <c r="B648" s="108" t="s">
        <v>682</v>
      </c>
      <c r="D648" s="109"/>
      <c r="E648" s="109">
        <v>0</v>
      </c>
      <c r="F648" s="109">
        <v>0</v>
      </c>
      <c r="G648" s="109">
        <v>0</v>
      </c>
      <c r="H648" s="109">
        <v>0</v>
      </c>
      <c r="I648" s="109">
        <v>0</v>
      </c>
      <c r="J648" s="109">
        <v>0</v>
      </c>
      <c r="K648" s="109">
        <v>0</v>
      </c>
      <c r="L648" s="109">
        <v>0</v>
      </c>
      <c r="M648" s="109" t="s">
        <v>472</v>
      </c>
      <c r="N648" s="109">
        <v>0</v>
      </c>
      <c r="O648" s="109">
        <v>0</v>
      </c>
      <c r="P648" s="109">
        <v>0</v>
      </c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3"/>
    </row>
    <row r="649" spans="1:31" ht="15.75" customHeight="1" x14ac:dyDescent="0.25">
      <c r="A649" s="85"/>
      <c r="B649" s="100"/>
      <c r="D649" s="110"/>
      <c r="E649" s="110"/>
      <c r="F649" s="110"/>
      <c r="G649" s="110"/>
      <c r="H649" s="110"/>
      <c r="I649" s="110"/>
      <c r="J649" s="110"/>
      <c r="K649" s="110"/>
      <c r="L649" s="110"/>
      <c r="M649" s="110">
        <v>0</v>
      </c>
      <c r="N649" s="110">
        <v>0</v>
      </c>
      <c r="O649" s="110">
        <v>0</v>
      </c>
      <c r="P649" s="110">
        <v>0</v>
      </c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3"/>
    </row>
    <row r="650" spans="1:31" x14ac:dyDescent="0.25">
      <c r="A650" s="218" t="s">
        <v>683</v>
      </c>
      <c r="B650" s="104" t="s">
        <v>684</v>
      </c>
      <c r="D650" s="105"/>
      <c r="E650" s="105">
        <v>0</v>
      </c>
      <c r="F650" s="105">
        <v>0</v>
      </c>
      <c r="G650" s="105">
        <v>0</v>
      </c>
      <c r="H650" s="105">
        <v>5948</v>
      </c>
      <c r="I650" s="105">
        <v>1973</v>
      </c>
      <c r="J650" s="105">
        <v>2546</v>
      </c>
      <c r="K650" s="105">
        <v>1658</v>
      </c>
      <c r="L650" s="105">
        <v>434</v>
      </c>
      <c r="M650" s="105">
        <v>434</v>
      </c>
      <c r="N650" s="105">
        <v>434</v>
      </c>
      <c r="O650" s="105">
        <v>2919</v>
      </c>
      <c r="P650" s="105">
        <v>2919</v>
      </c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3"/>
    </row>
    <row r="651" spans="1:31" x14ac:dyDescent="0.25">
      <c r="A651" s="219"/>
      <c r="B651" s="97" t="s">
        <v>685</v>
      </c>
      <c r="D651" s="98"/>
      <c r="E651" s="98">
        <v>0</v>
      </c>
      <c r="F651" s="98">
        <v>0</v>
      </c>
      <c r="G651" s="98">
        <v>0</v>
      </c>
      <c r="H651" s="98">
        <v>0</v>
      </c>
      <c r="I651" s="98">
        <v>0</v>
      </c>
      <c r="J651" s="98">
        <v>0</v>
      </c>
      <c r="K651" s="98">
        <v>0</v>
      </c>
      <c r="L651" s="98">
        <v>0</v>
      </c>
      <c r="M651" s="98" t="s">
        <v>472</v>
      </c>
      <c r="N651" s="98">
        <v>0</v>
      </c>
      <c r="O651" s="98">
        <v>0</v>
      </c>
      <c r="P651" s="98">
        <v>0</v>
      </c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3"/>
    </row>
    <row r="652" spans="1:31" x14ac:dyDescent="0.25">
      <c r="A652" s="219"/>
      <c r="B652" s="106" t="s">
        <v>686</v>
      </c>
      <c r="D652" s="98"/>
      <c r="E652" s="98">
        <v>0</v>
      </c>
      <c r="F652" s="98">
        <v>0</v>
      </c>
      <c r="G652" s="98">
        <v>0</v>
      </c>
      <c r="H652" s="98">
        <v>0</v>
      </c>
      <c r="I652" s="98">
        <v>0</v>
      </c>
      <c r="J652" s="98">
        <v>0</v>
      </c>
      <c r="K652" s="98">
        <v>0</v>
      </c>
      <c r="L652" s="98">
        <v>0</v>
      </c>
      <c r="M652" s="98" t="s">
        <v>472</v>
      </c>
      <c r="N652" s="98">
        <v>0</v>
      </c>
      <c r="O652" s="98">
        <v>0</v>
      </c>
      <c r="P652" s="98">
        <v>0</v>
      </c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3"/>
    </row>
    <row r="653" spans="1:31" x14ac:dyDescent="0.25">
      <c r="A653" s="219"/>
      <c r="B653" s="97" t="s">
        <v>687</v>
      </c>
      <c r="D653" s="98"/>
      <c r="E653" s="98">
        <v>0</v>
      </c>
      <c r="F653" s="98">
        <v>0</v>
      </c>
      <c r="G653" s="98">
        <v>0</v>
      </c>
      <c r="H653" s="98">
        <v>-3975</v>
      </c>
      <c r="I653" s="98">
        <v>573</v>
      </c>
      <c r="J653" s="98">
        <v>-888</v>
      </c>
      <c r="K653" s="98">
        <v>-1224</v>
      </c>
      <c r="L653" s="98">
        <v>0</v>
      </c>
      <c r="M653" s="98">
        <v>0</v>
      </c>
      <c r="N653" s="98">
        <v>2485</v>
      </c>
      <c r="O653" s="98">
        <v>0</v>
      </c>
      <c r="P653" s="98">
        <v>1594</v>
      </c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3"/>
    </row>
    <row r="654" spans="1:31" x14ac:dyDescent="0.25">
      <c r="A654" s="219"/>
      <c r="B654" s="106" t="s">
        <v>688</v>
      </c>
      <c r="D654" s="98"/>
      <c r="E654" s="98">
        <v>0</v>
      </c>
      <c r="F654" s="98">
        <v>0</v>
      </c>
      <c r="G654" s="98">
        <v>0</v>
      </c>
      <c r="H654" s="98">
        <v>1973</v>
      </c>
      <c r="I654" s="98">
        <v>2546</v>
      </c>
      <c r="J654" s="98">
        <v>1658</v>
      </c>
      <c r="K654" s="98">
        <v>434</v>
      </c>
      <c r="L654" s="98">
        <v>434</v>
      </c>
      <c r="M654" s="98">
        <v>434</v>
      </c>
      <c r="N654" s="98">
        <v>2919</v>
      </c>
      <c r="O654" s="98">
        <v>2919</v>
      </c>
      <c r="P654" s="98">
        <v>4513</v>
      </c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3"/>
    </row>
    <row r="655" spans="1:31" x14ac:dyDescent="0.25">
      <c r="A655" s="219"/>
      <c r="B655" s="97" t="s">
        <v>689</v>
      </c>
      <c r="D655" s="98"/>
      <c r="E655" s="98">
        <v>0</v>
      </c>
      <c r="F655" s="98">
        <v>0</v>
      </c>
      <c r="G655" s="98">
        <v>0</v>
      </c>
      <c r="H655" s="98">
        <v>0</v>
      </c>
      <c r="I655" s="98">
        <v>0</v>
      </c>
      <c r="J655" s="98">
        <v>0</v>
      </c>
      <c r="K655" s="98">
        <v>0</v>
      </c>
      <c r="L655" s="98">
        <v>0</v>
      </c>
      <c r="M655" s="98" t="s">
        <v>472</v>
      </c>
      <c r="N655" s="98">
        <v>0</v>
      </c>
      <c r="O655" s="98">
        <v>0</v>
      </c>
      <c r="P655" s="98">
        <v>0</v>
      </c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3"/>
    </row>
    <row r="656" spans="1:31" x14ac:dyDescent="0.25">
      <c r="A656" s="219"/>
      <c r="B656" s="106" t="s">
        <v>690</v>
      </c>
      <c r="D656" s="98"/>
      <c r="E656" s="98">
        <v>0</v>
      </c>
      <c r="F656" s="98">
        <v>0</v>
      </c>
      <c r="G656" s="98">
        <v>0</v>
      </c>
      <c r="H656" s="98">
        <v>1973</v>
      </c>
      <c r="I656" s="98">
        <v>2546</v>
      </c>
      <c r="J656" s="98">
        <v>1658</v>
      </c>
      <c r="K656" s="98">
        <v>434</v>
      </c>
      <c r="L656" s="98">
        <v>434</v>
      </c>
      <c r="M656" s="98">
        <v>434</v>
      </c>
      <c r="N656" s="98">
        <v>2919</v>
      </c>
      <c r="O656" s="98">
        <v>2919</v>
      </c>
      <c r="P656" s="98">
        <v>4513</v>
      </c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3"/>
    </row>
    <row r="657" spans="1:31" ht="15.75" customHeight="1" x14ac:dyDescent="0.25">
      <c r="A657" s="219"/>
      <c r="B657" s="97" t="s">
        <v>691</v>
      </c>
      <c r="D657" s="107"/>
      <c r="E657" s="107">
        <v>0</v>
      </c>
      <c r="F657" s="107" t="e">
        <v>#DIV/0!</v>
      </c>
      <c r="G657" s="107" t="e">
        <v>#DIV/0!</v>
      </c>
      <c r="H657" s="107">
        <v>0</v>
      </c>
      <c r="I657" s="107">
        <v>0</v>
      </c>
      <c r="J657" s="107">
        <v>0</v>
      </c>
      <c r="K657" s="107">
        <v>0</v>
      </c>
      <c r="L657" s="107" t="e">
        <v>#DIV/0!</v>
      </c>
      <c r="M657" s="107" t="s">
        <v>472</v>
      </c>
      <c r="N657" s="107" t="e">
        <v>#DIV/0!</v>
      </c>
      <c r="O657" s="107">
        <v>0</v>
      </c>
      <c r="P657" s="107">
        <v>0</v>
      </c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3"/>
    </row>
    <row r="658" spans="1:31" ht="15.75" customHeight="1" x14ac:dyDescent="0.25">
      <c r="A658" s="219"/>
      <c r="B658" s="108" t="s">
        <v>692</v>
      </c>
      <c r="D658" s="109"/>
      <c r="E658" s="109">
        <v>0</v>
      </c>
      <c r="F658" s="109">
        <v>0</v>
      </c>
      <c r="G658" s="109">
        <v>0</v>
      </c>
      <c r="H658" s="109">
        <v>0</v>
      </c>
      <c r="I658" s="109">
        <v>0</v>
      </c>
      <c r="J658" s="109">
        <v>0</v>
      </c>
      <c r="K658" s="109">
        <v>0</v>
      </c>
      <c r="L658" s="109">
        <v>0</v>
      </c>
      <c r="M658" s="109">
        <v>0</v>
      </c>
      <c r="N658" s="109">
        <v>0</v>
      </c>
      <c r="O658" s="109">
        <v>0</v>
      </c>
      <c r="P658" s="109">
        <v>0</v>
      </c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3"/>
    </row>
    <row r="659" spans="1:31" ht="15.75" customHeight="1" x14ac:dyDescent="0.25">
      <c r="A659" s="111"/>
      <c r="B659" s="100"/>
      <c r="D659" s="110"/>
      <c r="E659" s="110"/>
      <c r="F659" s="110"/>
      <c r="G659" s="110"/>
      <c r="H659" s="110"/>
      <c r="I659" s="110"/>
      <c r="J659" s="110"/>
      <c r="K659" s="110"/>
      <c r="L659" s="110"/>
      <c r="M659" s="110">
        <v>0</v>
      </c>
      <c r="N659" s="110">
        <v>0</v>
      </c>
      <c r="O659" s="110">
        <v>0</v>
      </c>
      <c r="P659" s="110">
        <v>0</v>
      </c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3"/>
    </row>
    <row r="660" spans="1:31" x14ac:dyDescent="0.25">
      <c r="A660" s="218" t="s">
        <v>693</v>
      </c>
      <c r="B660" s="104" t="s">
        <v>694</v>
      </c>
      <c r="D660" s="105"/>
      <c r="E660" s="105">
        <v>191320</v>
      </c>
      <c r="F660" s="105">
        <v>183399</v>
      </c>
      <c r="G660" s="105">
        <v>208304</v>
      </c>
      <c r="H660" s="105">
        <v>226088</v>
      </c>
      <c r="I660" s="105">
        <v>250336</v>
      </c>
      <c r="J660" s="105">
        <v>283588</v>
      </c>
      <c r="K660" s="105">
        <v>315900</v>
      </c>
      <c r="L660" s="105">
        <v>358648</v>
      </c>
      <c r="M660" s="105">
        <v>386226.9</v>
      </c>
      <c r="N660" s="105">
        <v>391707</v>
      </c>
      <c r="O660" s="105">
        <v>400850</v>
      </c>
      <c r="P660" s="105">
        <v>404029.85</v>
      </c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3"/>
    </row>
    <row r="661" spans="1:31" x14ac:dyDescent="0.25">
      <c r="A661" s="219"/>
      <c r="B661" s="97" t="s">
        <v>695</v>
      </c>
      <c r="D661" s="98"/>
      <c r="E661" s="98">
        <v>260695</v>
      </c>
      <c r="F661" s="98">
        <v>281957</v>
      </c>
      <c r="G661" s="98">
        <v>289518</v>
      </c>
      <c r="H661" s="98">
        <v>310800</v>
      </c>
      <c r="I661" s="98">
        <v>331569</v>
      </c>
      <c r="J661" s="98">
        <v>296996</v>
      </c>
      <c r="K661" s="98">
        <v>315679</v>
      </c>
      <c r="L661" s="98">
        <v>319415.90000000002</v>
      </c>
      <c r="M661" s="98">
        <v>317064.19</v>
      </c>
      <c r="N661" s="98">
        <v>324101.59999999998</v>
      </c>
      <c r="O661" s="98">
        <v>340756.85</v>
      </c>
      <c r="P661" s="98">
        <v>318593.266</v>
      </c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3"/>
    </row>
    <row r="662" spans="1:31" x14ac:dyDescent="0.25">
      <c r="A662" s="219"/>
      <c r="B662" s="106" t="s">
        <v>696</v>
      </c>
      <c r="D662" s="98"/>
      <c r="E662" s="98">
        <v>31328</v>
      </c>
      <c r="F662" s="98">
        <v>30163</v>
      </c>
      <c r="G662" s="98">
        <v>30268</v>
      </c>
      <c r="H662" s="98">
        <v>31955</v>
      </c>
      <c r="I662" s="98">
        <v>32260</v>
      </c>
      <c r="J662" s="98">
        <v>30780</v>
      </c>
      <c r="K662" s="98">
        <v>32272</v>
      </c>
      <c r="L662" s="98">
        <v>37347</v>
      </c>
      <c r="M662" s="98">
        <v>37777</v>
      </c>
      <c r="N662" s="98">
        <v>41737</v>
      </c>
      <c r="O662" s="98">
        <v>46032</v>
      </c>
      <c r="P662" s="98">
        <v>47417</v>
      </c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3"/>
    </row>
    <row r="663" spans="1:31" x14ac:dyDescent="0.25">
      <c r="A663" s="219"/>
      <c r="B663" s="97" t="s">
        <v>697</v>
      </c>
      <c r="D663" s="98"/>
      <c r="E663" s="98">
        <v>0</v>
      </c>
      <c r="F663" s="98">
        <v>0</v>
      </c>
      <c r="G663" s="98">
        <v>0</v>
      </c>
      <c r="H663" s="98">
        <v>0</v>
      </c>
      <c r="I663" s="98">
        <v>0</v>
      </c>
      <c r="J663" s="98">
        <v>0</v>
      </c>
      <c r="K663" s="98">
        <v>0</v>
      </c>
      <c r="L663" s="98">
        <v>0</v>
      </c>
      <c r="M663" s="98" t="s">
        <v>472</v>
      </c>
      <c r="N663" s="98">
        <v>0</v>
      </c>
      <c r="O663" s="98">
        <v>0</v>
      </c>
      <c r="P663" s="98">
        <v>0</v>
      </c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3"/>
    </row>
    <row r="664" spans="1:31" x14ac:dyDescent="0.25">
      <c r="A664" s="219"/>
      <c r="B664" s="106" t="s">
        <v>698</v>
      </c>
      <c r="D664" s="98"/>
      <c r="E664" s="98">
        <v>420687</v>
      </c>
      <c r="F664" s="98">
        <v>435193</v>
      </c>
      <c r="G664" s="98">
        <v>467554</v>
      </c>
      <c r="H664" s="98">
        <v>504933</v>
      </c>
      <c r="I664" s="98">
        <v>549645</v>
      </c>
      <c r="J664" s="98">
        <v>549804</v>
      </c>
      <c r="K664" s="98">
        <v>599307</v>
      </c>
      <c r="L664" s="98">
        <v>640716.9</v>
      </c>
      <c r="M664" s="98">
        <v>665514.09</v>
      </c>
      <c r="N664" s="98">
        <v>674071.6</v>
      </c>
      <c r="O664" s="98">
        <v>695574.85</v>
      </c>
      <c r="P664" s="98">
        <v>675206.11600000004</v>
      </c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3"/>
    </row>
    <row r="665" spans="1:31" x14ac:dyDescent="0.25">
      <c r="A665" s="219"/>
      <c r="B665" s="97" t="s">
        <v>699</v>
      </c>
      <c r="D665" s="98"/>
      <c r="E665" s="98">
        <v>237288</v>
      </c>
      <c r="F665" s="98">
        <v>226889</v>
      </c>
      <c r="G665" s="98">
        <v>241466</v>
      </c>
      <c r="H665" s="98">
        <v>254597</v>
      </c>
      <c r="I665" s="98">
        <v>266057</v>
      </c>
      <c r="J665" s="98">
        <v>233904</v>
      </c>
      <c r="K665" s="98">
        <v>240659</v>
      </c>
      <c r="L665" s="98">
        <v>254490</v>
      </c>
      <c r="M665" s="98">
        <v>273807</v>
      </c>
      <c r="N665" s="98">
        <v>273222</v>
      </c>
      <c r="O665" s="98">
        <v>291545</v>
      </c>
      <c r="P665" s="98">
        <v>298887</v>
      </c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3"/>
    </row>
    <row r="666" spans="1:31" x14ac:dyDescent="0.25">
      <c r="A666" s="219"/>
      <c r="B666" s="106" t="s">
        <v>700</v>
      </c>
      <c r="D666" s="98"/>
      <c r="E666" s="98">
        <v>183399</v>
      </c>
      <c r="F666" s="98">
        <v>208304</v>
      </c>
      <c r="G666" s="98">
        <v>226088</v>
      </c>
      <c r="H666" s="98">
        <v>250336</v>
      </c>
      <c r="I666" s="98">
        <v>283588</v>
      </c>
      <c r="J666" s="98">
        <v>315900</v>
      </c>
      <c r="K666" s="98">
        <v>358648</v>
      </c>
      <c r="L666" s="98">
        <v>386226.9</v>
      </c>
      <c r="M666" s="98">
        <v>391707.09</v>
      </c>
      <c r="N666" s="98">
        <v>400849.6</v>
      </c>
      <c r="O666" s="98">
        <v>404029.85</v>
      </c>
      <c r="P666" s="98">
        <v>376319.11599999998</v>
      </c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3"/>
    </row>
    <row r="667" spans="1:31" ht="15.75" customHeight="1" x14ac:dyDescent="0.25">
      <c r="A667" s="219"/>
      <c r="B667" s="97" t="s">
        <v>701</v>
      </c>
      <c r="D667" s="107"/>
      <c r="E667" s="107">
        <v>1.03</v>
      </c>
      <c r="F667" s="107">
        <v>0.90108977974058158</v>
      </c>
      <c r="G667" s="107">
        <v>0.93140212150433943</v>
      </c>
      <c r="H667" s="107">
        <v>0.91304129534329104</v>
      </c>
      <c r="I667" s="107">
        <v>0.88890410913136586</v>
      </c>
      <c r="J667" s="107">
        <v>0.87862487604050843</v>
      </c>
      <c r="K667" s="107">
        <v>0.84916392326230472</v>
      </c>
      <c r="L667" s="107">
        <v>0.90222637093277558</v>
      </c>
      <c r="M667" s="107">
        <v>0</v>
      </c>
      <c r="N667" s="107">
        <v>0.96762129530401486</v>
      </c>
      <c r="O667" s="107">
        <v>0.98921078422806907</v>
      </c>
      <c r="P667" s="107">
        <v>1.1021871655980395</v>
      </c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3"/>
    </row>
    <row r="668" spans="1:31" ht="15.75" customHeight="1" x14ac:dyDescent="0.25">
      <c r="A668" s="219"/>
      <c r="B668" s="108" t="s">
        <v>702</v>
      </c>
      <c r="D668" s="109"/>
      <c r="E668" s="109">
        <v>0.56000000000000005</v>
      </c>
      <c r="F668" s="109">
        <v>0.52</v>
      </c>
      <c r="G668" s="109">
        <v>0.52</v>
      </c>
      <c r="H668" s="109">
        <v>0.5</v>
      </c>
      <c r="I668" s="109">
        <v>0.48</v>
      </c>
      <c r="J668" s="109">
        <v>0.43</v>
      </c>
      <c r="K668" s="109">
        <v>0.4</v>
      </c>
      <c r="L668" s="109">
        <v>0.4</v>
      </c>
      <c r="M668" s="109">
        <v>0.41</v>
      </c>
      <c r="N668" s="109">
        <v>0.41</v>
      </c>
      <c r="O668" s="109">
        <v>0.42</v>
      </c>
      <c r="P668" s="109">
        <v>0.44266038609164499</v>
      </c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3"/>
    </row>
    <row r="669" spans="1:31" ht="15.75" customHeight="1" x14ac:dyDescent="0.25">
      <c r="A669" s="111"/>
      <c r="B669" s="100"/>
      <c r="D669" s="110"/>
      <c r="E669" s="110"/>
      <c r="F669" s="110"/>
      <c r="G669" s="110"/>
      <c r="H669" s="110"/>
      <c r="I669" s="110"/>
      <c r="J669" s="110"/>
      <c r="K669" s="110"/>
      <c r="L669" s="110"/>
      <c r="M669" s="110">
        <v>0</v>
      </c>
      <c r="N669" s="110">
        <v>0</v>
      </c>
      <c r="O669" s="110">
        <v>0</v>
      </c>
      <c r="P669" s="110">
        <v>0</v>
      </c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3"/>
    </row>
    <row r="670" spans="1:31" ht="75" customHeight="1" x14ac:dyDescent="0.25">
      <c r="A670" s="218" t="s">
        <v>703</v>
      </c>
      <c r="B670" s="104" t="s">
        <v>704</v>
      </c>
      <c r="D670" s="105"/>
      <c r="E670" s="105">
        <v>103423</v>
      </c>
      <c r="F670" s="105">
        <v>100233</v>
      </c>
      <c r="G670" s="105">
        <v>101445</v>
      </c>
      <c r="H670" s="105">
        <v>98628</v>
      </c>
      <c r="I670" s="105">
        <v>101161</v>
      </c>
      <c r="J670" s="105">
        <v>92667</v>
      </c>
      <c r="K670" s="105">
        <v>100220</v>
      </c>
      <c r="L670" s="105">
        <v>132320</v>
      </c>
      <c r="M670" s="105">
        <v>141011</v>
      </c>
      <c r="N670" s="105">
        <v>131728</v>
      </c>
      <c r="O670" s="105">
        <v>152532</v>
      </c>
      <c r="P670" s="105">
        <v>130641</v>
      </c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3"/>
    </row>
    <row r="671" spans="1:31" x14ac:dyDescent="0.25">
      <c r="A671" s="219"/>
      <c r="B671" s="97" t="s">
        <v>705</v>
      </c>
      <c r="D671" s="98"/>
      <c r="E671" s="98">
        <v>44444</v>
      </c>
      <c r="F671" s="98">
        <v>58391</v>
      </c>
      <c r="G671" s="98">
        <v>35328</v>
      </c>
      <c r="H671" s="98">
        <v>39007</v>
      </c>
      <c r="I671" s="98">
        <v>42982</v>
      </c>
      <c r="J671" s="98">
        <v>37985</v>
      </c>
      <c r="K671" s="98">
        <v>65010</v>
      </c>
      <c r="L671" s="98">
        <v>51139</v>
      </c>
      <c r="M671" s="98">
        <v>27432</v>
      </c>
      <c r="N671" s="98">
        <v>51219</v>
      </c>
      <c r="O671" s="98">
        <v>35867</v>
      </c>
      <c r="P671" s="98">
        <v>88399</v>
      </c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3"/>
    </row>
    <row r="672" spans="1:31" x14ac:dyDescent="0.25">
      <c r="A672" s="219"/>
      <c r="B672" s="106" t="s">
        <v>706</v>
      </c>
      <c r="D672" s="98"/>
      <c r="E672" s="98">
        <v>6165</v>
      </c>
      <c r="F672" s="98">
        <v>94</v>
      </c>
      <c r="G672" s="98">
        <v>102</v>
      </c>
      <c r="H672" s="98">
        <v>158</v>
      </c>
      <c r="I672" s="98">
        <v>621</v>
      </c>
      <c r="J672" s="98">
        <v>670</v>
      </c>
      <c r="K672" s="98">
        <v>206</v>
      </c>
      <c r="L672" s="98">
        <v>1080</v>
      </c>
      <c r="M672" s="98">
        <v>732</v>
      </c>
      <c r="N672" s="98">
        <v>774</v>
      </c>
      <c r="O672" s="98">
        <v>5975</v>
      </c>
      <c r="P672" s="98">
        <v>20203</v>
      </c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3"/>
    </row>
    <row r="673" spans="1:31" x14ac:dyDescent="0.25">
      <c r="A673" s="219"/>
      <c r="B673" s="97" t="s">
        <v>707</v>
      </c>
      <c r="D673" s="98"/>
      <c r="E673" s="98">
        <v>0</v>
      </c>
      <c r="F673" s="98">
        <v>0</v>
      </c>
      <c r="G673" s="98">
        <v>0</v>
      </c>
      <c r="H673" s="98">
        <v>0</v>
      </c>
      <c r="I673" s="98">
        <v>0</v>
      </c>
      <c r="J673" s="98">
        <v>0</v>
      </c>
      <c r="K673" s="98">
        <v>0</v>
      </c>
      <c r="L673" s="98">
        <v>0</v>
      </c>
      <c r="M673" s="98" t="s">
        <v>472</v>
      </c>
      <c r="N673" s="98">
        <v>0</v>
      </c>
      <c r="O673" s="98">
        <v>0</v>
      </c>
      <c r="P673" s="98">
        <v>0</v>
      </c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3"/>
    </row>
    <row r="674" spans="1:31" x14ac:dyDescent="0.25">
      <c r="A674" s="219"/>
      <c r="B674" s="106" t="s">
        <v>708</v>
      </c>
      <c r="D674" s="98"/>
      <c r="E674" s="98">
        <v>141702</v>
      </c>
      <c r="F674" s="98">
        <v>158530</v>
      </c>
      <c r="G674" s="98">
        <v>136671</v>
      </c>
      <c r="H674" s="98">
        <v>137477</v>
      </c>
      <c r="I674" s="98">
        <v>143522</v>
      </c>
      <c r="J674" s="98">
        <v>129982</v>
      </c>
      <c r="K674" s="98">
        <v>165024</v>
      </c>
      <c r="L674" s="98">
        <v>182379</v>
      </c>
      <c r="M674" s="98">
        <v>167711</v>
      </c>
      <c r="N674" s="98">
        <v>182173</v>
      </c>
      <c r="O674" s="98">
        <v>182424</v>
      </c>
      <c r="P674" s="98">
        <v>198837</v>
      </c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3"/>
    </row>
    <row r="675" spans="1:31" x14ac:dyDescent="0.25">
      <c r="A675" s="219"/>
      <c r="B675" s="97" t="s">
        <v>709</v>
      </c>
      <c r="D675" s="98"/>
      <c r="E675" s="98">
        <v>41469</v>
      </c>
      <c r="F675" s="98">
        <v>57085</v>
      </c>
      <c r="G675" s="98">
        <v>38043</v>
      </c>
      <c r="H675" s="98">
        <v>36316</v>
      </c>
      <c r="I675" s="98">
        <v>38045</v>
      </c>
      <c r="J675" s="98">
        <v>29762</v>
      </c>
      <c r="K675" s="98">
        <v>32704</v>
      </c>
      <c r="L675" s="98">
        <v>41368</v>
      </c>
      <c r="M675" s="98">
        <v>35983</v>
      </c>
      <c r="N675" s="98">
        <v>29641</v>
      </c>
      <c r="O675" s="98">
        <v>51783</v>
      </c>
      <c r="P675" s="98">
        <v>88682</v>
      </c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3"/>
    </row>
    <row r="676" spans="1:31" x14ac:dyDescent="0.25">
      <c r="A676" s="219"/>
      <c r="B676" s="106" t="s">
        <v>710</v>
      </c>
      <c r="D676" s="98"/>
      <c r="E676" s="98">
        <v>100233</v>
      </c>
      <c r="F676" s="98">
        <v>101445</v>
      </c>
      <c r="G676" s="98">
        <v>98628</v>
      </c>
      <c r="H676" s="98">
        <v>101161</v>
      </c>
      <c r="I676" s="98">
        <v>105477</v>
      </c>
      <c r="J676" s="98">
        <v>100220</v>
      </c>
      <c r="K676" s="98">
        <v>132320</v>
      </c>
      <c r="L676" s="98">
        <v>141011</v>
      </c>
      <c r="M676" s="98">
        <v>131728</v>
      </c>
      <c r="N676" s="98">
        <v>152532</v>
      </c>
      <c r="O676" s="98">
        <v>130641</v>
      </c>
      <c r="P676" s="98">
        <v>110155</v>
      </c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3"/>
    </row>
    <row r="677" spans="1:31" ht="15.75" customHeight="1" x14ac:dyDescent="0.25">
      <c r="A677" s="219"/>
      <c r="B677" s="97" t="s">
        <v>711</v>
      </c>
      <c r="D677" s="107"/>
      <c r="E677" s="107">
        <v>1.08</v>
      </c>
      <c r="F677" s="107">
        <v>0.97920990788548301</v>
      </c>
      <c r="G677" s="107">
        <v>1.0799693408277977</v>
      </c>
      <c r="H677" s="107">
        <v>0.93479883652088858</v>
      </c>
      <c r="I677" s="107">
        <v>0.89811383111824561</v>
      </c>
      <c r="J677" s="107">
        <v>0.79758810129974544</v>
      </c>
      <c r="K677" s="107">
        <v>0.50466020616011353</v>
      </c>
      <c r="L677" s="107">
        <v>0.82638486585828719</v>
      </c>
      <c r="M677" s="107">
        <v>0</v>
      </c>
      <c r="N677" s="107">
        <v>0.58759044503915159</v>
      </c>
      <c r="O677" s="107">
        <v>1.7323364110798876</v>
      </c>
      <c r="P677" s="107">
        <v>1.300398850372456</v>
      </c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3"/>
    </row>
    <row r="678" spans="1:31" ht="15.75" customHeight="1" x14ac:dyDescent="0.25">
      <c r="A678" s="219"/>
      <c r="B678" s="108" t="s">
        <v>712</v>
      </c>
      <c r="D678" s="109"/>
      <c r="E678" s="109">
        <v>0.28999999999999998</v>
      </c>
      <c r="F678" s="109">
        <v>0.36</v>
      </c>
      <c r="G678" s="109">
        <v>0.28000000000000003</v>
      </c>
      <c r="H678" s="109">
        <v>0.26</v>
      </c>
      <c r="I678" s="109">
        <v>0.27</v>
      </c>
      <c r="J678" s="109">
        <v>0.23</v>
      </c>
      <c r="K678" s="109">
        <v>0.2</v>
      </c>
      <c r="L678" s="109">
        <v>0.23</v>
      </c>
      <c r="M678" s="109">
        <v>0.21</v>
      </c>
      <c r="N678" s="109">
        <v>0.16</v>
      </c>
      <c r="O678" s="109">
        <v>0.28000000000000003</v>
      </c>
      <c r="P678" s="109">
        <v>0.44600351041305197</v>
      </c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3"/>
    </row>
    <row r="679" spans="1:31" ht="15.75" customHeight="1" x14ac:dyDescent="0.25">
      <c r="A679" s="111"/>
      <c r="B679" s="100"/>
      <c r="D679" s="110"/>
      <c r="E679" s="110"/>
      <c r="F679" s="110"/>
      <c r="G679" s="110"/>
      <c r="H679" s="110"/>
      <c r="I679" s="110"/>
      <c r="J679" s="110"/>
      <c r="K679" s="110"/>
      <c r="L679" s="110"/>
      <c r="M679" s="110">
        <v>0</v>
      </c>
      <c r="N679" s="110">
        <v>0</v>
      </c>
      <c r="O679" s="110">
        <v>0</v>
      </c>
      <c r="P679" s="110">
        <v>0</v>
      </c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3"/>
    </row>
    <row r="680" spans="1:31" x14ac:dyDescent="0.25">
      <c r="A680" s="218" t="s">
        <v>713</v>
      </c>
      <c r="B680" s="104" t="s">
        <v>714</v>
      </c>
      <c r="D680" s="105"/>
      <c r="E680" s="105">
        <v>294743</v>
      </c>
      <c r="F680" s="105">
        <v>283632</v>
      </c>
      <c r="G680" s="105">
        <v>309749</v>
      </c>
      <c r="H680" s="105">
        <v>324716</v>
      </c>
      <c r="I680" s="105">
        <v>351497</v>
      </c>
      <c r="J680" s="105">
        <v>376255</v>
      </c>
      <c r="K680" s="105">
        <v>416120</v>
      </c>
      <c r="L680" s="105">
        <v>490968</v>
      </c>
      <c r="M680" s="105">
        <v>527237.9</v>
      </c>
      <c r="N680" s="105">
        <v>523435</v>
      </c>
      <c r="O680" s="105">
        <v>553382</v>
      </c>
      <c r="P680" s="105">
        <v>534670.85</v>
      </c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3"/>
    </row>
    <row r="681" spans="1:31" x14ac:dyDescent="0.25">
      <c r="A681" s="219"/>
      <c r="B681" s="97" t="s">
        <v>715</v>
      </c>
      <c r="D681" s="98"/>
      <c r="E681" s="98">
        <v>305139</v>
      </c>
      <c r="F681" s="98">
        <v>340348</v>
      </c>
      <c r="G681" s="98">
        <v>324846</v>
      </c>
      <c r="H681" s="98">
        <v>349807</v>
      </c>
      <c r="I681" s="98">
        <v>374551</v>
      </c>
      <c r="J681" s="98">
        <v>334981</v>
      </c>
      <c r="K681" s="98">
        <v>380689</v>
      </c>
      <c r="L681" s="98">
        <v>370554.9</v>
      </c>
      <c r="M681" s="98">
        <v>344496.19</v>
      </c>
      <c r="N681" s="98">
        <v>375320.6</v>
      </c>
      <c r="O681" s="98">
        <v>376623.85</v>
      </c>
      <c r="P681" s="98">
        <v>406992.266</v>
      </c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3"/>
    </row>
    <row r="682" spans="1:31" x14ac:dyDescent="0.25">
      <c r="A682" s="219"/>
      <c r="B682" s="106" t="s">
        <v>716</v>
      </c>
      <c r="D682" s="98"/>
      <c r="E682" s="98">
        <v>37493</v>
      </c>
      <c r="F682" s="98">
        <v>30257</v>
      </c>
      <c r="G682" s="98">
        <v>30370</v>
      </c>
      <c r="H682" s="98">
        <v>32113</v>
      </c>
      <c r="I682" s="98">
        <v>32881</v>
      </c>
      <c r="J682" s="98">
        <v>31450</v>
      </c>
      <c r="K682" s="98">
        <v>32478</v>
      </c>
      <c r="L682" s="98">
        <v>38427</v>
      </c>
      <c r="M682" s="98">
        <v>38509</v>
      </c>
      <c r="N682" s="98">
        <v>42511</v>
      </c>
      <c r="O682" s="98">
        <v>52007</v>
      </c>
      <c r="P682" s="98">
        <v>67620</v>
      </c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3"/>
    </row>
    <row r="683" spans="1:31" x14ac:dyDescent="0.25">
      <c r="A683" s="219"/>
      <c r="B683" s="97" t="s">
        <v>717</v>
      </c>
      <c r="D683" s="98"/>
      <c r="E683" s="98">
        <v>0</v>
      </c>
      <c r="F683" s="98">
        <v>0</v>
      </c>
      <c r="G683" s="98">
        <v>0</v>
      </c>
      <c r="H683" s="98">
        <v>0</v>
      </c>
      <c r="I683" s="98">
        <v>0</v>
      </c>
      <c r="J683" s="98">
        <v>0</v>
      </c>
      <c r="K683" s="98">
        <v>0</v>
      </c>
      <c r="L683" s="98">
        <v>0</v>
      </c>
      <c r="M683" s="98" t="s">
        <v>472</v>
      </c>
      <c r="N683" s="98">
        <v>0</v>
      </c>
      <c r="O683" s="98">
        <v>0</v>
      </c>
      <c r="P683" s="98">
        <v>0</v>
      </c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3"/>
    </row>
    <row r="684" spans="1:31" x14ac:dyDescent="0.25">
      <c r="A684" s="219"/>
      <c r="B684" s="106" t="s">
        <v>718</v>
      </c>
      <c r="D684" s="98"/>
      <c r="E684" s="98">
        <v>562389</v>
      </c>
      <c r="F684" s="98">
        <v>593723</v>
      </c>
      <c r="G684" s="98">
        <v>604225</v>
      </c>
      <c r="H684" s="98">
        <v>642410</v>
      </c>
      <c r="I684" s="98">
        <v>693167</v>
      </c>
      <c r="J684" s="98">
        <v>679786</v>
      </c>
      <c r="K684" s="98">
        <v>764331</v>
      </c>
      <c r="L684" s="98">
        <v>823095.9</v>
      </c>
      <c r="M684" s="98">
        <v>833225.09</v>
      </c>
      <c r="N684" s="98">
        <v>856244.6</v>
      </c>
      <c r="O684" s="98">
        <v>877998.85</v>
      </c>
      <c r="P684" s="98">
        <v>874043.11600000004</v>
      </c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3"/>
    </row>
    <row r="685" spans="1:31" x14ac:dyDescent="0.25">
      <c r="A685" s="219"/>
      <c r="B685" s="97" t="s">
        <v>719</v>
      </c>
      <c r="D685" s="98"/>
      <c r="E685" s="98">
        <v>278757</v>
      </c>
      <c r="F685" s="98">
        <v>283974</v>
      </c>
      <c r="G685" s="98">
        <v>279509</v>
      </c>
      <c r="H685" s="98">
        <v>290913</v>
      </c>
      <c r="I685" s="98">
        <v>304102</v>
      </c>
      <c r="J685" s="98">
        <v>263666</v>
      </c>
      <c r="K685" s="98">
        <v>273363</v>
      </c>
      <c r="L685" s="98">
        <v>295858</v>
      </c>
      <c r="M685" s="98">
        <v>309790</v>
      </c>
      <c r="N685" s="98">
        <v>302863</v>
      </c>
      <c r="O685" s="98">
        <v>343328</v>
      </c>
      <c r="P685" s="98">
        <v>387569</v>
      </c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3"/>
    </row>
    <row r="686" spans="1:31" x14ac:dyDescent="0.25">
      <c r="A686" s="219"/>
      <c r="B686" s="106" t="s">
        <v>720</v>
      </c>
      <c r="D686" s="98"/>
      <c r="E686" s="98">
        <v>283632</v>
      </c>
      <c r="F686" s="98">
        <v>309749</v>
      </c>
      <c r="G686" s="98">
        <v>324716</v>
      </c>
      <c r="H686" s="98">
        <v>351497</v>
      </c>
      <c r="I686" s="98">
        <v>389065</v>
      </c>
      <c r="J686" s="98">
        <v>416120</v>
      </c>
      <c r="K686" s="98">
        <v>490968</v>
      </c>
      <c r="L686" s="98">
        <v>527237.9</v>
      </c>
      <c r="M686" s="98">
        <v>523435.09</v>
      </c>
      <c r="N686" s="98">
        <v>553381.6</v>
      </c>
      <c r="O686" s="98">
        <v>534670.85</v>
      </c>
      <c r="P686" s="98">
        <v>486474.11599999998</v>
      </c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3"/>
    </row>
    <row r="687" spans="1:31" ht="15.75" customHeight="1" x14ac:dyDescent="0.25">
      <c r="A687" s="219"/>
      <c r="B687" s="97" t="s">
        <v>721</v>
      </c>
      <c r="D687" s="107"/>
      <c r="E687" s="107">
        <v>1.04</v>
      </c>
      <c r="F687" s="107">
        <v>0.91577633662376523</v>
      </c>
      <c r="G687" s="107">
        <v>0.94917412624458364</v>
      </c>
      <c r="H687" s="107">
        <v>0.91570190183006284</v>
      </c>
      <c r="I687" s="107">
        <v>0.89004595077121196</v>
      </c>
      <c r="J687" s="107">
        <v>0.86866250893648422</v>
      </c>
      <c r="K687" s="107">
        <v>0.78504986918850928</v>
      </c>
      <c r="L687" s="107">
        <v>0.89079538334478969</v>
      </c>
      <c r="M687" s="107">
        <v>0</v>
      </c>
      <c r="N687" s="107">
        <v>0.91001882157245473</v>
      </c>
      <c r="O687" s="107">
        <v>1.0576407232095315</v>
      </c>
      <c r="P687" s="107">
        <v>1.1420173032053245</v>
      </c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3"/>
    </row>
    <row r="688" spans="1:31" ht="15.75" customHeight="1" x14ac:dyDescent="0.25">
      <c r="A688" s="219"/>
      <c r="B688" s="108" t="s">
        <v>722</v>
      </c>
      <c r="D688" s="109"/>
      <c r="E688" s="109">
        <v>0.5</v>
      </c>
      <c r="F688" s="109">
        <v>0.48</v>
      </c>
      <c r="G688" s="109">
        <v>0.46</v>
      </c>
      <c r="H688" s="109">
        <v>0.45</v>
      </c>
      <c r="I688" s="109">
        <v>0.44</v>
      </c>
      <c r="J688" s="109">
        <v>0.39</v>
      </c>
      <c r="K688" s="109">
        <v>0.36</v>
      </c>
      <c r="L688" s="109">
        <v>0.36</v>
      </c>
      <c r="M688" s="109">
        <v>0.37</v>
      </c>
      <c r="N688" s="109">
        <v>0.35</v>
      </c>
      <c r="O688" s="109">
        <v>0.39</v>
      </c>
      <c r="P688" s="109">
        <v>0.44342091700656999</v>
      </c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3"/>
    </row>
    <row r="689" spans="1:31" x14ac:dyDescent="0.25">
      <c r="A689" s="111"/>
      <c r="B689" s="3"/>
      <c r="D689" s="28"/>
      <c r="E689" s="28"/>
      <c r="F689" s="28"/>
      <c r="G689" s="28"/>
      <c r="H689" s="28"/>
      <c r="I689" s="28"/>
      <c r="J689" s="28"/>
      <c r="K689" s="28"/>
      <c r="L689" s="28"/>
      <c r="M689" s="28">
        <v>0</v>
      </c>
      <c r="N689" s="28">
        <v>0</v>
      </c>
      <c r="O689" s="28">
        <v>0</v>
      </c>
      <c r="P689" s="28">
        <v>0</v>
      </c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3"/>
    </row>
    <row r="690" spans="1:31" ht="26.25" customHeight="1" x14ac:dyDescent="0.25">
      <c r="A690" s="218" t="s">
        <v>723</v>
      </c>
      <c r="B690" s="78" t="s">
        <v>724</v>
      </c>
      <c r="D690" s="112"/>
      <c r="E690" s="112">
        <v>0</v>
      </c>
      <c r="F690" s="112">
        <v>0.1</v>
      </c>
      <c r="G690" s="112">
        <v>0.33</v>
      </c>
      <c r="H690" s="112">
        <v>0.16</v>
      </c>
      <c r="I690" s="112">
        <v>0.13</v>
      </c>
      <c r="J690" s="112">
        <v>0.08</v>
      </c>
      <c r="K690" s="112">
        <v>7.0000000000000007E-2</v>
      </c>
      <c r="L690" s="112">
        <v>7.0000000000000007E-2</v>
      </c>
      <c r="M690" s="112">
        <v>0.1</v>
      </c>
      <c r="N690" s="112">
        <v>0.08</v>
      </c>
      <c r="O690" s="112">
        <v>0.1</v>
      </c>
      <c r="P690" s="112">
        <v>0.102350701567632</v>
      </c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3"/>
    </row>
    <row r="691" spans="1:31" x14ac:dyDescent="0.25">
      <c r="A691" s="219"/>
      <c r="B691" s="78" t="s">
        <v>725</v>
      </c>
      <c r="D691" s="112"/>
      <c r="E691" s="112">
        <v>0</v>
      </c>
      <c r="F691" s="112">
        <v>0.88</v>
      </c>
      <c r="G691" s="112">
        <v>0.91</v>
      </c>
      <c r="H691" s="112">
        <v>0.9</v>
      </c>
      <c r="I691" s="112">
        <v>0.89</v>
      </c>
      <c r="J691" s="112">
        <v>0.88</v>
      </c>
      <c r="K691" s="112">
        <v>0.87</v>
      </c>
      <c r="L691" s="112">
        <v>0.85</v>
      </c>
      <c r="M691" s="112">
        <v>0.83</v>
      </c>
      <c r="N691" s="112">
        <v>0.87</v>
      </c>
      <c r="O691" s="112">
        <v>0.89</v>
      </c>
      <c r="P691" s="112">
        <v>0.905892138781764</v>
      </c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3"/>
    </row>
    <row r="692" spans="1:31" x14ac:dyDescent="0.25">
      <c r="A692" s="219"/>
      <c r="B692" s="78" t="s">
        <v>726</v>
      </c>
      <c r="D692" s="112"/>
      <c r="E692" s="112">
        <v>0</v>
      </c>
      <c r="F692" s="112">
        <v>0.53</v>
      </c>
      <c r="G692" s="112">
        <v>0.78</v>
      </c>
      <c r="H692" s="112">
        <v>0.61</v>
      </c>
      <c r="I692" s="112">
        <v>0.6</v>
      </c>
      <c r="J692" s="112">
        <v>0.51</v>
      </c>
      <c r="K692" s="112">
        <v>0.47</v>
      </c>
      <c r="L692" s="112">
        <v>0.46</v>
      </c>
      <c r="M692" s="112">
        <v>0.47</v>
      </c>
      <c r="N692" s="112">
        <v>0.48</v>
      </c>
      <c r="O692" s="112">
        <v>0.54</v>
      </c>
      <c r="P692" s="112">
        <v>0.55225135397542902</v>
      </c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3"/>
    </row>
    <row r="693" spans="1:31" x14ac:dyDescent="0.25">
      <c r="A693" s="85"/>
      <c r="B693" s="86"/>
      <c r="D693" s="87"/>
      <c r="E693" s="87"/>
      <c r="F693" s="87"/>
      <c r="G693" s="87"/>
      <c r="H693" s="87"/>
      <c r="I693" s="87"/>
      <c r="J693" s="87"/>
      <c r="K693" s="87"/>
      <c r="L693" s="87"/>
      <c r="M693" s="87">
        <v>0</v>
      </c>
      <c r="N693" s="87">
        <v>0</v>
      </c>
      <c r="O693" s="87">
        <v>0</v>
      </c>
      <c r="P693" s="87">
        <v>0</v>
      </c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3"/>
    </row>
    <row r="694" spans="1:31" ht="39" customHeight="1" x14ac:dyDescent="0.25">
      <c r="A694" s="218" t="s">
        <v>727</v>
      </c>
      <c r="B694" s="78" t="s">
        <v>728</v>
      </c>
      <c r="D694" s="112"/>
      <c r="E694" s="112">
        <v>0</v>
      </c>
      <c r="F694" s="112">
        <v>0.1</v>
      </c>
      <c r="G694" s="112">
        <v>0.33</v>
      </c>
      <c r="H694" s="112">
        <v>0.16</v>
      </c>
      <c r="I694" s="112">
        <v>0.13</v>
      </c>
      <c r="J694" s="112">
        <v>0.08</v>
      </c>
      <c r="K694" s="112">
        <v>7.0000000000000007E-2</v>
      </c>
      <c r="L694" s="112">
        <v>7.0000000000000007E-2</v>
      </c>
      <c r="M694" s="112">
        <v>0.02</v>
      </c>
      <c r="N694" s="112">
        <v>0.02</v>
      </c>
      <c r="O694" s="112">
        <v>0.01</v>
      </c>
      <c r="P694" s="112">
        <v>1.0568793235972301E-2</v>
      </c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3"/>
    </row>
    <row r="695" spans="1:31" x14ac:dyDescent="0.25">
      <c r="A695" s="219"/>
      <c r="B695" s="78" t="s">
        <v>729</v>
      </c>
      <c r="D695" s="112"/>
      <c r="E695" s="112">
        <v>0</v>
      </c>
      <c r="F695" s="112">
        <v>0.88</v>
      </c>
      <c r="G695" s="112">
        <v>0.91</v>
      </c>
      <c r="H695" s="112">
        <v>0.9</v>
      </c>
      <c r="I695" s="112">
        <v>0.89</v>
      </c>
      <c r="J695" s="112">
        <v>0.88</v>
      </c>
      <c r="K695" s="112">
        <v>0.87</v>
      </c>
      <c r="L695" s="112">
        <v>0.85</v>
      </c>
      <c r="M695" s="112" t="s">
        <v>472</v>
      </c>
      <c r="N695" s="112">
        <v>0</v>
      </c>
      <c r="O695" s="112">
        <v>0</v>
      </c>
      <c r="P695" s="112">
        <v>0</v>
      </c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3"/>
    </row>
    <row r="696" spans="1:31" x14ac:dyDescent="0.25">
      <c r="A696" s="219"/>
      <c r="B696" s="78" t="s">
        <v>730</v>
      </c>
      <c r="D696" s="112"/>
      <c r="E696" s="112">
        <v>0</v>
      </c>
      <c r="F696" s="112">
        <v>0.53</v>
      </c>
      <c r="G696" s="112">
        <v>0.78</v>
      </c>
      <c r="H696" s="112">
        <v>0.61</v>
      </c>
      <c r="I696" s="112">
        <v>0.6</v>
      </c>
      <c r="J696" s="112">
        <v>0.51</v>
      </c>
      <c r="K696" s="112">
        <v>0.47</v>
      </c>
      <c r="L696" s="112">
        <v>0.46</v>
      </c>
      <c r="M696" s="112">
        <v>0.02</v>
      </c>
      <c r="N696" s="112">
        <v>0.02</v>
      </c>
      <c r="O696" s="112">
        <v>0.01</v>
      </c>
      <c r="P696" s="112">
        <v>1.0568793235972301E-2</v>
      </c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3"/>
    </row>
    <row r="697" spans="1:31" x14ac:dyDescent="0.25">
      <c r="A697" s="111"/>
      <c r="B697" s="101"/>
      <c r="D697" s="80"/>
      <c r="E697" s="80"/>
      <c r="F697" s="80"/>
      <c r="G697" s="80"/>
      <c r="H697" s="80"/>
      <c r="I697" s="80"/>
      <c r="J697" s="80"/>
      <c r="K697" s="80"/>
      <c r="L697" s="80"/>
      <c r="M697" s="80">
        <v>0</v>
      </c>
      <c r="N697" s="80">
        <v>0</v>
      </c>
      <c r="O697" s="80">
        <v>0</v>
      </c>
      <c r="P697" s="80">
        <v>0</v>
      </c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3"/>
    </row>
    <row r="698" spans="1:31" x14ac:dyDescent="0.25">
      <c r="A698" s="218" t="s">
        <v>731</v>
      </c>
      <c r="B698" s="78" t="s">
        <v>732</v>
      </c>
      <c r="D698" s="80"/>
      <c r="E698" s="80">
        <v>391.55</v>
      </c>
      <c r="F698" s="80">
        <v>393.19</v>
      </c>
      <c r="G698" s="80">
        <v>382.55</v>
      </c>
      <c r="H698" s="80">
        <v>335.49</v>
      </c>
      <c r="I698" s="80">
        <v>358.96</v>
      </c>
      <c r="J698" s="80">
        <v>374.04</v>
      </c>
      <c r="K698" s="80">
        <v>389.43</v>
      </c>
      <c r="L698" s="80">
        <v>415.43</v>
      </c>
      <c r="M698" s="80">
        <v>437.45</v>
      </c>
      <c r="N698" s="80">
        <v>475.62</v>
      </c>
      <c r="O698" s="80">
        <v>489.51</v>
      </c>
      <c r="P698" s="80">
        <v>543.92814297793302</v>
      </c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3"/>
    </row>
    <row r="699" spans="1:31" x14ac:dyDescent="0.25">
      <c r="A699" s="219"/>
      <c r="B699" s="78" t="s">
        <v>733</v>
      </c>
      <c r="D699" s="79"/>
      <c r="E699" s="79">
        <v>32284</v>
      </c>
      <c r="F699" s="79">
        <v>33585</v>
      </c>
      <c r="G699" s="79">
        <v>33422</v>
      </c>
      <c r="H699" s="79">
        <v>33547</v>
      </c>
      <c r="I699" s="79">
        <v>35830</v>
      </c>
      <c r="J699" s="79">
        <v>36428</v>
      </c>
      <c r="K699" s="79">
        <v>39428</v>
      </c>
      <c r="L699" s="79">
        <v>45216</v>
      </c>
      <c r="M699" s="79">
        <v>49102</v>
      </c>
      <c r="N699" s="79">
        <v>55190</v>
      </c>
      <c r="O699" s="79">
        <v>57291</v>
      </c>
      <c r="P699" s="79">
        <v>63272</v>
      </c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3"/>
    </row>
    <row r="700" spans="1:31" x14ac:dyDescent="0.25">
      <c r="A700" s="219"/>
      <c r="B700" s="78" t="s">
        <v>734</v>
      </c>
      <c r="D700" s="80"/>
      <c r="E700" s="80">
        <v>82.45</v>
      </c>
      <c r="F700" s="80">
        <v>85.42</v>
      </c>
      <c r="G700" s="80">
        <v>87.37</v>
      </c>
      <c r="H700" s="80">
        <v>99.99</v>
      </c>
      <c r="I700" s="80">
        <v>99.82</v>
      </c>
      <c r="J700" s="80">
        <v>97.39</v>
      </c>
      <c r="K700" s="80">
        <v>101.25</v>
      </c>
      <c r="L700" s="80">
        <v>108.84</v>
      </c>
      <c r="M700" s="80">
        <v>112.25</v>
      </c>
      <c r="N700" s="80">
        <v>116.04</v>
      </c>
      <c r="O700" s="80">
        <v>117.04</v>
      </c>
      <c r="P700" s="80">
        <v>116.32418880478301</v>
      </c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3"/>
    </row>
    <row r="701" spans="1:31" x14ac:dyDescent="0.25">
      <c r="A701" s="85"/>
      <c r="B701" s="86"/>
      <c r="D701" s="87"/>
      <c r="E701" s="87"/>
      <c r="F701" s="87"/>
      <c r="G701" s="87"/>
      <c r="H701" s="87"/>
      <c r="I701" s="87"/>
      <c r="J701" s="87"/>
      <c r="K701" s="87"/>
      <c r="L701" s="87"/>
      <c r="M701" s="87">
        <v>0</v>
      </c>
      <c r="N701" s="87">
        <v>0</v>
      </c>
      <c r="O701" s="87">
        <v>0</v>
      </c>
      <c r="P701" s="87">
        <v>0</v>
      </c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3"/>
    </row>
    <row r="702" spans="1:31" x14ac:dyDescent="0.25">
      <c r="A702" s="218" t="s">
        <v>735</v>
      </c>
      <c r="B702" s="78" t="s">
        <v>736</v>
      </c>
      <c r="D702" s="80"/>
      <c r="E702" s="80">
        <v>109.84</v>
      </c>
      <c r="F702" s="80">
        <v>103.78</v>
      </c>
      <c r="G702" s="80">
        <v>101.22</v>
      </c>
      <c r="H702" s="80">
        <v>102.03</v>
      </c>
      <c r="I702" s="80">
        <v>104.18</v>
      </c>
      <c r="J702" s="80">
        <v>107.44</v>
      </c>
      <c r="K702" s="80">
        <v>112.7</v>
      </c>
      <c r="L702" s="80">
        <v>124.95</v>
      </c>
      <c r="M702" s="80">
        <v>129.08000000000001</v>
      </c>
      <c r="N702" s="80">
        <v>132.91999999999999</v>
      </c>
      <c r="O702" s="80">
        <v>132.21</v>
      </c>
      <c r="P702" s="80">
        <v>134.05902767078999</v>
      </c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3"/>
    </row>
    <row r="703" spans="1:31" x14ac:dyDescent="0.25">
      <c r="A703" s="219"/>
      <c r="B703" s="78" t="s">
        <v>737</v>
      </c>
      <c r="D703" s="79"/>
      <c r="E703" s="79">
        <v>12924</v>
      </c>
      <c r="F703" s="79">
        <v>13040</v>
      </c>
      <c r="G703" s="79">
        <v>13161</v>
      </c>
      <c r="H703" s="79">
        <v>13329</v>
      </c>
      <c r="I703" s="79">
        <v>13965</v>
      </c>
      <c r="J703" s="79">
        <v>14117</v>
      </c>
      <c r="K703" s="79">
        <v>15291</v>
      </c>
      <c r="L703" s="79">
        <v>18103</v>
      </c>
      <c r="M703" s="79">
        <v>19671</v>
      </c>
      <c r="N703" s="79">
        <v>20912</v>
      </c>
      <c r="O703" s="79">
        <v>21056</v>
      </c>
      <c r="P703" s="79">
        <v>22234</v>
      </c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3"/>
    </row>
    <row r="704" spans="1:31" x14ac:dyDescent="0.25">
      <c r="A704" s="219"/>
      <c r="B704" s="78" t="s">
        <v>738</v>
      </c>
      <c r="D704" s="80"/>
      <c r="E704" s="80">
        <v>117.66</v>
      </c>
      <c r="F704" s="80">
        <v>125.65</v>
      </c>
      <c r="G704" s="80">
        <v>130.02000000000001</v>
      </c>
      <c r="H704" s="80">
        <v>130.63999999999999</v>
      </c>
      <c r="I704" s="80">
        <v>134.05000000000001</v>
      </c>
      <c r="J704" s="80">
        <v>131.4</v>
      </c>
      <c r="K704" s="80">
        <v>135.68</v>
      </c>
      <c r="L704" s="80">
        <v>144.88</v>
      </c>
      <c r="M704" s="80">
        <v>152.38999999999999</v>
      </c>
      <c r="N704" s="80">
        <v>157.32</v>
      </c>
      <c r="O704" s="80">
        <v>159.26</v>
      </c>
      <c r="P704" s="80">
        <v>165.85231435961299</v>
      </c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3"/>
    </row>
    <row r="705" spans="1:31" x14ac:dyDescent="0.25">
      <c r="A705" s="85"/>
      <c r="B705" s="86"/>
      <c r="D705" s="87"/>
      <c r="E705" s="87"/>
      <c r="F705" s="87"/>
      <c r="G705" s="87"/>
      <c r="H705" s="87"/>
      <c r="I705" s="87"/>
      <c r="J705" s="87"/>
      <c r="K705" s="87"/>
      <c r="L705" s="87"/>
      <c r="M705" s="87">
        <v>0</v>
      </c>
      <c r="N705" s="87">
        <v>0</v>
      </c>
      <c r="O705" s="87">
        <v>0</v>
      </c>
      <c r="P705" s="87">
        <v>0</v>
      </c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3"/>
    </row>
    <row r="706" spans="1:31" ht="77.25" customHeight="1" x14ac:dyDescent="0.25">
      <c r="A706" s="218" t="s">
        <v>739</v>
      </c>
      <c r="B706" s="78" t="s">
        <v>740</v>
      </c>
      <c r="D706" s="80"/>
      <c r="E706" s="80">
        <v>456.97</v>
      </c>
      <c r="F706" s="80">
        <v>453.42</v>
      </c>
      <c r="G706" s="80">
        <v>449.21</v>
      </c>
      <c r="H706" s="80">
        <v>472.82</v>
      </c>
      <c r="I706" s="80">
        <v>492.25</v>
      </c>
      <c r="J706" s="80">
        <v>492.22</v>
      </c>
      <c r="K706" s="80">
        <v>492.49</v>
      </c>
      <c r="L706" s="80">
        <v>509.64</v>
      </c>
      <c r="M706" s="80">
        <v>514.35</v>
      </c>
      <c r="N706" s="80">
        <v>502.98</v>
      </c>
      <c r="O706" s="80">
        <v>496.61</v>
      </c>
      <c r="P706" s="80">
        <v>511.22687266296799</v>
      </c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3"/>
    </row>
    <row r="707" spans="1:31" x14ac:dyDescent="0.25">
      <c r="A707" s="219"/>
      <c r="B707" s="78" t="s">
        <v>741</v>
      </c>
      <c r="D707" s="79"/>
      <c r="E707" s="79">
        <v>61703</v>
      </c>
      <c r="F707" s="79">
        <v>63812</v>
      </c>
      <c r="G707" s="79">
        <v>63698</v>
      </c>
      <c r="H707" s="79">
        <v>70006</v>
      </c>
      <c r="I707" s="79">
        <v>72883</v>
      </c>
      <c r="J707" s="79">
        <v>70705</v>
      </c>
      <c r="K707" s="79">
        <v>71866</v>
      </c>
      <c r="L707" s="79">
        <v>81249</v>
      </c>
      <c r="M707" s="79">
        <v>83418</v>
      </c>
      <c r="N707" s="79">
        <v>83126.5</v>
      </c>
      <c r="O707" s="79">
        <v>81541</v>
      </c>
      <c r="P707" s="79">
        <v>84731</v>
      </c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3"/>
    </row>
    <row r="708" spans="1:31" x14ac:dyDescent="0.25">
      <c r="A708" s="219"/>
      <c r="B708" s="78" t="s">
        <v>742</v>
      </c>
      <c r="D708" s="80"/>
      <c r="E708" s="80">
        <v>135.03</v>
      </c>
      <c r="F708" s="80">
        <v>140.72999999999999</v>
      </c>
      <c r="G708" s="80">
        <v>141.80000000000001</v>
      </c>
      <c r="H708" s="80">
        <v>148.06</v>
      </c>
      <c r="I708" s="80">
        <v>148.06</v>
      </c>
      <c r="J708" s="80">
        <v>143.63999999999999</v>
      </c>
      <c r="K708" s="80">
        <v>145.91999999999999</v>
      </c>
      <c r="L708" s="80">
        <v>159.41999999999999</v>
      </c>
      <c r="M708" s="80">
        <v>162.18</v>
      </c>
      <c r="N708" s="80">
        <v>165.27</v>
      </c>
      <c r="O708" s="80">
        <v>164.2</v>
      </c>
      <c r="P708" s="80">
        <v>165.74050491250301</v>
      </c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3"/>
    </row>
    <row r="709" spans="1:31" x14ac:dyDescent="0.25">
      <c r="A709" s="85"/>
      <c r="B709" s="86"/>
      <c r="D709" s="87"/>
      <c r="E709" s="87"/>
      <c r="F709" s="87"/>
      <c r="G709" s="87"/>
      <c r="H709" s="87"/>
      <c r="I709" s="87"/>
      <c r="J709" s="87"/>
      <c r="K709" s="87"/>
      <c r="L709" s="87"/>
      <c r="M709" s="87">
        <v>0</v>
      </c>
      <c r="N709" s="87">
        <v>0</v>
      </c>
      <c r="O709" s="87">
        <v>0</v>
      </c>
      <c r="P709" s="87">
        <v>0</v>
      </c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3"/>
    </row>
    <row r="710" spans="1:31" x14ac:dyDescent="0.25">
      <c r="A710" s="218" t="s">
        <v>743</v>
      </c>
      <c r="B710" s="78" t="s">
        <v>744</v>
      </c>
      <c r="D710" s="80"/>
      <c r="E710" s="80">
        <v>3.21</v>
      </c>
      <c r="F710" s="80">
        <v>2.25</v>
      </c>
      <c r="G710" s="80">
        <v>2.95</v>
      </c>
      <c r="H710" s="80">
        <v>3</v>
      </c>
      <c r="I710" s="80">
        <v>3</v>
      </c>
      <c r="J710" s="80">
        <v>3</v>
      </c>
      <c r="K710" s="80">
        <v>3</v>
      </c>
      <c r="L710" s="80">
        <v>1</v>
      </c>
      <c r="M710" s="80">
        <v>1</v>
      </c>
      <c r="N710" s="80">
        <v>1</v>
      </c>
      <c r="O710" s="80">
        <v>3</v>
      </c>
      <c r="P710" s="80">
        <v>2.6724999999999999</v>
      </c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3"/>
    </row>
    <row r="711" spans="1:31" x14ac:dyDescent="0.25">
      <c r="A711" s="219"/>
      <c r="B711" s="78" t="s">
        <v>745</v>
      </c>
      <c r="D711" s="79"/>
      <c r="E711" s="79">
        <v>1465</v>
      </c>
      <c r="F711" s="79">
        <v>1127</v>
      </c>
      <c r="G711" s="79">
        <v>1669</v>
      </c>
      <c r="H711" s="79">
        <v>1687</v>
      </c>
      <c r="I711" s="79">
        <v>1781</v>
      </c>
      <c r="J711" s="79">
        <v>1711</v>
      </c>
      <c r="K711" s="79">
        <v>1645</v>
      </c>
      <c r="L711" s="79">
        <v>664</v>
      </c>
      <c r="M711" s="79">
        <v>779</v>
      </c>
      <c r="N711" s="79">
        <v>750</v>
      </c>
      <c r="O711" s="79">
        <v>1806</v>
      </c>
      <c r="P711" s="79">
        <v>1685</v>
      </c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3"/>
    </row>
    <row r="712" spans="1:31" x14ac:dyDescent="0.25">
      <c r="A712" s="219"/>
      <c r="B712" s="78" t="s">
        <v>746</v>
      </c>
      <c r="D712" s="80"/>
      <c r="E712" s="80">
        <v>456.39</v>
      </c>
      <c r="F712" s="80">
        <v>500.89</v>
      </c>
      <c r="G712" s="80">
        <v>565.76</v>
      </c>
      <c r="H712" s="80">
        <v>562.33000000000004</v>
      </c>
      <c r="I712" s="80">
        <v>593.66999999999996</v>
      </c>
      <c r="J712" s="80">
        <v>570.33000000000004</v>
      </c>
      <c r="K712" s="80">
        <v>548.33000000000004</v>
      </c>
      <c r="L712" s="80">
        <v>664</v>
      </c>
      <c r="M712" s="80">
        <v>779</v>
      </c>
      <c r="N712" s="80">
        <v>750</v>
      </c>
      <c r="O712" s="80">
        <v>602</v>
      </c>
      <c r="P712" s="80">
        <v>630.49579045837197</v>
      </c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3"/>
    </row>
    <row r="713" spans="1:31" x14ac:dyDescent="0.25">
      <c r="A713" s="85"/>
      <c r="B713" s="86"/>
      <c r="D713" s="87"/>
      <c r="E713" s="87"/>
      <c r="F713" s="87"/>
      <c r="G713" s="87"/>
      <c r="H713" s="87"/>
      <c r="I713" s="87"/>
      <c r="J713" s="87"/>
      <c r="K713" s="87"/>
      <c r="L713" s="87"/>
      <c r="M713" s="87">
        <v>0</v>
      </c>
      <c r="N713" s="87">
        <v>0</v>
      </c>
      <c r="O713" s="87">
        <v>0</v>
      </c>
      <c r="P713" s="87">
        <v>0</v>
      </c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3"/>
    </row>
    <row r="714" spans="1:31" x14ac:dyDescent="0.25">
      <c r="A714" s="218" t="s">
        <v>747</v>
      </c>
      <c r="B714" s="78" t="s">
        <v>748</v>
      </c>
      <c r="D714" s="80"/>
      <c r="E714" s="80">
        <v>216.67</v>
      </c>
      <c r="F714" s="80">
        <v>221.79</v>
      </c>
      <c r="G714" s="80">
        <v>225.57</v>
      </c>
      <c r="H714" s="80">
        <v>226</v>
      </c>
      <c r="I714" s="80">
        <v>229.53</v>
      </c>
      <c r="J714" s="80">
        <v>229</v>
      </c>
      <c r="K714" s="80">
        <v>234</v>
      </c>
      <c r="L714" s="80">
        <v>234</v>
      </c>
      <c r="M714" s="80">
        <v>253</v>
      </c>
      <c r="N714" s="80">
        <v>259</v>
      </c>
      <c r="O714" s="80">
        <v>260</v>
      </c>
      <c r="P714" s="80">
        <v>262.6825</v>
      </c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3"/>
    </row>
    <row r="715" spans="1:31" x14ac:dyDescent="0.25">
      <c r="A715" s="219"/>
      <c r="B715" s="78" t="s">
        <v>749</v>
      </c>
      <c r="D715" s="79"/>
      <c r="E715" s="79">
        <v>22364</v>
      </c>
      <c r="F715" s="79">
        <v>23919</v>
      </c>
      <c r="G715" s="79">
        <v>24775</v>
      </c>
      <c r="H715" s="79">
        <v>24293</v>
      </c>
      <c r="I715" s="79">
        <v>24882</v>
      </c>
      <c r="J715" s="79">
        <v>29049</v>
      </c>
      <c r="K715" s="79">
        <v>31399</v>
      </c>
      <c r="L715" s="79">
        <v>31917</v>
      </c>
      <c r="M715" s="79">
        <v>33825</v>
      </c>
      <c r="N715" s="79">
        <v>36706</v>
      </c>
      <c r="O715" s="79">
        <v>37569</v>
      </c>
      <c r="P715" s="79">
        <v>39160</v>
      </c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3"/>
    </row>
    <row r="716" spans="1:31" x14ac:dyDescent="0.25">
      <c r="A716" s="219"/>
      <c r="B716" s="78" t="s">
        <v>750</v>
      </c>
      <c r="D716" s="80"/>
      <c r="E716" s="80">
        <v>103.22</v>
      </c>
      <c r="F716" s="80">
        <v>107.85</v>
      </c>
      <c r="G716" s="80">
        <v>109.83</v>
      </c>
      <c r="H716" s="80">
        <v>107.49</v>
      </c>
      <c r="I716" s="80">
        <v>108.4</v>
      </c>
      <c r="J716" s="80">
        <v>126.85</v>
      </c>
      <c r="K716" s="80">
        <v>134.18</v>
      </c>
      <c r="L716" s="80">
        <v>136.4</v>
      </c>
      <c r="M716" s="80">
        <v>133.69999999999999</v>
      </c>
      <c r="N716" s="80">
        <v>141.72</v>
      </c>
      <c r="O716" s="80">
        <v>144.5</v>
      </c>
      <c r="P716" s="80">
        <v>149.077308157186</v>
      </c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3"/>
    </row>
    <row r="717" spans="1:31" x14ac:dyDescent="0.25">
      <c r="A717" s="85"/>
      <c r="B717" s="86"/>
      <c r="D717" s="87"/>
      <c r="E717" s="87"/>
      <c r="F717" s="87"/>
      <c r="G717" s="87"/>
      <c r="H717" s="87"/>
      <c r="I717" s="87"/>
      <c r="J717" s="87"/>
      <c r="K717" s="87"/>
      <c r="L717" s="87"/>
      <c r="M717" s="87">
        <v>0</v>
      </c>
      <c r="N717" s="87">
        <v>0</v>
      </c>
      <c r="O717" s="87">
        <v>0</v>
      </c>
      <c r="P717" s="87">
        <v>0</v>
      </c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3"/>
    </row>
    <row r="718" spans="1:31" x14ac:dyDescent="0.25">
      <c r="A718" s="218" t="s">
        <v>751</v>
      </c>
      <c r="B718" s="78" t="s">
        <v>752</v>
      </c>
      <c r="D718" s="80"/>
      <c r="E718" s="80">
        <v>1178.24</v>
      </c>
      <c r="F718" s="80">
        <v>1174.43</v>
      </c>
      <c r="G718" s="80">
        <v>1161.5</v>
      </c>
      <c r="H718" s="80">
        <v>1139.33</v>
      </c>
      <c r="I718" s="80">
        <v>1187.92</v>
      </c>
      <c r="J718" s="80">
        <v>1205.7</v>
      </c>
      <c r="K718" s="80">
        <v>1231.6199999999999</v>
      </c>
      <c r="L718" s="80">
        <v>1285.02</v>
      </c>
      <c r="M718" s="80">
        <v>1334.88</v>
      </c>
      <c r="N718" s="80">
        <v>1371.52</v>
      </c>
      <c r="O718" s="80">
        <v>1381.33</v>
      </c>
      <c r="P718" s="80">
        <v>1454.5690433116899</v>
      </c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3"/>
    </row>
    <row r="719" spans="1:31" x14ac:dyDescent="0.25">
      <c r="A719" s="219"/>
      <c r="B719" s="78" t="s">
        <v>753</v>
      </c>
      <c r="D719" s="79"/>
      <c r="E719" s="79">
        <v>130740</v>
      </c>
      <c r="F719" s="79">
        <v>135483</v>
      </c>
      <c r="G719" s="79">
        <v>136725</v>
      </c>
      <c r="H719" s="79">
        <v>142862</v>
      </c>
      <c r="I719" s="79">
        <v>149341</v>
      </c>
      <c r="J719" s="79">
        <v>152010</v>
      </c>
      <c r="K719" s="79">
        <v>161232</v>
      </c>
      <c r="L719" s="79">
        <v>177318</v>
      </c>
      <c r="M719" s="79">
        <v>193540</v>
      </c>
      <c r="N719" s="79">
        <v>197907</v>
      </c>
      <c r="O719" s="79">
        <v>200069</v>
      </c>
      <c r="P719" s="79">
        <v>211346</v>
      </c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3"/>
    </row>
    <row r="720" spans="1:31" x14ac:dyDescent="0.25">
      <c r="A720" s="219"/>
      <c r="B720" s="78" t="s">
        <v>754</v>
      </c>
      <c r="D720" s="80"/>
      <c r="E720" s="80">
        <v>110.96</v>
      </c>
      <c r="F720" s="80">
        <v>115.36</v>
      </c>
      <c r="G720" s="80">
        <v>117.71</v>
      </c>
      <c r="H720" s="80">
        <v>125.39</v>
      </c>
      <c r="I720" s="80">
        <v>125.72</v>
      </c>
      <c r="J720" s="80">
        <v>126.08</v>
      </c>
      <c r="K720" s="80">
        <v>130.91</v>
      </c>
      <c r="L720" s="80">
        <v>137.99</v>
      </c>
      <c r="M720" s="80">
        <v>144.99</v>
      </c>
      <c r="N720" s="80">
        <v>144.30000000000001</v>
      </c>
      <c r="O720" s="80">
        <v>144.84</v>
      </c>
      <c r="P720" s="80">
        <v>145.29801866181501</v>
      </c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3"/>
    </row>
    <row r="721" spans="1:31" x14ac:dyDescent="0.25">
      <c r="A721" s="111"/>
      <c r="B721" s="111"/>
      <c r="D721" s="102"/>
      <c r="E721" s="102"/>
      <c r="F721" s="102"/>
      <c r="G721" s="102"/>
      <c r="H721" s="102"/>
      <c r="I721" s="102"/>
      <c r="J721" s="102"/>
      <c r="K721" s="102"/>
      <c r="L721" s="102"/>
      <c r="M721" s="102">
        <v>0</v>
      </c>
      <c r="N721" s="102">
        <v>0</v>
      </c>
      <c r="O721" s="102">
        <v>0</v>
      </c>
      <c r="P721" s="102">
        <v>0</v>
      </c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3"/>
    </row>
    <row r="722" spans="1:31" x14ac:dyDescent="0.25">
      <c r="A722" s="113" t="s">
        <v>755</v>
      </c>
      <c r="B722" s="78" t="s">
        <v>756</v>
      </c>
      <c r="D722" s="80"/>
      <c r="E722" s="80">
        <v>114412</v>
      </c>
      <c r="F722" s="80">
        <v>113854</v>
      </c>
      <c r="G722" s="80">
        <v>124930</v>
      </c>
      <c r="H722" s="80">
        <v>153218</v>
      </c>
      <c r="I722" s="80">
        <v>184954</v>
      </c>
      <c r="J722" s="80">
        <v>195413</v>
      </c>
      <c r="K722" s="80">
        <v>185856</v>
      </c>
      <c r="L722" s="80">
        <v>185374</v>
      </c>
      <c r="M722" s="80">
        <v>181977</v>
      </c>
      <c r="N722" s="80">
        <v>208376</v>
      </c>
      <c r="O722" s="80">
        <v>227897</v>
      </c>
      <c r="P722" s="80">
        <v>209282</v>
      </c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3"/>
    </row>
    <row r="723" spans="1:31" x14ac:dyDescent="0.25">
      <c r="A723" s="114"/>
      <c r="B723" s="111"/>
      <c r="D723" s="102"/>
      <c r="E723" s="102"/>
      <c r="F723" s="102"/>
      <c r="G723" s="102"/>
      <c r="H723" s="102"/>
      <c r="I723" s="102"/>
      <c r="J723" s="102"/>
      <c r="K723" s="102"/>
      <c r="L723" s="102"/>
      <c r="M723" s="102">
        <v>0</v>
      </c>
      <c r="N723" s="102">
        <v>0</v>
      </c>
      <c r="O723" s="102">
        <v>0</v>
      </c>
      <c r="P723" s="102">
        <v>0</v>
      </c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3"/>
    </row>
    <row r="724" spans="1:31" x14ac:dyDescent="0.25">
      <c r="A724" s="115"/>
      <c r="B724" s="111"/>
      <c r="D724" s="102"/>
      <c r="E724" s="102"/>
      <c r="F724" s="102"/>
      <c r="G724" s="102"/>
      <c r="H724" s="102"/>
      <c r="I724" s="102"/>
      <c r="J724" s="102"/>
      <c r="K724" s="102"/>
      <c r="L724" s="102"/>
      <c r="M724" s="102">
        <v>0</v>
      </c>
      <c r="N724" s="102">
        <v>0</v>
      </c>
      <c r="O724" s="102">
        <v>0</v>
      </c>
      <c r="P724" s="102">
        <v>0</v>
      </c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3"/>
    </row>
    <row r="725" spans="1:31" ht="15" customHeight="1" x14ac:dyDescent="0.25">
      <c r="A725" s="216" t="s">
        <v>757</v>
      </c>
      <c r="B725" s="116" t="s">
        <v>758</v>
      </c>
      <c r="D725" s="117"/>
      <c r="E725" s="117"/>
      <c r="F725" s="117">
        <v>216000</v>
      </c>
      <c r="G725" s="117">
        <v>217000</v>
      </c>
      <c r="H725" s="117">
        <v>232400</v>
      </c>
      <c r="I725" s="117">
        <v>246000</v>
      </c>
      <c r="J725" s="117">
        <v>256700</v>
      </c>
      <c r="K725" s="117">
        <v>267360</v>
      </c>
      <c r="L725" s="117">
        <v>277995</v>
      </c>
      <c r="M725" s="117">
        <v>304080</v>
      </c>
      <c r="N725" s="117">
        <v>316558</v>
      </c>
      <c r="O725" s="117">
        <v>324193</v>
      </c>
      <c r="P725" s="117">
        <v>342834</v>
      </c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3"/>
    </row>
    <row r="726" spans="1:31" x14ac:dyDescent="0.25">
      <c r="A726" s="217"/>
      <c r="B726" s="116" t="s">
        <v>759</v>
      </c>
      <c r="D726" s="117"/>
      <c r="E726" s="117"/>
      <c r="F726" s="117">
        <v>2625</v>
      </c>
      <c r="G726" s="117">
        <v>2675</v>
      </c>
      <c r="H726" s="117">
        <v>3068</v>
      </c>
      <c r="I726" s="117">
        <v>4270</v>
      </c>
      <c r="J726" s="117">
        <v>3500</v>
      </c>
      <c r="K726" s="117">
        <v>4217</v>
      </c>
      <c r="L726" s="117">
        <v>4220</v>
      </c>
      <c r="M726" s="117">
        <v>5062</v>
      </c>
      <c r="N726" s="117">
        <v>5280</v>
      </c>
      <c r="O726" s="117">
        <v>5612</v>
      </c>
      <c r="P726" s="117">
        <v>5600</v>
      </c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3"/>
    </row>
    <row r="727" spans="1:31" x14ac:dyDescent="0.25">
      <c r="A727" s="217"/>
      <c r="B727" s="116" t="s">
        <v>760</v>
      </c>
      <c r="D727" s="117"/>
      <c r="E727" s="117"/>
      <c r="F727" s="117"/>
      <c r="G727" s="117"/>
      <c r="H727" s="117"/>
      <c r="I727" s="117"/>
      <c r="J727" s="117"/>
      <c r="K727" s="117"/>
      <c r="L727" s="117"/>
      <c r="M727" s="117">
        <v>0</v>
      </c>
      <c r="N727" s="117">
        <v>0</v>
      </c>
      <c r="O727" s="117">
        <v>0</v>
      </c>
      <c r="P727" s="117">
        <v>0</v>
      </c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3"/>
    </row>
    <row r="728" spans="1:31" x14ac:dyDescent="0.25">
      <c r="A728" s="217"/>
      <c r="B728" s="116" t="s">
        <v>761</v>
      </c>
      <c r="D728" s="117"/>
      <c r="E728" s="117"/>
      <c r="F728" s="117"/>
      <c r="G728" s="117"/>
      <c r="H728" s="117"/>
      <c r="I728" s="117"/>
      <c r="J728" s="117"/>
      <c r="K728" s="117"/>
      <c r="L728" s="117"/>
      <c r="M728" s="117">
        <v>0</v>
      </c>
      <c r="N728" s="117">
        <v>0</v>
      </c>
      <c r="O728" s="117">
        <v>0</v>
      </c>
      <c r="P728" s="117">
        <v>0</v>
      </c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3"/>
    </row>
    <row r="729" spans="1:31" x14ac:dyDescent="0.25">
      <c r="A729" s="217"/>
      <c r="B729" s="116" t="s">
        <v>547</v>
      </c>
      <c r="D729" s="117"/>
      <c r="E729" s="117"/>
      <c r="F729" s="117"/>
      <c r="G729" s="117"/>
      <c r="H729" s="117"/>
      <c r="I729" s="117"/>
      <c r="J729" s="117"/>
      <c r="K729" s="117"/>
      <c r="L729" s="117"/>
      <c r="M729" s="117">
        <v>0</v>
      </c>
      <c r="N729" s="117">
        <v>0</v>
      </c>
      <c r="O729" s="117">
        <v>0</v>
      </c>
      <c r="P729" s="117">
        <v>0</v>
      </c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3"/>
    </row>
    <row r="730" spans="1:31" x14ac:dyDescent="0.25">
      <c r="A730" s="217"/>
      <c r="B730" s="116" t="s">
        <v>762</v>
      </c>
      <c r="D730" s="117"/>
      <c r="E730" s="117"/>
      <c r="F730" s="117"/>
      <c r="G730" s="117"/>
      <c r="H730" s="117"/>
      <c r="I730" s="117"/>
      <c r="J730" s="117"/>
      <c r="K730" s="117"/>
      <c r="L730" s="117"/>
      <c r="M730" s="117">
        <v>0</v>
      </c>
      <c r="N730" s="117">
        <v>0</v>
      </c>
      <c r="O730" s="117">
        <v>0</v>
      </c>
      <c r="P730" s="117">
        <v>0</v>
      </c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3"/>
    </row>
    <row r="731" spans="1:31" x14ac:dyDescent="0.25">
      <c r="A731" s="217"/>
      <c r="B731" s="116" t="s">
        <v>763</v>
      </c>
      <c r="D731" s="117"/>
      <c r="E731" s="117"/>
      <c r="F731" s="117"/>
      <c r="G731" s="117"/>
      <c r="H731" s="117">
        <v>1800</v>
      </c>
      <c r="I731" s="117">
        <v>1000</v>
      </c>
      <c r="J731" s="117">
        <v>1725</v>
      </c>
      <c r="K731" s="117">
        <v>900</v>
      </c>
      <c r="L731" s="117">
        <v>900</v>
      </c>
      <c r="M731" s="117">
        <v>1700</v>
      </c>
      <c r="N731" s="117">
        <v>1200</v>
      </c>
      <c r="O731" s="117">
        <v>800</v>
      </c>
      <c r="P731" s="117">
        <v>800</v>
      </c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3"/>
    </row>
    <row r="732" spans="1:31" x14ac:dyDescent="0.25">
      <c r="A732" s="217"/>
      <c r="B732" s="116" t="s">
        <v>764</v>
      </c>
      <c r="D732" s="117"/>
      <c r="E732" s="117"/>
      <c r="F732" s="117">
        <v>218625</v>
      </c>
      <c r="G732" s="117">
        <v>219675</v>
      </c>
      <c r="H732" s="117">
        <v>237268</v>
      </c>
      <c r="I732" s="117">
        <f>SUM(I725:I731)</f>
        <v>251270</v>
      </c>
      <c r="J732" s="117">
        <v>261925</v>
      </c>
      <c r="K732" s="117">
        <v>272477</v>
      </c>
      <c r="L732" s="117">
        <v>283115</v>
      </c>
      <c r="M732" s="117">
        <v>310842</v>
      </c>
      <c r="N732" s="117">
        <v>323038</v>
      </c>
      <c r="O732" s="117">
        <v>330605</v>
      </c>
      <c r="P732" s="117">
        <v>349234</v>
      </c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3"/>
    </row>
    <row r="733" spans="1:31" x14ac:dyDescent="0.25">
      <c r="A733" s="118"/>
      <c r="B733" s="119"/>
      <c r="D733" s="120"/>
      <c r="E733" s="120"/>
      <c r="F733" s="120"/>
      <c r="G733" s="120"/>
      <c r="H733" s="120"/>
      <c r="I733" s="120"/>
      <c r="J733" s="120"/>
      <c r="K733" s="120"/>
      <c r="L733" s="120"/>
      <c r="M733" s="120">
        <v>0</v>
      </c>
      <c r="N733" s="120">
        <v>0</v>
      </c>
      <c r="O733" s="120">
        <v>0</v>
      </c>
      <c r="P733" s="120">
        <v>0</v>
      </c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3"/>
    </row>
    <row r="734" spans="1:31" ht="15" customHeight="1" x14ac:dyDescent="0.25">
      <c r="A734" s="220" t="s">
        <v>765</v>
      </c>
      <c r="B734" s="116" t="s">
        <v>766</v>
      </c>
      <c r="D734" s="117"/>
      <c r="E734" s="117"/>
      <c r="F734" s="117">
        <v>685</v>
      </c>
      <c r="G734" s="117">
        <v>443</v>
      </c>
      <c r="H734" s="117">
        <v>492</v>
      </c>
      <c r="I734" s="117">
        <v>602</v>
      </c>
      <c r="J734" s="117">
        <v>456</v>
      </c>
      <c r="K734" s="117">
        <v>436</v>
      </c>
      <c r="L734" s="117">
        <v>465</v>
      </c>
      <c r="M734" s="117">
        <v>787</v>
      </c>
      <c r="N734" s="117">
        <v>788</v>
      </c>
      <c r="O734" s="117">
        <v>917</v>
      </c>
      <c r="P734" s="117">
        <v>2031</v>
      </c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3"/>
    </row>
    <row r="735" spans="1:31" x14ac:dyDescent="0.25">
      <c r="A735" s="221"/>
      <c r="B735" s="116" t="s">
        <v>767</v>
      </c>
      <c r="D735" s="117"/>
      <c r="E735" s="117"/>
      <c r="F735" s="117">
        <v>2479</v>
      </c>
      <c r="G735" s="117">
        <v>2222</v>
      </c>
      <c r="H735" s="117">
        <v>2897</v>
      </c>
      <c r="I735" s="117">
        <v>5372</v>
      </c>
      <c r="J735" s="117">
        <v>5737</v>
      </c>
      <c r="K735" s="117">
        <v>5802</v>
      </c>
      <c r="L735" s="117">
        <v>6123</v>
      </c>
      <c r="M735" s="117">
        <v>6559</v>
      </c>
      <c r="N735" s="117">
        <v>6923</v>
      </c>
      <c r="O735" s="117">
        <v>8284</v>
      </c>
      <c r="P735" s="117">
        <v>8344</v>
      </c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3"/>
    </row>
    <row r="736" spans="1:31" x14ac:dyDescent="0.25">
      <c r="A736" s="221"/>
      <c r="B736" s="116" t="s">
        <v>768</v>
      </c>
      <c r="D736" s="117"/>
      <c r="E736" s="117"/>
      <c r="F736" s="117">
        <v>3040</v>
      </c>
      <c r="G736" s="117">
        <v>3040</v>
      </c>
      <c r="H736" s="117">
        <v>2540</v>
      </c>
      <c r="I736" s="117">
        <v>3040</v>
      </c>
      <c r="J736" s="117">
        <v>3305</v>
      </c>
      <c r="K736" s="117">
        <v>6050</v>
      </c>
      <c r="L736" s="117">
        <v>6550</v>
      </c>
      <c r="M736" s="117">
        <v>7770</v>
      </c>
      <c r="N736" s="117">
        <v>15198</v>
      </c>
      <c r="O736" s="117">
        <v>12140</v>
      </c>
      <c r="P736" s="117">
        <v>9067</v>
      </c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3"/>
    </row>
    <row r="737" spans="1:31" x14ac:dyDescent="0.25">
      <c r="A737" s="221"/>
      <c r="B737" s="116" t="s">
        <v>769</v>
      </c>
      <c r="D737" s="117"/>
      <c r="E737" s="117"/>
      <c r="F737" s="117">
        <v>105</v>
      </c>
      <c r="G737" s="117">
        <v>85</v>
      </c>
      <c r="H737" s="117">
        <v>80</v>
      </c>
      <c r="I737" s="117">
        <v>121</v>
      </c>
      <c r="J737" s="117">
        <v>140</v>
      </c>
      <c r="K737" s="117">
        <v>230</v>
      </c>
      <c r="L737" s="117">
        <v>320</v>
      </c>
      <c r="M737" s="117">
        <v>486</v>
      </c>
      <c r="N737" s="117">
        <v>486</v>
      </c>
      <c r="O737" s="117">
        <v>385</v>
      </c>
      <c r="P737" s="117">
        <v>270</v>
      </c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3"/>
    </row>
    <row r="738" spans="1:31" x14ac:dyDescent="0.25">
      <c r="A738" s="221"/>
      <c r="B738" s="116" t="s">
        <v>770</v>
      </c>
      <c r="D738" s="117"/>
      <c r="E738" s="117"/>
      <c r="F738" s="117"/>
      <c r="G738" s="117"/>
      <c r="H738" s="117"/>
      <c r="I738" s="117"/>
      <c r="J738" s="117"/>
      <c r="K738" s="117"/>
      <c r="L738" s="117"/>
      <c r="M738" s="117">
        <v>0</v>
      </c>
      <c r="N738" s="117">
        <v>0</v>
      </c>
      <c r="O738" s="117">
        <v>0</v>
      </c>
      <c r="P738" s="117">
        <v>270</v>
      </c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3"/>
    </row>
    <row r="739" spans="1:31" x14ac:dyDescent="0.25">
      <c r="A739" s="221"/>
      <c r="B739" s="116" t="s">
        <v>771</v>
      </c>
      <c r="D739" s="117"/>
      <c r="E739" s="117"/>
      <c r="F739" s="117">
        <v>10</v>
      </c>
      <c r="G739" s="117">
        <v>5</v>
      </c>
      <c r="H739" s="117">
        <v>3</v>
      </c>
      <c r="I739" s="117">
        <v>10</v>
      </c>
      <c r="J739" s="117">
        <v>10</v>
      </c>
      <c r="K739" s="117">
        <v>10</v>
      </c>
      <c r="L739" s="117">
        <v>10</v>
      </c>
      <c r="M739" s="117">
        <v>4</v>
      </c>
      <c r="N739" s="117">
        <v>4</v>
      </c>
      <c r="O739" s="117">
        <v>2</v>
      </c>
      <c r="P739" s="117">
        <v>3</v>
      </c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3"/>
    </row>
    <row r="740" spans="1:31" x14ac:dyDescent="0.25">
      <c r="A740" s="221"/>
      <c r="B740" s="116" t="s">
        <v>772</v>
      </c>
      <c r="D740" s="117"/>
      <c r="E740" s="117"/>
      <c r="F740" s="117"/>
      <c r="G740" s="117">
        <v>10</v>
      </c>
      <c r="H740" s="117">
        <v>10</v>
      </c>
      <c r="I740" s="117">
        <v>7</v>
      </c>
      <c r="J740" s="117"/>
      <c r="K740" s="117"/>
      <c r="L740" s="117"/>
      <c r="M740" s="117">
        <v>0</v>
      </c>
      <c r="N740" s="117">
        <v>0</v>
      </c>
      <c r="O740" s="117">
        <v>0</v>
      </c>
      <c r="P740" s="117">
        <v>0</v>
      </c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3"/>
    </row>
    <row r="741" spans="1:31" x14ac:dyDescent="0.25">
      <c r="A741" s="221"/>
      <c r="B741" s="116" t="s">
        <v>773</v>
      </c>
      <c r="D741" s="117"/>
      <c r="E741" s="117"/>
      <c r="F741" s="117">
        <v>3443</v>
      </c>
      <c r="G741" s="117">
        <v>5498</v>
      </c>
      <c r="H741" s="117">
        <v>5325</v>
      </c>
      <c r="I741" s="117">
        <v>8124</v>
      </c>
      <c r="J741" s="117">
        <v>8350</v>
      </c>
      <c r="K741" s="117">
        <v>9742</v>
      </c>
      <c r="L741" s="117">
        <v>10259</v>
      </c>
      <c r="M741" s="117">
        <v>9020</v>
      </c>
      <c r="N741" s="117">
        <v>10150</v>
      </c>
      <c r="O741" s="117">
        <v>11500</v>
      </c>
      <c r="P741" s="117">
        <v>11655</v>
      </c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3"/>
    </row>
    <row r="742" spans="1:31" x14ac:dyDescent="0.25">
      <c r="A742" s="221"/>
      <c r="B742" s="116" t="s">
        <v>774</v>
      </c>
      <c r="D742" s="117"/>
      <c r="E742" s="117"/>
      <c r="F742" s="117" t="s">
        <v>472</v>
      </c>
      <c r="G742" s="117"/>
      <c r="H742" s="117"/>
      <c r="I742" s="117">
        <v>20</v>
      </c>
      <c r="J742" s="117">
        <v>22</v>
      </c>
      <c r="K742" s="117">
        <v>47</v>
      </c>
      <c r="L742" s="117">
        <v>50</v>
      </c>
      <c r="M742" s="117">
        <v>82</v>
      </c>
      <c r="N742" s="117">
        <v>120</v>
      </c>
      <c r="O742" s="117">
        <v>120</v>
      </c>
      <c r="P742" s="117">
        <v>200</v>
      </c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3"/>
    </row>
    <row r="743" spans="1:31" x14ac:dyDescent="0.25">
      <c r="A743" s="221"/>
      <c r="B743" s="116" t="s">
        <v>764</v>
      </c>
      <c r="D743" s="117"/>
      <c r="E743" s="117"/>
      <c r="F743" s="117">
        <v>9762</v>
      </c>
      <c r="G743" s="117">
        <v>11303</v>
      </c>
      <c r="H743" s="117">
        <v>11347</v>
      </c>
      <c r="I743" s="117">
        <f>SUM(I734:I742)</f>
        <v>17296</v>
      </c>
      <c r="J743" s="117">
        <v>18020</v>
      </c>
      <c r="K743" s="117">
        <v>22317</v>
      </c>
      <c r="L743" s="117">
        <v>23777</v>
      </c>
      <c r="M743" s="117">
        <v>24708</v>
      </c>
      <c r="N743" s="117">
        <v>33669</v>
      </c>
      <c r="O743" s="117">
        <v>33348</v>
      </c>
      <c r="P743" s="117">
        <v>31570</v>
      </c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3"/>
    </row>
    <row r="744" spans="1:31" x14ac:dyDescent="0.25">
      <c r="A744" s="118"/>
      <c r="B744" s="119"/>
      <c r="D744" s="120"/>
      <c r="E744" s="120"/>
      <c r="F744" s="120"/>
      <c r="G744" s="120"/>
      <c r="H744" s="120"/>
      <c r="I744" s="120"/>
      <c r="J744" s="120"/>
      <c r="K744" s="120"/>
      <c r="L744" s="120"/>
      <c r="M744" s="120">
        <v>0</v>
      </c>
      <c r="N744" s="120">
        <v>0</v>
      </c>
      <c r="O744" s="120">
        <v>0</v>
      </c>
      <c r="P744" s="120">
        <v>0</v>
      </c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3"/>
    </row>
    <row r="745" spans="1:31" ht="15" customHeight="1" x14ac:dyDescent="0.25">
      <c r="A745" s="216" t="s">
        <v>775</v>
      </c>
      <c r="B745" s="116" t="s">
        <v>776</v>
      </c>
      <c r="D745" s="117"/>
      <c r="E745" s="117"/>
      <c r="F745" s="117">
        <v>34934</v>
      </c>
      <c r="G745" s="117">
        <v>34610</v>
      </c>
      <c r="H745" s="117">
        <v>30860</v>
      </c>
      <c r="I745" s="117">
        <v>31811</v>
      </c>
      <c r="J745" s="117">
        <v>37118</v>
      </c>
      <c r="K745" s="117">
        <v>44239</v>
      </c>
      <c r="L745" s="117">
        <v>49143</v>
      </c>
      <c r="M745" s="117">
        <v>56144</v>
      </c>
      <c r="N745" s="117">
        <v>57946</v>
      </c>
      <c r="O745" s="117">
        <v>68542</v>
      </c>
      <c r="P745" s="117">
        <v>71977</v>
      </c>
      <c r="Q745" s="8"/>
      <c r="R745" s="180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3"/>
    </row>
    <row r="746" spans="1:31" x14ac:dyDescent="0.25">
      <c r="A746" s="217"/>
      <c r="B746" s="116" t="s">
        <v>777</v>
      </c>
      <c r="D746" s="117"/>
      <c r="E746" s="117"/>
      <c r="F746" s="117">
        <v>430</v>
      </c>
      <c r="G746" s="117">
        <v>420</v>
      </c>
      <c r="H746" s="117">
        <v>2780</v>
      </c>
      <c r="I746" s="117">
        <v>2043</v>
      </c>
      <c r="J746" s="117">
        <v>1387</v>
      </c>
      <c r="K746" s="117">
        <v>920</v>
      </c>
      <c r="L746" s="117">
        <v>1645</v>
      </c>
      <c r="M746" s="117">
        <v>969</v>
      </c>
      <c r="N746" s="117">
        <v>1769</v>
      </c>
      <c r="O746" s="117">
        <v>1531</v>
      </c>
      <c r="P746" s="117">
        <v>1553</v>
      </c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3"/>
    </row>
    <row r="747" spans="1:31" x14ac:dyDescent="0.25">
      <c r="A747" s="217"/>
      <c r="B747" s="116" t="s">
        <v>778</v>
      </c>
      <c r="D747" s="117"/>
      <c r="E747" s="117"/>
      <c r="F747" s="117" t="s">
        <v>472</v>
      </c>
      <c r="G747" s="117"/>
      <c r="H747" s="117"/>
      <c r="I747" s="117"/>
      <c r="J747" s="117"/>
      <c r="K747" s="117"/>
      <c r="L747" s="117"/>
      <c r="M747" s="117">
        <v>0</v>
      </c>
      <c r="N747" s="117">
        <v>0</v>
      </c>
      <c r="O747" s="117">
        <v>0</v>
      </c>
      <c r="P747" s="117">
        <v>0</v>
      </c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3"/>
    </row>
    <row r="748" spans="1:31" x14ac:dyDescent="0.25">
      <c r="A748" s="217"/>
      <c r="B748" s="116" t="s">
        <v>779</v>
      </c>
      <c r="D748" s="117"/>
      <c r="E748" s="117"/>
      <c r="F748" s="117">
        <v>38209</v>
      </c>
      <c r="G748" s="117">
        <v>39026</v>
      </c>
      <c r="H748" s="117">
        <v>39462</v>
      </c>
      <c r="I748" s="117">
        <v>41585</v>
      </c>
      <c r="J748" s="117">
        <v>45723</v>
      </c>
      <c r="K748" s="117">
        <v>49039</v>
      </c>
      <c r="L748" s="117">
        <v>53207</v>
      </c>
      <c r="M748" s="117">
        <v>56215</v>
      </c>
      <c r="N748" s="117">
        <v>57768</v>
      </c>
      <c r="O748" s="117">
        <v>63253</v>
      </c>
      <c r="P748" s="117">
        <v>66398</v>
      </c>
      <c r="Q748" s="8"/>
      <c r="R748" s="180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3"/>
    </row>
    <row r="749" spans="1:31" x14ac:dyDescent="0.25">
      <c r="A749" s="217"/>
      <c r="B749" s="116" t="s">
        <v>780</v>
      </c>
      <c r="D749" s="117"/>
      <c r="E749" s="117"/>
      <c r="F749" s="117"/>
      <c r="G749" s="117"/>
      <c r="H749" s="117"/>
      <c r="I749" s="117"/>
      <c r="J749" s="117"/>
      <c r="K749" s="117"/>
      <c r="L749" s="117"/>
      <c r="M749" s="117">
        <v>0</v>
      </c>
      <c r="N749" s="117">
        <v>0</v>
      </c>
      <c r="O749" s="117">
        <v>0</v>
      </c>
      <c r="P749" s="117">
        <v>0</v>
      </c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3"/>
    </row>
    <row r="750" spans="1:31" x14ac:dyDescent="0.25">
      <c r="A750" s="217"/>
      <c r="B750" s="116" t="s">
        <v>781</v>
      </c>
      <c r="D750" s="117"/>
      <c r="E750" s="117"/>
      <c r="F750" s="117">
        <v>1225</v>
      </c>
      <c r="G750" s="117">
        <v>701</v>
      </c>
      <c r="H750" s="117">
        <v>130</v>
      </c>
      <c r="I750" s="117">
        <v>910</v>
      </c>
      <c r="J750" s="117">
        <v>900</v>
      </c>
      <c r="K750" s="117">
        <v>1310</v>
      </c>
      <c r="L750" s="117">
        <v>1010</v>
      </c>
      <c r="M750" s="117">
        <v>1830</v>
      </c>
      <c r="N750" s="117">
        <v>1230</v>
      </c>
      <c r="O750" s="117">
        <v>1240</v>
      </c>
      <c r="P750" s="117">
        <v>1024</v>
      </c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3"/>
    </row>
    <row r="751" spans="1:31" x14ac:dyDescent="0.25">
      <c r="A751" s="217"/>
      <c r="B751" s="116" t="s">
        <v>782</v>
      </c>
      <c r="D751" s="117"/>
      <c r="E751" s="117"/>
      <c r="F751" s="117">
        <v>20</v>
      </c>
      <c r="G751" s="117">
        <v>20</v>
      </c>
      <c r="H751" s="117">
        <v>25</v>
      </c>
      <c r="I751" s="117">
        <v>35</v>
      </c>
      <c r="J751" s="117">
        <v>10</v>
      </c>
      <c r="K751" s="117"/>
      <c r="L751" s="117">
        <v>100</v>
      </c>
      <c r="M751" s="117">
        <v>0</v>
      </c>
      <c r="N751" s="117">
        <v>2000</v>
      </c>
      <c r="O751" s="117">
        <v>1000</v>
      </c>
      <c r="P751" s="117">
        <v>250</v>
      </c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3"/>
    </row>
    <row r="752" spans="1:31" x14ac:dyDescent="0.25">
      <c r="A752" s="217"/>
      <c r="B752" s="116" t="s">
        <v>764</v>
      </c>
      <c r="D752" s="117"/>
      <c r="E752" s="117"/>
      <c r="F752" s="117">
        <v>74818</v>
      </c>
      <c r="G752" s="117">
        <v>74777</v>
      </c>
      <c r="H752" s="117">
        <v>73257</v>
      </c>
      <c r="I752" s="117">
        <f>SUM(I745:I751)</f>
        <v>76384</v>
      </c>
      <c r="J752" s="117">
        <v>85138</v>
      </c>
      <c r="K752" s="117">
        <v>95508</v>
      </c>
      <c r="L752" s="117">
        <v>105105</v>
      </c>
      <c r="M752" s="117">
        <v>115158</v>
      </c>
      <c r="N752" s="117">
        <v>120713</v>
      </c>
      <c r="O752" s="117">
        <v>135566</v>
      </c>
      <c r="P752" s="117">
        <v>141202</v>
      </c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3"/>
    </row>
    <row r="753" spans="1:31" x14ac:dyDescent="0.25">
      <c r="A753" s="118"/>
      <c r="B753" s="119"/>
      <c r="D753" s="120"/>
      <c r="E753" s="120"/>
      <c r="F753" s="120"/>
      <c r="G753" s="120"/>
      <c r="H753" s="120"/>
      <c r="I753" s="120"/>
      <c r="J753" s="120"/>
      <c r="K753" s="120"/>
      <c r="L753" s="120"/>
      <c r="M753" s="120">
        <v>0</v>
      </c>
      <c r="N753" s="120">
        <v>0</v>
      </c>
      <c r="O753" s="120">
        <v>0</v>
      </c>
      <c r="P753" s="120">
        <v>0</v>
      </c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3"/>
    </row>
    <row r="754" spans="1:31" ht="15" customHeight="1" x14ac:dyDescent="0.25">
      <c r="A754" s="216" t="s">
        <v>783</v>
      </c>
      <c r="B754" s="116" t="s">
        <v>170</v>
      </c>
      <c r="D754" s="117"/>
      <c r="E754" s="117"/>
      <c r="F754" s="117">
        <v>24160</v>
      </c>
      <c r="G754" s="117">
        <v>25200</v>
      </c>
      <c r="H754" s="117">
        <v>25820</v>
      </c>
      <c r="I754" s="117">
        <v>25820</v>
      </c>
      <c r="J754" s="117">
        <v>12950</v>
      </c>
      <c r="K754" s="117">
        <v>7645</v>
      </c>
      <c r="L754" s="117">
        <v>5000</v>
      </c>
      <c r="M754" s="117">
        <v>2955</v>
      </c>
      <c r="N754" s="117">
        <v>2900</v>
      </c>
      <c r="O754" s="117">
        <v>4500</v>
      </c>
      <c r="P754" s="117">
        <v>4300</v>
      </c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3"/>
    </row>
    <row r="755" spans="1:31" x14ac:dyDescent="0.25">
      <c r="A755" s="217"/>
      <c r="B755" s="116" t="s">
        <v>784</v>
      </c>
      <c r="D755" s="117"/>
      <c r="E755" s="117"/>
      <c r="F755" s="117">
        <v>1000</v>
      </c>
      <c r="G755" s="117">
        <v>550</v>
      </c>
      <c r="H755" s="117">
        <v>650</v>
      </c>
      <c r="I755" s="117">
        <v>600</v>
      </c>
      <c r="J755" s="117">
        <v>600</v>
      </c>
      <c r="K755" s="117">
        <v>550</v>
      </c>
      <c r="L755" s="117">
        <v>1000</v>
      </c>
      <c r="M755" s="117">
        <v>547</v>
      </c>
      <c r="N755" s="117">
        <v>998</v>
      </c>
      <c r="O755" s="117">
        <v>0</v>
      </c>
      <c r="P755" s="117">
        <v>0</v>
      </c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3"/>
    </row>
    <row r="756" spans="1:31" x14ac:dyDescent="0.25">
      <c r="A756" s="217"/>
      <c r="B756" s="116" t="s">
        <v>785</v>
      </c>
      <c r="D756" s="117"/>
      <c r="E756" s="117"/>
      <c r="F756" s="117">
        <v>210</v>
      </c>
      <c r="G756" s="117">
        <v>300</v>
      </c>
      <c r="H756" s="117">
        <v>100</v>
      </c>
      <c r="I756" s="117">
        <v>220</v>
      </c>
      <c r="J756" s="117">
        <v>414</v>
      </c>
      <c r="K756" s="117">
        <v>268</v>
      </c>
      <c r="L756" s="117">
        <v>745</v>
      </c>
      <c r="M756" s="117">
        <v>1069</v>
      </c>
      <c r="N756" s="117">
        <v>925</v>
      </c>
      <c r="O756" s="117">
        <v>850</v>
      </c>
      <c r="P756" s="117">
        <v>860</v>
      </c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3"/>
    </row>
    <row r="757" spans="1:31" x14ac:dyDescent="0.25">
      <c r="A757" s="217"/>
      <c r="B757" s="116" t="s">
        <v>219</v>
      </c>
      <c r="D757" s="117"/>
      <c r="E757" s="117"/>
      <c r="F757" s="117">
        <v>350</v>
      </c>
      <c r="G757" s="117">
        <v>890</v>
      </c>
      <c r="H757" s="117">
        <v>950</v>
      </c>
      <c r="I757" s="117">
        <v>1560</v>
      </c>
      <c r="J757" s="117">
        <v>2300</v>
      </c>
      <c r="K757" s="117">
        <v>4200</v>
      </c>
      <c r="L757" s="117">
        <v>4500</v>
      </c>
      <c r="M757" s="117">
        <v>5384</v>
      </c>
      <c r="N757" s="117">
        <v>5700</v>
      </c>
      <c r="O757" s="117">
        <v>5055</v>
      </c>
      <c r="P757" s="117">
        <v>5200</v>
      </c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3"/>
    </row>
    <row r="758" spans="1:31" x14ac:dyDescent="0.25">
      <c r="A758" s="217"/>
      <c r="B758" s="116" t="s">
        <v>786</v>
      </c>
      <c r="D758" s="117"/>
      <c r="E758" s="117"/>
      <c r="F758" s="117"/>
      <c r="G758" s="117"/>
      <c r="H758" s="117"/>
      <c r="I758" s="117"/>
      <c r="J758" s="117"/>
      <c r="K758" s="117"/>
      <c r="L758" s="117"/>
      <c r="M758" s="117">
        <v>0</v>
      </c>
      <c r="N758" s="117">
        <v>0</v>
      </c>
      <c r="O758" s="117">
        <v>0</v>
      </c>
      <c r="P758" s="117">
        <v>0</v>
      </c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3"/>
    </row>
    <row r="759" spans="1:31" x14ac:dyDescent="0.25">
      <c r="A759" s="217"/>
      <c r="B759" s="116" t="s">
        <v>787</v>
      </c>
      <c r="D759" s="117"/>
      <c r="E759" s="117"/>
      <c r="F759" s="117"/>
      <c r="G759" s="117"/>
      <c r="H759" s="117"/>
      <c r="I759" s="117"/>
      <c r="J759" s="117"/>
      <c r="K759" s="117"/>
      <c r="L759" s="117"/>
      <c r="M759" s="117">
        <v>0</v>
      </c>
      <c r="N759" s="117">
        <v>0</v>
      </c>
      <c r="O759" s="117">
        <v>0</v>
      </c>
      <c r="P759" s="117">
        <v>0</v>
      </c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3"/>
    </row>
    <row r="760" spans="1:31" x14ac:dyDescent="0.25">
      <c r="A760" s="217"/>
      <c r="B760" s="116" t="s">
        <v>788</v>
      </c>
      <c r="D760" s="117"/>
      <c r="E760" s="117"/>
      <c r="F760" s="117">
        <v>10930</v>
      </c>
      <c r="G760" s="117">
        <v>11722</v>
      </c>
      <c r="H760" s="117">
        <v>11250</v>
      </c>
      <c r="I760" s="117">
        <v>10680</v>
      </c>
      <c r="J760" s="117">
        <v>425</v>
      </c>
      <c r="K760" s="117">
        <v>956</v>
      </c>
      <c r="L760" s="117">
        <v>400</v>
      </c>
      <c r="M760" s="117">
        <v>310</v>
      </c>
      <c r="N760" s="117">
        <v>300</v>
      </c>
      <c r="O760" s="117">
        <v>300</v>
      </c>
      <c r="P760" s="117">
        <v>100</v>
      </c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3"/>
    </row>
    <row r="761" spans="1:31" x14ac:dyDescent="0.25">
      <c r="A761" s="217"/>
      <c r="B761" s="116" t="s">
        <v>789</v>
      </c>
      <c r="D761" s="117"/>
      <c r="E761" s="117"/>
      <c r="F761" s="117"/>
      <c r="G761" s="117"/>
      <c r="H761" s="117"/>
      <c r="I761" s="117"/>
      <c r="J761" s="117"/>
      <c r="K761" s="117"/>
      <c r="L761" s="117"/>
      <c r="M761" s="117">
        <v>0</v>
      </c>
      <c r="N761" s="117">
        <v>0</v>
      </c>
      <c r="O761" s="117">
        <v>0</v>
      </c>
      <c r="P761" s="117">
        <v>0</v>
      </c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3"/>
    </row>
    <row r="762" spans="1:31" x14ac:dyDescent="0.25">
      <c r="A762" s="217"/>
      <c r="B762" s="116" t="s">
        <v>553</v>
      </c>
      <c r="D762" s="117"/>
      <c r="E762" s="117"/>
      <c r="F762" s="117">
        <v>36650</v>
      </c>
      <c r="G762" s="117">
        <v>38662</v>
      </c>
      <c r="H762" s="117">
        <v>38770</v>
      </c>
      <c r="I762" s="117">
        <f>SUM(I754:I761)</f>
        <v>38880</v>
      </c>
      <c r="J762" s="117">
        <v>16689</v>
      </c>
      <c r="K762" s="117">
        <v>13619</v>
      </c>
      <c r="L762" s="117">
        <v>11645</v>
      </c>
      <c r="M762" s="117">
        <v>10265</v>
      </c>
      <c r="N762" s="117">
        <v>10823</v>
      </c>
      <c r="O762" s="117">
        <v>10705</v>
      </c>
      <c r="P762" s="117">
        <v>10460</v>
      </c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3"/>
    </row>
    <row r="763" spans="1:31" ht="25.5" customHeight="1" x14ac:dyDescent="0.25">
      <c r="A763" s="118"/>
      <c r="B763" s="119"/>
      <c r="D763" s="120"/>
      <c r="E763" s="120"/>
      <c r="F763" s="120"/>
      <c r="G763" s="120"/>
      <c r="H763" s="120"/>
      <c r="I763" s="120"/>
      <c r="J763" s="120"/>
      <c r="K763" s="120"/>
      <c r="L763" s="120"/>
      <c r="M763" s="120">
        <v>0</v>
      </c>
      <c r="N763" s="120">
        <v>0</v>
      </c>
      <c r="O763" s="120">
        <v>0</v>
      </c>
      <c r="P763" s="120">
        <v>0</v>
      </c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3"/>
    </row>
    <row r="764" spans="1:31" ht="18" customHeight="1" x14ac:dyDescent="0.25">
      <c r="A764" s="103" t="s">
        <v>790</v>
      </c>
      <c r="B764" s="116" t="s">
        <v>791</v>
      </c>
      <c r="D764" s="117"/>
      <c r="E764" s="117"/>
      <c r="F764" s="117">
        <v>21185</v>
      </c>
      <c r="G764" s="117">
        <v>26417</v>
      </c>
      <c r="H764" s="117">
        <v>26249</v>
      </c>
      <c r="I764" s="117">
        <v>32200</v>
      </c>
      <c r="J764" s="117">
        <v>25790</v>
      </c>
      <c r="K764" s="117">
        <v>19670</v>
      </c>
      <c r="L764" s="117">
        <v>19145</v>
      </c>
      <c r="M764" s="117">
        <v>16009</v>
      </c>
      <c r="N764" s="117">
        <v>8653</v>
      </c>
      <c r="O764" s="117">
        <v>13460</v>
      </c>
      <c r="P764" s="117">
        <v>19203</v>
      </c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3"/>
    </row>
    <row r="765" spans="1:31" ht="18" x14ac:dyDescent="0.25">
      <c r="A765" s="121"/>
      <c r="B765" s="95"/>
      <c r="D765" s="96"/>
      <c r="E765" s="96"/>
      <c r="F765" s="96"/>
      <c r="G765" s="96"/>
      <c r="H765" s="96"/>
      <c r="I765" s="96"/>
      <c r="J765" s="96"/>
      <c r="K765" s="96"/>
      <c r="L765" s="96"/>
      <c r="M765" s="96">
        <v>0</v>
      </c>
      <c r="N765" s="96">
        <v>0</v>
      </c>
      <c r="O765" s="96">
        <v>0</v>
      </c>
      <c r="P765" s="96">
        <v>0</v>
      </c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3"/>
    </row>
    <row r="766" spans="1:31" ht="15" customHeight="1" x14ac:dyDescent="0.25">
      <c r="A766" s="216" t="s">
        <v>792</v>
      </c>
      <c r="B766" s="116" t="s">
        <v>793</v>
      </c>
      <c r="D766" s="117"/>
      <c r="E766" s="117"/>
      <c r="F766" s="117">
        <v>219462</v>
      </c>
      <c r="G766" s="117">
        <v>233482</v>
      </c>
      <c r="H766" s="117">
        <v>249014</v>
      </c>
      <c r="I766" s="117">
        <v>253921</v>
      </c>
      <c r="J766" s="117">
        <v>259575</v>
      </c>
      <c r="K766" s="117">
        <v>270060</v>
      </c>
      <c r="L766" s="117">
        <v>286647</v>
      </c>
      <c r="M766" s="117">
        <v>309605</v>
      </c>
      <c r="N766" s="117">
        <v>313657</v>
      </c>
      <c r="O766" s="117">
        <v>337198</v>
      </c>
      <c r="P766" s="117">
        <v>345663</v>
      </c>
      <c r="Q766" s="8"/>
      <c r="R766" s="180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117"/>
      <c r="AD766" s="117"/>
      <c r="AE766" s="122"/>
    </row>
    <row r="767" spans="1:31" x14ac:dyDescent="0.25">
      <c r="A767" s="217"/>
      <c r="B767" s="116" t="s">
        <v>794</v>
      </c>
      <c r="D767" s="117"/>
      <c r="E767" s="117"/>
      <c r="F767" s="117">
        <v>2583</v>
      </c>
      <c r="G767" s="117">
        <v>2831</v>
      </c>
      <c r="H767" s="117">
        <v>3190</v>
      </c>
      <c r="I767" s="117">
        <v>3384</v>
      </c>
      <c r="J767" s="117">
        <v>3277</v>
      </c>
      <c r="K767" s="117">
        <v>3548</v>
      </c>
      <c r="L767" s="117">
        <v>4352</v>
      </c>
      <c r="M767" s="117">
        <v>5155</v>
      </c>
      <c r="N767" s="117">
        <v>5341</v>
      </c>
      <c r="O767" s="117">
        <v>5376</v>
      </c>
      <c r="P767" s="117">
        <v>5859</v>
      </c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117"/>
      <c r="AD767" s="117"/>
      <c r="AE767" s="122"/>
    </row>
    <row r="768" spans="1:31" x14ac:dyDescent="0.25">
      <c r="A768" s="217"/>
      <c r="B768" s="116" t="s">
        <v>795</v>
      </c>
      <c r="D768" s="117"/>
      <c r="E768" s="117"/>
      <c r="F768" s="117"/>
      <c r="G768" s="117"/>
      <c r="H768" s="117"/>
      <c r="I768" s="117"/>
      <c r="J768" s="117"/>
      <c r="K768" s="117"/>
      <c r="L768" s="117"/>
      <c r="M768" s="117">
        <v>0</v>
      </c>
      <c r="N768" s="117">
        <v>0</v>
      </c>
      <c r="O768" s="117">
        <v>0</v>
      </c>
      <c r="P768" s="117">
        <v>0</v>
      </c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117"/>
      <c r="AD768" s="117"/>
      <c r="AE768" s="122"/>
    </row>
    <row r="769" spans="1:31" x14ac:dyDescent="0.25">
      <c r="A769" s="217"/>
      <c r="B769" s="116" t="s">
        <v>796</v>
      </c>
      <c r="D769" s="117"/>
      <c r="E769" s="117"/>
      <c r="F769" s="117"/>
      <c r="G769" s="117"/>
      <c r="H769" s="117"/>
      <c r="I769" s="117"/>
      <c r="J769" s="117"/>
      <c r="K769" s="117"/>
      <c r="L769" s="117"/>
      <c r="M769" s="117">
        <v>0</v>
      </c>
      <c r="N769" s="117">
        <v>0</v>
      </c>
      <c r="O769" s="117">
        <v>0</v>
      </c>
      <c r="P769" s="117">
        <v>0</v>
      </c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117"/>
      <c r="AD769" s="117"/>
      <c r="AE769" s="122"/>
    </row>
    <row r="770" spans="1:31" x14ac:dyDescent="0.25">
      <c r="A770" s="217"/>
      <c r="B770" s="116" t="s">
        <v>797</v>
      </c>
      <c r="D770" s="117"/>
      <c r="E770" s="117"/>
      <c r="F770" s="117"/>
      <c r="G770" s="117"/>
      <c r="H770" s="117"/>
      <c r="I770" s="117"/>
      <c r="J770" s="117"/>
      <c r="K770" s="117"/>
      <c r="L770" s="117"/>
      <c r="M770" s="117">
        <v>0</v>
      </c>
      <c r="N770" s="117">
        <v>0</v>
      </c>
      <c r="O770" s="117">
        <v>0</v>
      </c>
      <c r="P770" s="117">
        <v>0</v>
      </c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117"/>
      <c r="AD770" s="117"/>
      <c r="AE770" s="122"/>
    </row>
    <row r="771" spans="1:31" x14ac:dyDescent="0.25">
      <c r="A771" s="217"/>
      <c r="B771" s="116" t="s">
        <v>798</v>
      </c>
      <c r="D771" s="117"/>
      <c r="E771" s="117"/>
      <c r="F771" s="117"/>
      <c r="G771" s="117"/>
      <c r="H771" s="117"/>
      <c r="I771" s="117"/>
      <c r="J771" s="117"/>
      <c r="K771" s="117"/>
      <c r="L771" s="117">
        <v>591</v>
      </c>
      <c r="M771" s="117">
        <v>0</v>
      </c>
      <c r="N771" s="117">
        <v>0</v>
      </c>
      <c r="O771" s="117">
        <v>0</v>
      </c>
      <c r="P771" s="117">
        <v>0</v>
      </c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117"/>
      <c r="AD771" s="117"/>
      <c r="AE771" s="122"/>
    </row>
    <row r="772" spans="1:31" x14ac:dyDescent="0.25">
      <c r="A772" s="217"/>
      <c r="B772" s="116" t="s">
        <v>799</v>
      </c>
      <c r="D772" s="117"/>
      <c r="E772" s="117"/>
      <c r="F772" s="117"/>
      <c r="G772" s="117"/>
      <c r="H772" s="117">
        <v>1794</v>
      </c>
      <c r="I772" s="117">
        <v>1758</v>
      </c>
      <c r="J772" s="117">
        <v>984</v>
      </c>
      <c r="K772" s="117">
        <v>700</v>
      </c>
      <c r="L772" s="117">
        <v>1824</v>
      </c>
      <c r="M772" s="117">
        <v>1493</v>
      </c>
      <c r="N772" s="117">
        <v>640</v>
      </c>
      <c r="O772" s="117">
        <v>458</v>
      </c>
      <c r="P772" s="117">
        <v>983</v>
      </c>
      <c r="Q772" s="8"/>
      <c r="R772" s="180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117"/>
      <c r="AD772" s="117"/>
      <c r="AE772" s="122"/>
    </row>
    <row r="773" spans="1:31" x14ac:dyDescent="0.25">
      <c r="A773" s="217"/>
      <c r="B773" s="116" t="s">
        <v>800</v>
      </c>
      <c r="D773" s="117"/>
      <c r="E773" s="117"/>
      <c r="F773" s="117">
        <v>222045</v>
      </c>
      <c r="G773" s="117">
        <v>236313</v>
      </c>
      <c r="H773" s="117">
        <v>253998</v>
      </c>
      <c r="I773" s="117">
        <f>SUM(I766:I772)</f>
        <v>259063</v>
      </c>
      <c r="J773" s="117">
        <v>263836</v>
      </c>
      <c r="K773" s="117">
        <v>274308</v>
      </c>
      <c r="L773" s="117">
        <v>293414</v>
      </c>
      <c r="M773" s="117">
        <v>316253</v>
      </c>
      <c r="N773" s="117">
        <v>319638</v>
      </c>
      <c r="O773" s="117">
        <v>343032</v>
      </c>
      <c r="P773" s="117">
        <v>352505</v>
      </c>
      <c r="Q773" s="8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117"/>
      <c r="AD773" s="117"/>
      <c r="AE773" s="122"/>
    </row>
    <row r="774" spans="1:31" x14ac:dyDescent="0.25">
      <c r="A774" s="118"/>
      <c r="B774" s="119"/>
      <c r="D774" s="120"/>
      <c r="E774" s="120"/>
      <c r="F774" s="120"/>
      <c r="G774" s="120"/>
      <c r="H774" s="120"/>
      <c r="I774" s="120"/>
      <c r="J774" s="120"/>
      <c r="K774" s="120"/>
      <c r="L774" s="120"/>
      <c r="M774" s="120">
        <v>0</v>
      </c>
      <c r="N774" s="120">
        <v>0</v>
      </c>
      <c r="O774" s="120">
        <v>0</v>
      </c>
      <c r="P774" s="120">
        <v>0</v>
      </c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117"/>
      <c r="AD774" s="117"/>
      <c r="AE774" s="122"/>
    </row>
    <row r="775" spans="1:31" ht="15" customHeight="1" x14ac:dyDescent="0.25">
      <c r="A775" s="216" t="s">
        <v>801</v>
      </c>
      <c r="B775" s="116" t="s">
        <v>802</v>
      </c>
      <c r="D775" s="117"/>
      <c r="E775" s="117"/>
      <c r="F775" s="117">
        <v>457</v>
      </c>
      <c r="G775" s="117">
        <v>461</v>
      </c>
      <c r="H775" s="117">
        <v>460</v>
      </c>
      <c r="I775" s="117">
        <v>451</v>
      </c>
      <c r="J775" s="117">
        <v>387</v>
      </c>
      <c r="K775" s="117">
        <v>589</v>
      </c>
      <c r="L775" s="117">
        <v>538</v>
      </c>
      <c r="M775" s="117">
        <v>519</v>
      </c>
      <c r="N775" s="117">
        <v>728</v>
      </c>
      <c r="O775" s="117">
        <v>899</v>
      </c>
      <c r="P775" s="117">
        <v>1056</v>
      </c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117"/>
      <c r="AD775" s="117"/>
      <c r="AE775" s="122"/>
    </row>
    <row r="776" spans="1:31" x14ac:dyDescent="0.25">
      <c r="A776" s="217"/>
      <c r="B776" s="116" t="s">
        <v>803</v>
      </c>
      <c r="D776" s="117"/>
      <c r="E776" s="117"/>
      <c r="F776" s="117">
        <v>2432</v>
      </c>
      <c r="G776" s="117">
        <v>2223</v>
      </c>
      <c r="H776" s="117">
        <v>3136</v>
      </c>
      <c r="I776" s="117">
        <v>5056</v>
      </c>
      <c r="J776" s="117">
        <v>5604</v>
      </c>
      <c r="K776" s="117">
        <v>5534</v>
      </c>
      <c r="L776" s="117">
        <v>6120</v>
      </c>
      <c r="M776" s="117">
        <v>5838</v>
      </c>
      <c r="N776" s="117">
        <v>7616</v>
      </c>
      <c r="O776" s="117">
        <v>7871</v>
      </c>
      <c r="P776" s="117">
        <v>8685</v>
      </c>
      <c r="Q776" s="62">
        <f>P776-P853</f>
        <v>1243</v>
      </c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117"/>
      <c r="AD776" s="117"/>
      <c r="AE776" s="122"/>
    </row>
    <row r="777" spans="1:31" x14ac:dyDescent="0.25">
      <c r="A777" s="217"/>
      <c r="B777" s="116" t="s">
        <v>804</v>
      </c>
      <c r="D777" s="117"/>
      <c r="E777" s="117"/>
      <c r="F777" s="117">
        <v>2152</v>
      </c>
      <c r="G777" s="117">
        <v>2365</v>
      </c>
      <c r="H777" s="117">
        <v>3458</v>
      </c>
      <c r="I777" s="117">
        <v>3128</v>
      </c>
      <c r="J777" s="117">
        <v>3221</v>
      </c>
      <c r="K777" s="117">
        <v>6481</v>
      </c>
      <c r="L777" s="117">
        <v>6533</v>
      </c>
      <c r="M777" s="117">
        <v>7126</v>
      </c>
      <c r="N777" s="117">
        <v>13216</v>
      </c>
      <c r="O777" s="117">
        <v>13281</v>
      </c>
      <c r="P777" s="117">
        <v>13687</v>
      </c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117"/>
      <c r="AD777" s="117"/>
      <c r="AE777" s="122"/>
    </row>
    <row r="778" spans="1:31" x14ac:dyDescent="0.25">
      <c r="A778" s="217"/>
      <c r="B778" s="116" t="s">
        <v>805</v>
      </c>
      <c r="D778" s="117"/>
      <c r="E778" s="117"/>
      <c r="F778" s="117">
        <v>84</v>
      </c>
      <c r="G778" s="117">
        <v>85</v>
      </c>
      <c r="H778" s="117">
        <v>353</v>
      </c>
      <c r="I778" s="117">
        <v>190</v>
      </c>
      <c r="J778" s="117">
        <v>88</v>
      </c>
      <c r="K778" s="117">
        <v>15</v>
      </c>
      <c r="L778" s="117">
        <v>290</v>
      </c>
      <c r="M778" s="117">
        <v>574</v>
      </c>
      <c r="N778" s="117">
        <v>181</v>
      </c>
      <c r="O778" s="117">
        <v>279</v>
      </c>
      <c r="P778" s="117">
        <v>271</v>
      </c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117"/>
      <c r="AD778" s="117"/>
      <c r="AE778" s="122"/>
    </row>
    <row r="779" spans="1:31" x14ac:dyDescent="0.25">
      <c r="A779" s="217"/>
      <c r="B779" s="116" t="s">
        <v>806</v>
      </c>
      <c r="D779" s="117"/>
      <c r="E779" s="117"/>
      <c r="F779" s="117"/>
      <c r="G779" s="117"/>
      <c r="H779" s="117"/>
      <c r="I779" s="117"/>
      <c r="J779" s="117"/>
      <c r="K779" s="117"/>
      <c r="L779" s="117"/>
      <c r="M779" s="117">
        <v>0</v>
      </c>
      <c r="N779" s="117">
        <v>0</v>
      </c>
      <c r="O779" s="117">
        <v>0</v>
      </c>
      <c r="P779" s="117">
        <v>271</v>
      </c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117"/>
      <c r="AD779" s="117"/>
      <c r="AE779" s="122"/>
    </row>
    <row r="780" spans="1:31" x14ac:dyDescent="0.25">
      <c r="A780" s="217"/>
      <c r="B780" s="116" t="s">
        <v>807</v>
      </c>
      <c r="D780" s="117"/>
      <c r="E780" s="117"/>
      <c r="F780" s="117">
        <v>3</v>
      </c>
      <c r="G780" s="117">
        <v>7</v>
      </c>
      <c r="H780" s="117">
        <v>10</v>
      </c>
      <c r="I780" s="117">
        <v>7</v>
      </c>
      <c r="J780" s="117">
        <v>8</v>
      </c>
      <c r="K780" s="117">
        <v>6</v>
      </c>
      <c r="L780" s="117">
        <v>4</v>
      </c>
      <c r="M780" s="117">
        <v>4</v>
      </c>
      <c r="N780" s="117">
        <v>3</v>
      </c>
      <c r="O780" s="117">
        <v>3</v>
      </c>
      <c r="P780" s="117">
        <v>5</v>
      </c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117"/>
      <c r="AD780" s="117"/>
      <c r="AE780" s="122"/>
    </row>
    <row r="781" spans="1:31" x14ac:dyDescent="0.25">
      <c r="A781" s="217"/>
      <c r="B781" s="116" t="s">
        <v>808</v>
      </c>
      <c r="D781" s="117"/>
      <c r="E781" s="117"/>
      <c r="F781" s="117">
        <v>17</v>
      </c>
      <c r="G781" s="117">
        <v>8</v>
      </c>
      <c r="H781" s="117">
        <v>1</v>
      </c>
      <c r="I781" s="117"/>
      <c r="J781" s="117"/>
      <c r="K781" s="117"/>
      <c r="L781" s="117"/>
      <c r="M781" s="117">
        <v>0</v>
      </c>
      <c r="N781" s="117">
        <v>0</v>
      </c>
      <c r="O781" s="117">
        <v>0</v>
      </c>
      <c r="P781" s="117">
        <v>0</v>
      </c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117"/>
      <c r="AD781" s="117"/>
      <c r="AE781" s="122"/>
    </row>
    <row r="782" spans="1:31" x14ac:dyDescent="0.25">
      <c r="A782" s="217"/>
      <c r="B782" s="116" t="s">
        <v>809</v>
      </c>
      <c r="D782" s="117"/>
      <c r="E782" s="117"/>
      <c r="F782" s="117">
        <v>4377</v>
      </c>
      <c r="G782" s="117">
        <v>5455</v>
      </c>
      <c r="H782" s="117">
        <v>7581</v>
      </c>
      <c r="I782" s="117">
        <v>8606</v>
      </c>
      <c r="J782" s="117">
        <v>9957</v>
      </c>
      <c r="K782" s="117">
        <v>9444</v>
      </c>
      <c r="L782" s="117">
        <v>10243</v>
      </c>
      <c r="M782" s="117">
        <v>9184</v>
      </c>
      <c r="N782" s="117">
        <v>10306</v>
      </c>
      <c r="O782" s="117">
        <v>13899</v>
      </c>
      <c r="P782" s="117">
        <v>15196</v>
      </c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117"/>
      <c r="AD782" s="117"/>
      <c r="AE782" s="122"/>
    </row>
    <row r="783" spans="1:31" x14ac:dyDescent="0.25">
      <c r="A783" s="217"/>
      <c r="B783" s="116" t="s">
        <v>810</v>
      </c>
      <c r="D783" s="117"/>
      <c r="E783" s="117"/>
      <c r="F783" s="117">
        <v>15</v>
      </c>
      <c r="G783" s="117">
        <v>27</v>
      </c>
      <c r="H783" s="117">
        <v>19</v>
      </c>
      <c r="I783" s="117">
        <v>21</v>
      </c>
      <c r="J783" s="117">
        <v>22</v>
      </c>
      <c r="K783" s="117">
        <v>62</v>
      </c>
      <c r="L783" s="117">
        <v>135</v>
      </c>
      <c r="M783" s="117">
        <v>88</v>
      </c>
      <c r="N783" s="117">
        <v>120</v>
      </c>
      <c r="O783" s="117">
        <v>188</v>
      </c>
      <c r="P783" s="117">
        <v>133</v>
      </c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117"/>
      <c r="AD783" s="117"/>
      <c r="AE783" s="122"/>
    </row>
    <row r="784" spans="1:31" x14ac:dyDescent="0.25">
      <c r="A784" s="217"/>
      <c r="B784" s="116" t="s">
        <v>800</v>
      </c>
      <c r="D784" s="117"/>
      <c r="E784" s="117"/>
      <c r="F784" s="117">
        <v>9537</v>
      </c>
      <c r="G784" s="117">
        <v>10631</v>
      </c>
      <c r="H784" s="117">
        <v>15018</v>
      </c>
      <c r="I784" s="117">
        <f>SUM(I775:I783)</f>
        <v>17459</v>
      </c>
      <c r="J784" s="117">
        <v>19287</v>
      </c>
      <c r="K784" s="117">
        <v>22131</v>
      </c>
      <c r="L784" s="117">
        <v>23863</v>
      </c>
      <c r="M784" s="117">
        <v>23333</v>
      </c>
      <c r="N784" s="117">
        <v>32166</v>
      </c>
      <c r="O784" s="117">
        <v>36420</v>
      </c>
      <c r="P784" s="117">
        <v>39033</v>
      </c>
      <c r="Q784" s="8"/>
      <c r="R784" s="180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117"/>
      <c r="AD784" s="117"/>
      <c r="AE784" s="122"/>
    </row>
    <row r="785" spans="1:31" x14ac:dyDescent="0.25">
      <c r="A785" s="118"/>
      <c r="B785" s="119"/>
      <c r="D785" s="120"/>
      <c r="E785" s="120"/>
      <c r="F785" s="120"/>
      <c r="G785" s="120"/>
      <c r="H785" s="120"/>
      <c r="I785" s="120"/>
      <c r="J785" s="120"/>
      <c r="K785" s="120"/>
      <c r="L785" s="120"/>
      <c r="M785" s="120">
        <v>0</v>
      </c>
      <c r="N785" s="120">
        <v>0</v>
      </c>
      <c r="O785" s="120">
        <v>0</v>
      </c>
      <c r="P785" s="120">
        <v>97.804054054054063</v>
      </c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117"/>
      <c r="AD785" s="117"/>
      <c r="AE785" s="122"/>
    </row>
    <row r="786" spans="1:31" ht="15" customHeight="1" x14ac:dyDescent="0.25">
      <c r="A786" s="216" t="s">
        <v>811</v>
      </c>
      <c r="B786" s="116" t="s">
        <v>812</v>
      </c>
      <c r="D786" s="117"/>
      <c r="E786" s="117"/>
      <c r="F786" s="117">
        <v>32389</v>
      </c>
      <c r="G786" s="117">
        <v>31320</v>
      </c>
      <c r="H786" s="117">
        <v>31872</v>
      </c>
      <c r="I786" s="117">
        <v>34395</v>
      </c>
      <c r="J786" s="117">
        <v>41143</v>
      </c>
      <c r="K786" s="117">
        <v>46483</v>
      </c>
      <c r="L786" s="117">
        <v>54952</v>
      </c>
      <c r="M786" s="117">
        <v>59731</v>
      </c>
      <c r="N786" s="117">
        <v>64393</v>
      </c>
      <c r="O786" s="117">
        <v>71099</v>
      </c>
      <c r="P786" s="117">
        <v>74493</v>
      </c>
      <c r="Q786" s="8"/>
      <c r="R786" s="180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117"/>
      <c r="AD786" s="117"/>
      <c r="AE786" s="122"/>
    </row>
    <row r="787" spans="1:31" x14ac:dyDescent="0.25">
      <c r="A787" s="217"/>
      <c r="B787" s="116" t="s">
        <v>813</v>
      </c>
      <c r="D787" s="117"/>
      <c r="E787" s="117"/>
      <c r="F787" s="117">
        <v>798</v>
      </c>
      <c r="G787" s="117">
        <v>799</v>
      </c>
      <c r="H787" s="117">
        <v>1623</v>
      </c>
      <c r="I787" s="117">
        <v>1304</v>
      </c>
      <c r="J787" s="117">
        <v>1541</v>
      </c>
      <c r="K787" s="117">
        <v>585</v>
      </c>
      <c r="L787" s="117">
        <v>1348</v>
      </c>
      <c r="M787" s="117">
        <v>2316</v>
      </c>
      <c r="N787" s="117">
        <v>646</v>
      </c>
      <c r="O787" s="117">
        <v>1763</v>
      </c>
      <c r="P787" s="117">
        <v>1227</v>
      </c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117"/>
      <c r="AD787" s="117"/>
      <c r="AE787" s="122"/>
    </row>
    <row r="788" spans="1:31" x14ac:dyDescent="0.25">
      <c r="A788" s="217"/>
      <c r="B788" s="116" t="s">
        <v>814</v>
      </c>
      <c r="D788" s="117"/>
      <c r="E788" s="117"/>
      <c r="F788" s="117"/>
      <c r="G788" s="117"/>
      <c r="H788" s="117"/>
      <c r="I788" s="117"/>
      <c r="J788" s="117"/>
      <c r="K788" s="117"/>
      <c r="L788" s="117"/>
      <c r="M788" s="117">
        <v>0</v>
      </c>
      <c r="N788" s="117">
        <v>0</v>
      </c>
      <c r="O788" s="117">
        <v>0</v>
      </c>
      <c r="P788" s="117">
        <v>0</v>
      </c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117"/>
      <c r="AD788" s="117"/>
      <c r="AE788" s="122"/>
    </row>
    <row r="789" spans="1:31" x14ac:dyDescent="0.25">
      <c r="A789" s="217"/>
      <c r="B789" s="116" t="s">
        <v>815</v>
      </c>
      <c r="D789" s="117"/>
      <c r="E789" s="117"/>
      <c r="F789" s="117">
        <v>36870</v>
      </c>
      <c r="G789" s="117">
        <v>39110</v>
      </c>
      <c r="H789" s="117">
        <v>41356</v>
      </c>
      <c r="I789" s="117">
        <v>43416</v>
      </c>
      <c r="J789" s="117">
        <v>43917</v>
      </c>
      <c r="K789" s="117">
        <v>48602</v>
      </c>
      <c r="L789" s="117">
        <v>52541</v>
      </c>
      <c r="M789" s="117">
        <v>54341</v>
      </c>
      <c r="N789" s="117">
        <v>57681</v>
      </c>
      <c r="O789" s="117">
        <v>63509</v>
      </c>
      <c r="P789" s="117">
        <v>63800</v>
      </c>
      <c r="Q789" s="8"/>
      <c r="R789" s="180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117"/>
      <c r="AD789" s="117"/>
      <c r="AE789" s="122"/>
    </row>
    <row r="790" spans="1:31" x14ac:dyDescent="0.25">
      <c r="A790" s="217"/>
      <c r="B790" s="116" t="s">
        <v>816</v>
      </c>
      <c r="D790" s="117"/>
      <c r="E790" s="117"/>
      <c r="F790" s="117"/>
      <c r="G790" s="117"/>
      <c r="H790" s="117"/>
      <c r="I790" s="117"/>
      <c r="J790" s="117"/>
      <c r="K790" s="117"/>
      <c r="L790" s="117"/>
      <c r="M790" s="117">
        <v>0</v>
      </c>
      <c r="N790" s="117">
        <v>0</v>
      </c>
      <c r="O790" s="117">
        <v>0</v>
      </c>
      <c r="P790" s="117">
        <v>0</v>
      </c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117"/>
      <c r="AD790" s="117"/>
      <c r="AE790" s="122"/>
    </row>
    <row r="791" spans="1:31" x14ac:dyDescent="0.25">
      <c r="A791" s="217"/>
      <c r="B791" s="116" t="s">
        <v>817</v>
      </c>
      <c r="D791" s="117"/>
      <c r="E791" s="117"/>
      <c r="F791" s="117">
        <v>702</v>
      </c>
      <c r="G791" s="117">
        <v>825</v>
      </c>
      <c r="H791" s="117">
        <v>742</v>
      </c>
      <c r="I791" s="117">
        <v>1273</v>
      </c>
      <c r="J791" s="117">
        <v>533</v>
      </c>
      <c r="K791" s="117">
        <v>1528</v>
      </c>
      <c r="L791" s="117">
        <v>1030</v>
      </c>
      <c r="M791" s="117">
        <v>1438</v>
      </c>
      <c r="N791" s="117">
        <v>1203</v>
      </c>
      <c r="O791" s="117">
        <v>1209</v>
      </c>
      <c r="P791" s="117">
        <v>979</v>
      </c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117"/>
      <c r="AD791" s="117"/>
      <c r="AE791" s="122"/>
    </row>
    <row r="792" spans="1:31" x14ac:dyDescent="0.25">
      <c r="A792" s="217"/>
      <c r="B792" s="116" t="s">
        <v>818</v>
      </c>
      <c r="D792" s="117"/>
      <c r="E792" s="117"/>
      <c r="F792" s="117">
        <v>12</v>
      </c>
      <c r="G792" s="117">
        <v>20</v>
      </c>
      <c r="H792" s="117">
        <v>47</v>
      </c>
      <c r="I792" s="117">
        <v>6</v>
      </c>
      <c r="J792" s="117">
        <v>5</v>
      </c>
      <c r="K792" s="117"/>
      <c r="L792" s="117"/>
      <c r="M792" s="117">
        <v>0</v>
      </c>
      <c r="N792" s="117">
        <v>0</v>
      </c>
      <c r="O792" s="117">
        <v>119</v>
      </c>
      <c r="P792" s="117">
        <v>204</v>
      </c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117"/>
      <c r="AD792" s="117"/>
      <c r="AE792" s="122"/>
    </row>
    <row r="793" spans="1:31" x14ac:dyDescent="0.25">
      <c r="A793" s="217"/>
      <c r="B793" s="116" t="s">
        <v>800</v>
      </c>
      <c r="D793" s="117"/>
      <c r="E793" s="117"/>
      <c r="F793" s="117">
        <v>70771</v>
      </c>
      <c r="G793" s="117">
        <v>72074</v>
      </c>
      <c r="H793" s="117">
        <v>75640</v>
      </c>
      <c r="I793" s="117">
        <f>SUM(I786:I792)</f>
        <v>80394</v>
      </c>
      <c r="J793" s="117">
        <v>87139</v>
      </c>
      <c r="K793" s="117">
        <v>97198</v>
      </c>
      <c r="L793" s="117">
        <v>109871</v>
      </c>
      <c r="M793" s="117">
        <v>117826</v>
      </c>
      <c r="N793" s="117">
        <v>123923</v>
      </c>
      <c r="O793" s="117">
        <v>137699</v>
      </c>
      <c r="P793" s="117">
        <v>140703</v>
      </c>
      <c r="Q793" s="8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117"/>
      <c r="AD793" s="117"/>
      <c r="AE793" s="122"/>
    </row>
    <row r="794" spans="1:31" x14ac:dyDescent="0.25">
      <c r="A794" s="118"/>
      <c r="B794" s="119"/>
      <c r="D794" s="120"/>
      <c r="E794" s="120"/>
      <c r="F794" s="120"/>
      <c r="G794" s="120"/>
      <c r="H794" s="120"/>
      <c r="I794" s="120"/>
      <c r="J794" s="120"/>
      <c r="K794" s="120"/>
      <c r="L794" s="120"/>
      <c r="M794" s="120">
        <v>0</v>
      </c>
      <c r="N794" s="120">
        <v>0</v>
      </c>
      <c r="O794" s="120">
        <v>0</v>
      </c>
      <c r="P794" s="120">
        <v>0</v>
      </c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117"/>
      <c r="AD794" s="117"/>
      <c r="AE794" s="122"/>
    </row>
    <row r="795" spans="1:31" ht="15" customHeight="1" x14ac:dyDescent="0.25">
      <c r="A795" s="216" t="s">
        <v>819</v>
      </c>
      <c r="B795" s="116" t="s">
        <v>501</v>
      </c>
      <c r="D795" s="117"/>
      <c r="E795" s="117"/>
      <c r="F795" s="117">
        <v>26025</v>
      </c>
      <c r="G795" s="117">
        <v>27463</v>
      </c>
      <c r="H795" s="117">
        <v>27838</v>
      </c>
      <c r="I795" s="117">
        <v>32531</v>
      </c>
      <c r="J795" s="117">
        <v>15497</v>
      </c>
      <c r="K795" s="117">
        <v>7339</v>
      </c>
      <c r="L795" s="117">
        <v>5054</v>
      </c>
      <c r="M795" s="117">
        <v>3002</v>
      </c>
      <c r="N795" s="117">
        <v>2680</v>
      </c>
      <c r="O795" s="117">
        <v>4464</v>
      </c>
      <c r="P795" s="117">
        <v>4443</v>
      </c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117"/>
      <c r="AD795" s="117"/>
      <c r="AE795" s="122"/>
    </row>
    <row r="796" spans="1:31" x14ac:dyDescent="0.25">
      <c r="A796" s="217"/>
      <c r="B796" s="116" t="s">
        <v>820</v>
      </c>
      <c r="D796" s="117"/>
      <c r="E796" s="117"/>
      <c r="F796" s="117">
        <v>662</v>
      </c>
      <c r="G796" s="117">
        <v>468</v>
      </c>
      <c r="H796" s="117">
        <v>384</v>
      </c>
      <c r="I796" s="117">
        <v>561</v>
      </c>
      <c r="J796" s="117">
        <v>626</v>
      </c>
      <c r="K796" s="117">
        <v>458</v>
      </c>
      <c r="L796" s="117">
        <v>378</v>
      </c>
      <c r="M796" s="117">
        <v>387</v>
      </c>
      <c r="N796" s="117">
        <v>192</v>
      </c>
      <c r="O796" s="117">
        <v>0</v>
      </c>
      <c r="P796" s="117">
        <v>0</v>
      </c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117"/>
      <c r="AD796" s="117"/>
      <c r="AE796" s="122"/>
    </row>
    <row r="797" spans="1:31" x14ac:dyDescent="0.25">
      <c r="A797" s="217"/>
      <c r="B797" s="116" t="s">
        <v>821</v>
      </c>
      <c r="D797" s="117"/>
      <c r="E797" s="117"/>
      <c r="F797" s="117">
        <v>326</v>
      </c>
      <c r="G797" s="117">
        <v>109</v>
      </c>
      <c r="H797" s="117">
        <v>192</v>
      </c>
      <c r="I797" s="117">
        <v>207</v>
      </c>
      <c r="J797" s="117">
        <v>471</v>
      </c>
      <c r="K797" s="117">
        <v>279</v>
      </c>
      <c r="L797" s="117">
        <v>817</v>
      </c>
      <c r="M797" s="117">
        <v>1006</v>
      </c>
      <c r="N797" s="117">
        <v>772</v>
      </c>
      <c r="O797" s="117">
        <v>845</v>
      </c>
      <c r="P797" s="117">
        <v>1815</v>
      </c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117"/>
      <c r="AD797" s="117"/>
      <c r="AE797" s="122"/>
    </row>
    <row r="798" spans="1:31" x14ac:dyDescent="0.25">
      <c r="A798" s="217"/>
      <c r="B798" s="116" t="s">
        <v>822</v>
      </c>
      <c r="D798" s="117"/>
      <c r="E798" s="117"/>
      <c r="F798" s="117">
        <v>917</v>
      </c>
      <c r="G798" s="117">
        <v>860</v>
      </c>
      <c r="H798" s="117">
        <v>1220</v>
      </c>
      <c r="I798" s="117">
        <v>2385</v>
      </c>
      <c r="J798" s="117">
        <v>3121</v>
      </c>
      <c r="K798" s="117">
        <v>4376</v>
      </c>
      <c r="L798" s="117">
        <v>5058</v>
      </c>
      <c r="M798" s="117">
        <v>5001</v>
      </c>
      <c r="N798" s="117">
        <v>4990</v>
      </c>
      <c r="O798" s="117">
        <v>5010</v>
      </c>
      <c r="P798" s="117">
        <v>4403</v>
      </c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117"/>
      <c r="AD798" s="117"/>
      <c r="AE798" s="122"/>
    </row>
    <row r="799" spans="1:31" x14ac:dyDescent="0.25">
      <c r="A799" s="217"/>
      <c r="B799" s="116" t="s">
        <v>823</v>
      </c>
      <c r="D799" s="117"/>
      <c r="E799" s="117"/>
      <c r="F799" s="117"/>
      <c r="G799" s="117"/>
      <c r="H799" s="117"/>
      <c r="I799" s="117"/>
      <c r="J799" s="117"/>
      <c r="K799" s="117"/>
      <c r="L799" s="117"/>
      <c r="M799" s="117">
        <v>0</v>
      </c>
      <c r="N799" s="117">
        <v>0</v>
      </c>
      <c r="O799" s="117">
        <v>0</v>
      </c>
      <c r="P799" s="117">
        <v>0</v>
      </c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117"/>
      <c r="AD799" s="117"/>
      <c r="AE799" s="122"/>
    </row>
    <row r="800" spans="1:31" x14ac:dyDescent="0.25">
      <c r="A800" s="217"/>
      <c r="B800" s="116" t="s">
        <v>824</v>
      </c>
      <c r="D800" s="117"/>
      <c r="E800" s="117"/>
      <c r="F800" s="117"/>
      <c r="G800" s="117"/>
      <c r="H800" s="117"/>
      <c r="I800" s="117"/>
      <c r="J800" s="117"/>
      <c r="K800" s="117"/>
      <c r="L800" s="117"/>
      <c r="M800" s="117">
        <v>0</v>
      </c>
      <c r="N800" s="117">
        <v>0</v>
      </c>
      <c r="O800" s="117">
        <v>0</v>
      </c>
      <c r="P800" s="117">
        <v>0</v>
      </c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117"/>
      <c r="AD800" s="117"/>
      <c r="AE800" s="122"/>
    </row>
    <row r="801" spans="1:31" x14ac:dyDescent="0.25">
      <c r="A801" s="217"/>
      <c r="B801" s="116" t="s">
        <v>825</v>
      </c>
      <c r="D801" s="117"/>
      <c r="E801" s="117"/>
      <c r="F801" s="117">
        <v>12171</v>
      </c>
      <c r="G801" s="117">
        <v>12343</v>
      </c>
      <c r="H801" s="117">
        <v>12062</v>
      </c>
      <c r="I801" s="117">
        <v>12336</v>
      </c>
      <c r="J801" s="117">
        <v>1829</v>
      </c>
      <c r="K801" s="117">
        <v>972</v>
      </c>
      <c r="L801" s="117">
        <v>345</v>
      </c>
      <c r="M801" s="117">
        <v>471</v>
      </c>
      <c r="N801" s="117">
        <v>633</v>
      </c>
      <c r="O801" s="117">
        <v>499</v>
      </c>
      <c r="P801" s="117">
        <v>252</v>
      </c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117"/>
      <c r="AD801" s="117"/>
      <c r="AE801" s="122"/>
    </row>
    <row r="802" spans="1:31" x14ac:dyDescent="0.25">
      <c r="A802" s="217"/>
      <c r="B802" s="116" t="s">
        <v>826</v>
      </c>
      <c r="D802" s="117"/>
      <c r="E802" s="117"/>
      <c r="F802" s="117"/>
      <c r="G802" s="117"/>
      <c r="H802" s="117"/>
      <c r="I802" s="117"/>
      <c r="J802" s="117"/>
      <c r="K802" s="117"/>
      <c r="L802" s="117"/>
      <c r="M802" s="117">
        <v>0</v>
      </c>
      <c r="N802" s="117">
        <v>0</v>
      </c>
      <c r="O802" s="117">
        <v>0</v>
      </c>
      <c r="P802" s="117">
        <v>0</v>
      </c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117"/>
      <c r="AD802" s="117"/>
      <c r="AE802" s="122"/>
    </row>
    <row r="803" spans="1:31" x14ac:dyDescent="0.25">
      <c r="A803" s="217"/>
      <c r="B803" s="116" t="s">
        <v>800</v>
      </c>
      <c r="D803" s="117"/>
      <c r="E803" s="117"/>
      <c r="F803" s="117">
        <v>40101</v>
      </c>
      <c r="G803" s="117">
        <v>41243</v>
      </c>
      <c r="H803" s="117">
        <v>41696</v>
      </c>
      <c r="I803" s="117">
        <f>SUM(I795:I802)</f>
        <v>48020</v>
      </c>
      <c r="J803" s="117">
        <v>21544</v>
      </c>
      <c r="K803" s="117">
        <v>13424</v>
      </c>
      <c r="L803" s="117">
        <v>11652</v>
      </c>
      <c r="M803" s="117">
        <v>9867</v>
      </c>
      <c r="N803" s="117">
        <v>9267</v>
      </c>
      <c r="O803" s="117">
        <v>10818</v>
      </c>
      <c r="P803" s="117">
        <v>10913</v>
      </c>
      <c r="Q803" s="8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117"/>
      <c r="AD803" s="117"/>
      <c r="AE803" s="122"/>
    </row>
    <row r="804" spans="1:31" ht="38.25" customHeight="1" x14ac:dyDescent="0.25">
      <c r="A804" s="118"/>
      <c r="B804" s="119"/>
      <c r="D804" s="120"/>
      <c r="E804" s="120"/>
      <c r="F804" s="120"/>
      <c r="G804" s="120"/>
      <c r="H804" s="120"/>
      <c r="I804" s="120"/>
      <c r="J804" s="120"/>
      <c r="K804" s="120"/>
      <c r="L804" s="120"/>
      <c r="M804" s="120">
        <v>0</v>
      </c>
      <c r="N804" s="120">
        <v>0</v>
      </c>
      <c r="O804" s="120">
        <v>0</v>
      </c>
      <c r="P804" s="120">
        <v>0</v>
      </c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117"/>
      <c r="AD804" s="117"/>
      <c r="AE804" s="122"/>
    </row>
    <row r="805" spans="1:31" ht="38.25" customHeight="1" x14ac:dyDescent="0.25">
      <c r="A805" s="103" t="s">
        <v>827</v>
      </c>
      <c r="B805" s="116" t="s">
        <v>828</v>
      </c>
      <c r="D805" s="117"/>
      <c r="E805" s="117"/>
      <c r="F805" s="117">
        <v>25237</v>
      </c>
      <c r="G805" s="117">
        <v>30808</v>
      </c>
      <c r="H805" s="117">
        <v>29800</v>
      </c>
      <c r="I805" s="117">
        <v>34181</v>
      </c>
      <c r="J805" s="117">
        <v>25264</v>
      </c>
      <c r="K805" s="117">
        <v>20364</v>
      </c>
      <c r="L805" s="117">
        <v>21711</v>
      </c>
      <c r="M805" s="117">
        <v>16704</v>
      </c>
      <c r="N805" s="117">
        <v>12912</v>
      </c>
      <c r="O805" s="117">
        <v>13624</v>
      </c>
      <c r="P805" s="117">
        <v>14232</v>
      </c>
      <c r="Q805" s="8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117"/>
      <c r="AD805" s="117"/>
      <c r="AE805" s="122"/>
    </row>
    <row r="806" spans="1:31" ht="38.25" x14ac:dyDescent="0.25">
      <c r="A806" s="103" t="s">
        <v>790</v>
      </c>
      <c r="B806" s="116" t="s">
        <v>828</v>
      </c>
      <c r="D806" s="117"/>
      <c r="E806" s="117"/>
      <c r="F806" s="117"/>
      <c r="G806" s="117"/>
      <c r="H806" s="117"/>
      <c r="I806" s="117"/>
      <c r="J806" s="117"/>
      <c r="K806" s="117"/>
      <c r="L806" s="117"/>
      <c r="M806" s="117">
        <v>0</v>
      </c>
      <c r="N806" s="117">
        <v>0</v>
      </c>
      <c r="O806" s="117">
        <v>0</v>
      </c>
      <c r="P806" s="117" t="e">
        <v>#N/A</v>
      </c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117"/>
      <c r="AD806" s="117"/>
      <c r="AE806" s="122"/>
    </row>
    <row r="807" spans="1:31" x14ac:dyDescent="0.25">
      <c r="A807" s="123"/>
      <c r="B807" s="124"/>
      <c r="D807" s="125"/>
      <c r="E807" s="125"/>
      <c r="F807" s="125"/>
      <c r="G807" s="125"/>
      <c r="H807" s="125"/>
      <c r="I807" s="125"/>
      <c r="J807" s="125"/>
      <c r="K807" s="125"/>
      <c r="L807" s="125"/>
      <c r="M807" s="125">
        <v>0</v>
      </c>
      <c r="N807" s="125">
        <v>0</v>
      </c>
      <c r="O807" s="125">
        <v>0</v>
      </c>
      <c r="P807" s="125">
        <v>0</v>
      </c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3"/>
    </row>
    <row r="808" spans="1:31" ht="15" customHeight="1" x14ac:dyDescent="0.25">
      <c r="A808" s="216" t="s">
        <v>829</v>
      </c>
      <c r="B808" s="116" t="s">
        <v>830</v>
      </c>
      <c r="D808" s="117"/>
      <c r="E808" s="117"/>
      <c r="F808" s="117">
        <v>10270</v>
      </c>
      <c r="G808" s="117">
        <v>12430</v>
      </c>
      <c r="H808" s="117">
        <v>13910</v>
      </c>
      <c r="I808" s="117">
        <v>14012</v>
      </c>
      <c r="J808" s="117">
        <v>14371</v>
      </c>
      <c r="K808" s="117">
        <v>14687</v>
      </c>
      <c r="L808" s="117">
        <v>13433</v>
      </c>
      <c r="M808" s="117">
        <v>14629</v>
      </c>
      <c r="N808" s="117">
        <v>18367</v>
      </c>
      <c r="O808" s="117">
        <v>20738</v>
      </c>
      <c r="P808" s="117">
        <v>24894</v>
      </c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3"/>
    </row>
    <row r="809" spans="1:31" x14ac:dyDescent="0.25">
      <c r="A809" s="217"/>
      <c r="B809" s="116" t="s">
        <v>831</v>
      </c>
      <c r="D809" s="117"/>
      <c r="E809" s="117"/>
      <c r="F809" s="117">
        <v>9922</v>
      </c>
      <c r="G809" s="117">
        <v>9773</v>
      </c>
      <c r="H809" s="117">
        <v>10405</v>
      </c>
      <c r="I809" s="117">
        <v>10080</v>
      </c>
      <c r="J809" s="117">
        <v>10327</v>
      </c>
      <c r="K809" s="117">
        <v>9959</v>
      </c>
      <c r="L809" s="117">
        <v>11345</v>
      </c>
      <c r="M809" s="117">
        <v>14458</v>
      </c>
      <c r="N809" s="117">
        <v>10224</v>
      </c>
      <c r="O809" s="117">
        <v>10086</v>
      </c>
      <c r="P809" s="117">
        <v>11567</v>
      </c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3"/>
    </row>
    <row r="810" spans="1:31" x14ac:dyDescent="0.25">
      <c r="A810" s="217"/>
      <c r="B810" s="116" t="s">
        <v>832</v>
      </c>
      <c r="D810" s="117"/>
      <c r="E810" s="117"/>
      <c r="F810" s="117">
        <v>6800</v>
      </c>
      <c r="G810" s="117">
        <v>6850</v>
      </c>
      <c r="H810" s="117">
        <v>7750</v>
      </c>
      <c r="I810" s="117">
        <v>7800</v>
      </c>
      <c r="J810" s="117">
        <v>5600</v>
      </c>
      <c r="K810" s="117">
        <v>2500</v>
      </c>
      <c r="L810" s="117">
        <v>2300</v>
      </c>
      <c r="M810" s="117">
        <v>2250</v>
      </c>
      <c r="N810" s="117">
        <v>2100</v>
      </c>
      <c r="O810" s="117">
        <v>1660</v>
      </c>
      <c r="P810" s="117">
        <v>2120</v>
      </c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3"/>
    </row>
    <row r="811" spans="1:31" x14ac:dyDescent="0.25">
      <c r="A811" s="217"/>
      <c r="B811" s="116" t="s">
        <v>833</v>
      </c>
      <c r="D811" s="117"/>
      <c r="E811" s="117"/>
      <c r="F811" s="117">
        <v>28501</v>
      </c>
      <c r="G811" s="117">
        <v>29884</v>
      </c>
      <c r="H811" s="117">
        <v>27765</v>
      </c>
      <c r="I811" s="117">
        <v>28266</v>
      </c>
      <c r="J811" s="117">
        <v>27843</v>
      </c>
      <c r="K811" s="117">
        <v>26643</v>
      </c>
      <c r="L811" s="117">
        <v>26362</v>
      </c>
      <c r="M811" s="117">
        <v>28201</v>
      </c>
      <c r="N811" s="117">
        <v>26700</v>
      </c>
      <c r="O811" s="117">
        <v>28497</v>
      </c>
      <c r="P811" s="117">
        <v>27952</v>
      </c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3"/>
    </row>
    <row r="812" spans="1:31" x14ac:dyDescent="0.25">
      <c r="A812" s="217"/>
      <c r="B812" s="116" t="s">
        <v>564</v>
      </c>
      <c r="D812" s="117"/>
      <c r="E812" s="117"/>
      <c r="F812" s="117">
        <v>55493</v>
      </c>
      <c r="G812" s="117">
        <v>58937</v>
      </c>
      <c r="H812" s="117">
        <v>59830</v>
      </c>
      <c r="I812" s="117">
        <f>SUM(I808:I811)</f>
        <v>60158</v>
      </c>
      <c r="J812" s="117">
        <v>58141</v>
      </c>
      <c r="K812" s="117">
        <v>53789</v>
      </c>
      <c r="L812" s="117">
        <v>53440</v>
      </c>
      <c r="M812" s="117">
        <v>59538</v>
      </c>
      <c r="N812" s="117">
        <v>57391</v>
      </c>
      <c r="O812" s="117">
        <v>60981</v>
      </c>
      <c r="P812" s="117">
        <v>66533</v>
      </c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3"/>
    </row>
    <row r="813" spans="1:31" x14ac:dyDescent="0.25">
      <c r="A813" s="118"/>
      <c r="B813" s="119"/>
      <c r="D813" s="120"/>
      <c r="E813" s="120"/>
      <c r="F813" s="120"/>
      <c r="G813" s="120"/>
      <c r="H813" s="120"/>
      <c r="I813" s="120"/>
      <c r="J813" s="120"/>
      <c r="K813" s="120"/>
      <c r="L813" s="120"/>
      <c r="M813" s="120">
        <v>0</v>
      </c>
      <c r="N813" s="120">
        <v>0</v>
      </c>
      <c r="O813" s="120">
        <v>0</v>
      </c>
      <c r="P813" s="120">
        <v>0</v>
      </c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3"/>
    </row>
    <row r="814" spans="1:31" ht="15" customHeight="1" x14ac:dyDescent="0.25">
      <c r="A814" s="216" t="s">
        <v>834</v>
      </c>
      <c r="B814" s="116" t="s">
        <v>766</v>
      </c>
      <c r="D814" s="117"/>
      <c r="E814" s="117"/>
      <c r="F814" s="117">
        <v>27162</v>
      </c>
      <c r="G814" s="117">
        <v>25588</v>
      </c>
      <c r="H814" s="117">
        <v>28362</v>
      </c>
      <c r="I814" s="117">
        <v>32711</v>
      </c>
      <c r="J814" s="117">
        <v>35268</v>
      </c>
      <c r="K814" s="117">
        <v>33865</v>
      </c>
      <c r="L814" s="117">
        <v>35536</v>
      </c>
      <c r="M814" s="117">
        <v>42988</v>
      </c>
      <c r="N814" s="117">
        <v>44505</v>
      </c>
      <c r="O814" s="117">
        <v>50604</v>
      </c>
      <c r="P814" s="117">
        <v>57950</v>
      </c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3"/>
    </row>
    <row r="815" spans="1:31" x14ac:dyDescent="0.25">
      <c r="A815" s="217"/>
      <c r="B815" s="116" t="s">
        <v>767</v>
      </c>
      <c r="D815" s="117"/>
      <c r="E815" s="117"/>
      <c r="F815" s="117">
        <v>4721</v>
      </c>
      <c r="G815" s="117">
        <v>4948</v>
      </c>
      <c r="H815" s="117">
        <v>6076</v>
      </c>
      <c r="I815" s="117">
        <v>6148</v>
      </c>
      <c r="J815" s="117">
        <v>6026</v>
      </c>
      <c r="K815" s="117">
        <v>6200</v>
      </c>
      <c r="L815" s="117">
        <v>5626</v>
      </c>
      <c r="M815" s="117">
        <v>7527</v>
      </c>
      <c r="N815" s="117">
        <v>7418</v>
      </c>
      <c r="O815" s="117">
        <v>8974</v>
      </c>
      <c r="P815" s="117">
        <v>7823</v>
      </c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3"/>
    </row>
    <row r="816" spans="1:31" x14ac:dyDescent="0.25">
      <c r="A816" s="217"/>
      <c r="B816" s="116" t="s">
        <v>768</v>
      </c>
      <c r="D816" s="117"/>
      <c r="E816" s="117"/>
      <c r="F816" s="117">
        <v>5097</v>
      </c>
      <c r="G816" s="117">
        <v>5647</v>
      </c>
      <c r="H816" s="117">
        <v>8603</v>
      </c>
      <c r="I816" s="117">
        <v>8826</v>
      </c>
      <c r="J816" s="117">
        <v>9410</v>
      </c>
      <c r="K816" s="117">
        <v>9318</v>
      </c>
      <c r="L816" s="117">
        <v>9801</v>
      </c>
      <c r="M816" s="117">
        <v>11418</v>
      </c>
      <c r="N816" s="117">
        <v>12087</v>
      </c>
      <c r="O816" s="117">
        <v>11409</v>
      </c>
      <c r="P816" s="117">
        <v>12711</v>
      </c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3"/>
    </row>
    <row r="817" spans="1:31" x14ac:dyDescent="0.25">
      <c r="A817" s="217"/>
      <c r="B817" s="116" t="s">
        <v>769</v>
      </c>
      <c r="D817" s="117"/>
      <c r="E817" s="117"/>
      <c r="F817" s="117">
        <v>29378</v>
      </c>
      <c r="G817" s="117">
        <v>28383</v>
      </c>
      <c r="H817" s="117">
        <v>28073</v>
      </c>
      <c r="I817" s="117">
        <v>28650</v>
      </c>
      <c r="J817" s="117">
        <v>29860</v>
      </c>
      <c r="K817" s="117">
        <v>30721</v>
      </c>
      <c r="L817" s="117">
        <v>32180</v>
      </c>
      <c r="M817" s="117">
        <v>33069</v>
      </c>
      <c r="N817" s="117">
        <v>33919</v>
      </c>
      <c r="O817" s="117">
        <v>35870</v>
      </c>
      <c r="P817" s="117">
        <v>33744</v>
      </c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3"/>
    </row>
    <row r="818" spans="1:31" x14ac:dyDescent="0.25">
      <c r="A818" s="217"/>
      <c r="B818" s="116" t="s">
        <v>770</v>
      </c>
      <c r="D818" s="117"/>
      <c r="E818" s="117"/>
      <c r="F818" s="117">
        <v>4069</v>
      </c>
      <c r="G818" s="117">
        <v>4492</v>
      </c>
      <c r="H818" s="117">
        <v>5757</v>
      </c>
      <c r="I818" s="117">
        <v>3624</v>
      </c>
      <c r="J818" s="117">
        <v>4415</v>
      </c>
      <c r="K818" s="117">
        <v>4421</v>
      </c>
      <c r="L818" s="117">
        <v>5007</v>
      </c>
      <c r="M818" s="117">
        <v>6534</v>
      </c>
      <c r="N818" s="117">
        <v>6738</v>
      </c>
      <c r="O818" s="117">
        <v>7129</v>
      </c>
      <c r="P818" s="117">
        <v>33744</v>
      </c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3"/>
    </row>
    <row r="819" spans="1:31" x14ac:dyDescent="0.25">
      <c r="A819" s="217"/>
      <c r="B819" s="116" t="s">
        <v>835</v>
      </c>
      <c r="D819" s="117"/>
      <c r="E819" s="117"/>
      <c r="F819" s="117">
        <v>3845</v>
      </c>
      <c r="G819" s="117">
        <v>2833</v>
      </c>
      <c r="H819" s="117">
        <v>3075</v>
      </c>
      <c r="I819" s="117">
        <v>3204</v>
      </c>
      <c r="J819" s="117">
        <v>3323</v>
      </c>
      <c r="K819" s="117">
        <v>3548</v>
      </c>
      <c r="L819" s="117">
        <v>5551</v>
      </c>
      <c r="M819" s="117">
        <v>6582</v>
      </c>
      <c r="N819" s="117">
        <v>5170</v>
      </c>
      <c r="O819" s="117">
        <v>6300</v>
      </c>
      <c r="P819" s="117">
        <v>6176</v>
      </c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3"/>
    </row>
    <row r="820" spans="1:31" x14ac:dyDescent="0.25">
      <c r="A820" s="217"/>
      <c r="B820" s="116" t="s">
        <v>772</v>
      </c>
      <c r="D820" s="117"/>
      <c r="E820" s="117"/>
      <c r="F820" s="117">
        <v>328</v>
      </c>
      <c r="G820" s="117">
        <v>640</v>
      </c>
      <c r="H820" s="117">
        <v>516</v>
      </c>
      <c r="I820" s="117">
        <v>479</v>
      </c>
      <c r="J820" s="117">
        <v>538</v>
      </c>
      <c r="K820" s="117">
        <v>537</v>
      </c>
      <c r="L820" s="117">
        <v>514</v>
      </c>
      <c r="M820" s="117">
        <v>621</v>
      </c>
      <c r="N820" s="117">
        <v>642</v>
      </c>
      <c r="O820" s="117">
        <v>684</v>
      </c>
      <c r="P820" s="117">
        <v>1879</v>
      </c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3"/>
    </row>
    <row r="821" spans="1:31" x14ac:dyDescent="0.25">
      <c r="A821" s="217"/>
      <c r="B821" s="116" t="s">
        <v>773</v>
      </c>
      <c r="D821" s="117"/>
      <c r="E821" s="117"/>
      <c r="F821" s="117">
        <v>6087</v>
      </c>
      <c r="G821" s="117">
        <v>6321</v>
      </c>
      <c r="H821" s="117">
        <v>6465</v>
      </c>
      <c r="I821" s="117">
        <v>9071</v>
      </c>
      <c r="J821" s="117">
        <v>9619</v>
      </c>
      <c r="K821" s="117">
        <v>10823</v>
      </c>
      <c r="L821" s="117">
        <v>11076</v>
      </c>
      <c r="M821" s="117">
        <v>12068</v>
      </c>
      <c r="N821" s="117">
        <v>13253</v>
      </c>
      <c r="O821" s="117">
        <v>13349</v>
      </c>
      <c r="P821" s="117">
        <v>8153</v>
      </c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3"/>
    </row>
    <row r="822" spans="1:31" x14ac:dyDescent="0.25">
      <c r="A822" s="217"/>
      <c r="B822" s="116" t="s">
        <v>774</v>
      </c>
      <c r="D822" s="117"/>
      <c r="E822" s="117"/>
      <c r="F822" s="117">
        <v>808</v>
      </c>
      <c r="G822" s="117">
        <v>732</v>
      </c>
      <c r="H822" s="117">
        <v>705</v>
      </c>
      <c r="I822" s="117">
        <v>459</v>
      </c>
      <c r="J822" s="117">
        <v>605</v>
      </c>
      <c r="K822" s="117">
        <v>469</v>
      </c>
      <c r="L822" s="117">
        <v>610</v>
      </c>
      <c r="M822" s="117">
        <v>609</v>
      </c>
      <c r="N822" s="117">
        <v>624</v>
      </c>
      <c r="O822" s="117">
        <v>149</v>
      </c>
      <c r="P822" s="117">
        <v>783</v>
      </c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3"/>
    </row>
    <row r="823" spans="1:31" x14ac:dyDescent="0.25">
      <c r="A823" s="217"/>
      <c r="B823" s="116" t="s">
        <v>564</v>
      </c>
      <c r="D823" s="117"/>
      <c r="E823" s="117"/>
      <c r="F823" s="117">
        <v>81495</v>
      </c>
      <c r="G823" s="117">
        <v>79584</v>
      </c>
      <c r="H823" s="117">
        <v>87632</v>
      </c>
      <c r="I823" s="117">
        <f>SUM(I814:I822)</f>
        <v>93172</v>
      </c>
      <c r="J823" s="117">
        <v>99064</v>
      </c>
      <c r="K823" s="117">
        <f>SUM(K814:K822)</f>
        <v>99902</v>
      </c>
      <c r="L823" s="117">
        <v>105901</v>
      </c>
      <c r="M823" s="117">
        <v>121416</v>
      </c>
      <c r="N823" s="117">
        <v>124356</v>
      </c>
      <c r="O823" s="117">
        <v>134468</v>
      </c>
      <c r="P823" s="117">
        <v>139005</v>
      </c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3"/>
    </row>
    <row r="824" spans="1:31" x14ac:dyDescent="0.25">
      <c r="A824" s="118"/>
      <c r="B824" s="119"/>
      <c r="D824" s="120"/>
      <c r="E824" s="120"/>
      <c r="F824" s="120"/>
      <c r="G824" s="120"/>
      <c r="H824" s="120"/>
      <c r="I824" s="120"/>
      <c r="J824" s="120"/>
      <c r="K824" s="120"/>
      <c r="L824" s="120"/>
      <c r="M824" s="120">
        <v>0</v>
      </c>
      <c r="N824" s="120">
        <v>0</v>
      </c>
      <c r="O824" s="120">
        <v>0</v>
      </c>
      <c r="P824" s="120">
        <v>0</v>
      </c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3"/>
    </row>
    <row r="825" spans="1:31" ht="15" customHeight="1" x14ac:dyDescent="0.25">
      <c r="A825" s="216" t="s">
        <v>836</v>
      </c>
      <c r="B825" s="116" t="s">
        <v>776</v>
      </c>
      <c r="D825" s="117"/>
      <c r="E825" s="117"/>
      <c r="F825" s="117">
        <v>66680</v>
      </c>
      <c r="G825" s="117">
        <v>71329</v>
      </c>
      <c r="H825" s="117">
        <v>73130</v>
      </c>
      <c r="I825" s="117">
        <v>80514</v>
      </c>
      <c r="J825" s="117">
        <v>91475</v>
      </c>
      <c r="K825" s="117">
        <v>103417</v>
      </c>
      <c r="L825" s="117">
        <v>107626</v>
      </c>
      <c r="M825" s="117">
        <v>115403</v>
      </c>
      <c r="N825" s="117">
        <v>117973</v>
      </c>
      <c r="O825" s="117">
        <v>131027</v>
      </c>
      <c r="P825" s="117">
        <v>133019</v>
      </c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3"/>
    </row>
    <row r="826" spans="1:31" x14ac:dyDescent="0.25">
      <c r="A826" s="217"/>
      <c r="B826" s="116" t="s">
        <v>777</v>
      </c>
      <c r="D826" s="117"/>
      <c r="E826" s="117"/>
      <c r="F826" s="117">
        <v>19845</v>
      </c>
      <c r="G826" s="117">
        <v>18590</v>
      </c>
      <c r="H826" s="117">
        <v>19864</v>
      </c>
      <c r="I826" s="117">
        <v>24657</v>
      </c>
      <c r="J826" s="117">
        <v>28372</v>
      </c>
      <c r="K826" s="117">
        <v>29545</v>
      </c>
      <c r="L826" s="117">
        <v>32796</v>
      </c>
      <c r="M826" s="117">
        <v>33242</v>
      </c>
      <c r="N826" s="117">
        <v>33215</v>
      </c>
      <c r="O826" s="117">
        <v>28364</v>
      </c>
      <c r="P826" s="117">
        <v>29993</v>
      </c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3"/>
    </row>
    <row r="827" spans="1:31" x14ac:dyDescent="0.25">
      <c r="A827" s="217"/>
      <c r="B827" s="116" t="s">
        <v>778</v>
      </c>
      <c r="D827" s="117"/>
      <c r="E827" s="117"/>
      <c r="F827" s="117">
        <v>192</v>
      </c>
      <c r="G827" s="117">
        <v>192</v>
      </c>
      <c r="H827" s="117">
        <v>192</v>
      </c>
      <c r="I827" s="117">
        <v>192</v>
      </c>
      <c r="J827" s="117">
        <v>220</v>
      </c>
      <c r="K827" s="117">
        <v>200</v>
      </c>
      <c r="L827" s="117">
        <v>190</v>
      </c>
      <c r="M827" s="117">
        <v>252</v>
      </c>
      <c r="N827" s="117">
        <v>252</v>
      </c>
      <c r="O827" s="117">
        <v>257</v>
      </c>
      <c r="P827" s="117">
        <v>250</v>
      </c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3"/>
    </row>
    <row r="828" spans="1:31" x14ac:dyDescent="0.25">
      <c r="A828" s="217"/>
      <c r="B828" s="116" t="s">
        <v>779</v>
      </c>
      <c r="D828" s="117"/>
      <c r="E828" s="117"/>
      <c r="F828" s="117">
        <v>52191</v>
      </c>
      <c r="G828" s="117">
        <v>53117</v>
      </c>
      <c r="H828" s="117">
        <v>54474</v>
      </c>
      <c r="I828" s="117">
        <v>57264</v>
      </c>
      <c r="J828" s="117">
        <v>62278</v>
      </c>
      <c r="K828" s="117">
        <v>65681</v>
      </c>
      <c r="L828" s="117">
        <v>71270</v>
      </c>
      <c r="M828" s="117">
        <v>77331</v>
      </c>
      <c r="N828" s="117">
        <v>79483</v>
      </c>
      <c r="O828" s="117">
        <v>85902</v>
      </c>
      <c r="P828" s="117">
        <v>91595</v>
      </c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3"/>
    </row>
    <row r="829" spans="1:31" x14ac:dyDescent="0.25">
      <c r="A829" s="217"/>
      <c r="B829" s="116" t="s">
        <v>780</v>
      </c>
      <c r="D829" s="117"/>
      <c r="E829" s="117"/>
      <c r="F829" s="117">
        <v>2200</v>
      </c>
      <c r="G829" s="117">
        <v>2200</v>
      </c>
      <c r="H829" s="117">
        <v>2200</v>
      </c>
      <c r="I829" s="117">
        <v>2264</v>
      </c>
      <c r="J829" s="117">
        <v>3220</v>
      </c>
      <c r="K829" s="117">
        <v>2285</v>
      </c>
      <c r="L829" s="117">
        <v>2954</v>
      </c>
      <c r="M829" s="117">
        <v>2954</v>
      </c>
      <c r="N829" s="117">
        <v>3921</v>
      </c>
      <c r="O829" s="117">
        <v>3582</v>
      </c>
      <c r="P829" s="117">
        <v>3800</v>
      </c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3"/>
    </row>
    <row r="830" spans="1:31" x14ac:dyDescent="0.25">
      <c r="A830" s="217"/>
      <c r="B830" s="116" t="s">
        <v>781</v>
      </c>
      <c r="D830" s="117"/>
      <c r="E830" s="117"/>
      <c r="F830" s="117">
        <v>1768</v>
      </c>
      <c r="G830" s="117">
        <v>1469</v>
      </c>
      <c r="H830" s="117">
        <v>1523</v>
      </c>
      <c r="I830" s="117">
        <v>2286</v>
      </c>
      <c r="J830" s="117">
        <v>2365</v>
      </c>
      <c r="K830" s="117">
        <v>3291</v>
      </c>
      <c r="L830" s="117">
        <v>2696</v>
      </c>
      <c r="M830" s="117">
        <v>2704</v>
      </c>
      <c r="N830" s="117">
        <v>2825</v>
      </c>
      <c r="O830" s="117">
        <v>2339</v>
      </c>
      <c r="P830" s="117">
        <v>1966</v>
      </c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3"/>
    </row>
    <row r="831" spans="1:31" x14ac:dyDescent="0.25">
      <c r="A831" s="217"/>
      <c r="B831" s="116" t="s">
        <v>782</v>
      </c>
      <c r="D831" s="117"/>
      <c r="E831" s="117"/>
      <c r="F831" s="117">
        <v>250</v>
      </c>
      <c r="G831" s="117">
        <v>272</v>
      </c>
      <c r="H831" s="117">
        <v>168</v>
      </c>
      <c r="I831" s="117">
        <v>567</v>
      </c>
      <c r="J831" s="117">
        <v>345</v>
      </c>
      <c r="K831" s="117">
        <v>160</v>
      </c>
      <c r="L831" s="117">
        <v>522</v>
      </c>
      <c r="M831" s="117">
        <v>769</v>
      </c>
      <c r="N831" s="117">
        <v>812</v>
      </c>
      <c r="O831" s="117">
        <v>1158</v>
      </c>
      <c r="P831" s="117">
        <v>1024</v>
      </c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3"/>
    </row>
    <row r="832" spans="1:31" x14ac:dyDescent="0.25">
      <c r="A832" s="217"/>
      <c r="B832" s="116" t="s">
        <v>564</v>
      </c>
      <c r="D832" s="117"/>
      <c r="E832" s="117"/>
      <c r="F832" s="117">
        <v>143126</v>
      </c>
      <c r="G832" s="117">
        <v>147169</v>
      </c>
      <c r="H832" s="117">
        <v>151551</v>
      </c>
      <c r="I832" s="117">
        <f>SUM(I825:I831)</f>
        <v>167744</v>
      </c>
      <c r="J832" s="117">
        <v>188275</v>
      </c>
      <c r="K832" s="117">
        <v>204579</v>
      </c>
      <c r="L832" s="117">
        <v>218054</v>
      </c>
      <c r="M832" s="117">
        <v>232655</v>
      </c>
      <c r="N832" s="117">
        <v>238481</v>
      </c>
      <c r="O832" s="117">
        <v>252629</v>
      </c>
      <c r="P832" s="117">
        <v>261647</v>
      </c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3"/>
    </row>
    <row r="833" spans="1:31" x14ac:dyDescent="0.25">
      <c r="A833" s="118"/>
      <c r="B833" s="119"/>
      <c r="D833" s="120"/>
      <c r="E833" s="120"/>
      <c r="F833" s="120"/>
      <c r="G833" s="120"/>
      <c r="H833" s="120"/>
      <c r="I833" s="120"/>
      <c r="J833" s="120"/>
      <c r="K833" s="120"/>
      <c r="L833" s="120"/>
      <c r="M833" s="120">
        <v>0</v>
      </c>
      <c r="N833" s="120">
        <v>0</v>
      </c>
      <c r="O833" s="120">
        <v>0</v>
      </c>
      <c r="P833" s="120">
        <v>0</v>
      </c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3"/>
    </row>
    <row r="834" spans="1:31" ht="38.25" customHeight="1" x14ac:dyDescent="0.25">
      <c r="A834" s="216" t="s">
        <v>837</v>
      </c>
      <c r="B834" s="116" t="s">
        <v>838</v>
      </c>
      <c r="D834" s="117"/>
      <c r="E834" s="117"/>
      <c r="F834" s="117">
        <v>22993</v>
      </c>
      <c r="G834" s="117">
        <v>23703</v>
      </c>
      <c r="H834" s="117">
        <v>25869</v>
      </c>
      <c r="I834" s="117">
        <v>29797</v>
      </c>
      <c r="J834" s="117">
        <v>1377</v>
      </c>
      <c r="K834" s="117">
        <v>7</v>
      </c>
      <c r="L834" s="117" t="s">
        <v>472</v>
      </c>
      <c r="M834" s="117" t="s">
        <v>472</v>
      </c>
      <c r="N834" s="117">
        <v>0</v>
      </c>
      <c r="O834" s="117">
        <v>0</v>
      </c>
      <c r="P834" s="117">
        <v>0</v>
      </c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3"/>
    </row>
    <row r="835" spans="1:31" x14ac:dyDescent="0.25">
      <c r="A835" s="217"/>
      <c r="B835" s="116" t="s">
        <v>784</v>
      </c>
      <c r="D835" s="117"/>
      <c r="E835" s="117"/>
      <c r="F835" s="117"/>
      <c r="G835" s="117"/>
      <c r="H835" s="117"/>
      <c r="I835" s="117"/>
      <c r="J835" s="117"/>
      <c r="K835" s="117"/>
      <c r="L835" s="117"/>
      <c r="M835" s="117">
        <v>0</v>
      </c>
      <c r="N835" s="117">
        <v>0</v>
      </c>
      <c r="O835" s="117">
        <v>0</v>
      </c>
      <c r="P835" s="117">
        <v>0</v>
      </c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3"/>
    </row>
    <row r="836" spans="1:31" x14ac:dyDescent="0.25">
      <c r="A836" s="217"/>
      <c r="B836" s="116" t="s">
        <v>785</v>
      </c>
      <c r="D836" s="117"/>
      <c r="E836" s="117"/>
      <c r="F836" s="117"/>
      <c r="G836" s="117"/>
      <c r="H836" s="117"/>
      <c r="I836" s="117" t="s">
        <v>472</v>
      </c>
      <c r="J836" s="117">
        <v>1230</v>
      </c>
      <c r="K836" s="117">
        <v>1240</v>
      </c>
      <c r="L836" s="117">
        <v>1235</v>
      </c>
      <c r="M836" s="117">
        <v>1430</v>
      </c>
      <c r="N836" s="117">
        <v>1230</v>
      </c>
      <c r="O836" s="117">
        <v>1237</v>
      </c>
      <c r="P836" s="117">
        <v>412</v>
      </c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3"/>
    </row>
    <row r="837" spans="1:31" x14ac:dyDescent="0.25">
      <c r="A837" s="217"/>
      <c r="B837" s="116" t="s">
        <v>219</v>
      </c>
      <c r="D837" s="117"/>
      <c r="E837" s="117"/>
      <c r="F837" s="117">
        <v>212</v>
      </c>
      <c r="G837" s="117">
        <v>207</v>
      </c>
      <c r="H837" s="117">
        <v>226</v>
      </c>
      <c r="I837" s="117">
        <v>299</v>
      </c>
      <c r="J837" s="117">
        <v>306</v>
      </c>
      <c r="K837" s="117">
        <v>458</v>
      </c>
      <c r="L837" s="117">
        <v>444</v>
      </c>
      <c r="M837" s="117">
        <v>347</v>
      </c>
      <c r="N837" s="117">
        <v>340</v>
      </c>
      <c r="O837" s="117">
        <v>142</v>
      </c>
      <c r="P837" s="117">
        <v>401</v>
      </c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3"/>
    </row>
    <row r="838" spans="1:31" x14ac:dyDescent="0.25">
      <c r="A838" s="217"/>
      <c r="B838" s="116" t="s">
        <v>786</v>
      </c>
      <c r="D838" s="117"/>
      <c r="E838" s="117"/>
      <c r="F838" s="117"/>
      <c r="G838" s="117"/>
      <c r="H838" s="117"/>
      <c r="I838" s="117"/>
      <c r="J838" s="117"/>
      <c r="K838" s="117"/>
      <c r="L838" s="117"/>
      <c r="M838" s="117">
        <v>0</v>
      </c>
      <c r="N838" s="117">
        <v>0</v>
      </c>
      <c r="O838" s="117">
        <v>0</v>
      </c>
      <c r="P838" s="117">
        <v>0</v>
      </c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3"/>
    </row>
    <row r="839" spans="1:31" x14ac:dyDescent="0.25">
      <c r="A839" s="217"/>
      <c r="B839" s="116" t="s">
        <v>787</v>
      </c>
      <c r="D839" s="117"/>
      <c r="E839" s="117"/>
      <c r="F839" s="117"/>
      <c r="G839" s="117"/>
      <c r="H839" s="117"/>
      <c r="I839" s="117"/>
      <c r="J839" s="117"/>
      <c r="K839" s="117"/>
      <c r="L839" s="117"/>
      <c r="M839" s="117">
        <v>0</v>
      </c>
      <c r="N839" s="117">
        <v>0</v>
      </c>
      <c r="O839" s="117">
        <v>0</v>
      </c>
      <c r="P839" s="117">
        <v>0</v>
      </c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3"/>
    </row>
    <row r="840" spans="1:31" x14ac:dyDescent="0.25">
      <c r="A840" s="217"/>
      <c r="B840" s="116" t="s">
        <v>839</v>
      </c>
      <c r="D840" s="117"/>
      <c r="E840" s="117"/>
      <c r="F840" s="117">
        <v>11138</v>
      </c>
      <c r="G840" s="117">
        <v>10228</v>
      </c>
      <c r="H840" s="117">
        <v>12361</v>
      </c>
      <c r="I840" s="117">
        <v>11130</v>
      </c>
      <c r="J840" s="117">
        <v>198</v>
      </c>
      <c r="K840" s="117">
        <v>1</v>
      </c>
      <c r="L840" s="117"/>
      <c r="M840" s="117">
        <v>0</v>
      </c>
      <c r="N840" s="117">
        <v>0</v>
      </c>
      <c r="O840" s="117">
        <v>0</v>
      </c>
      <c r="P840" s="117">
        <v>0</v>
      </c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3"/>
    </row>
    <row r="841" spans="1:31" x14ac:dyDescent="0.25">
      <c r="A841" s="217"/>
      <c r="B841" s="116" t="s">
        <v>789</v>
      </c>
      <c r="D841" s="117"/>
      <c r="E841" s="117"/>
      <c r="F841" s="117"/>
      <c r="G841" s="117"/>
      <c r="H841" s="117"/>
      <c r="I841" s="117"/>
      <c r="J841" s="117"/>
      <c r="K841" s="117"/>
      <c r="L841" s="117"/>
      <c r="M841" s="117">
        <v>0</v>
      </c>
      <c r="N841" s="117">
        <v>0</v>
      </c>
      <c r="O841" s="117">
        <v>0</v>
      </c>
      <c r="P841" s="117">
        <v>0</v>
      </c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3"/>
    </row>
    <row r="842" spans="1:31" x14ac:dyDescent="0.25">
      <c r="A842" s="217"/>
      <c r="B842" s="116" t="s">
        <v>564</v>
      </c>
      <c r="D842" s="117"/>
      <c r="E842" s="117"/>
      <c r="F842" s="117">
        <v>34343</v>
      </c>
      <c r="G842" s="117">
        <v>34138</v>
      </c>
      <c r="H842" s="117">
        <v>38456</v>
      </c>
      <c r="I842" s="117">
        <f>SUM(I834:I841)</f>
        <v>41226</v>
      </c>
      <c r="J842" s="117">
        <v>3111</v>
      </c>
      <c r="K842" s="117">
        <v>1706</v>
      </c>
      <c r="L842" s="117">
        <v>1679</v>
      </c>
      <c r="M842" s="117">
        <v>1777</v>
      </c>
      <c r="N842" s="117">
        <v>1570</v>
      </c>
      <c r="O842" s="117">
        <v>1379</v>
      </c>
      <c r="P842" s="117">
        <v>813</v>
      </c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3"/>
    </row>
    <row r="843" spans="1:31" ht="25.5" customHeight="1" x14ac:dyDescent="0.25">
      <c r="A843" s="118"/>
      <c r="B843" s="119"/>
      <c r="D843" s="120"/>
      <c r="E843" s="120"/>
      <c r="F843" s="120"/>
      <c r="G843" s="120"/>
      <c r="H843" s="120"/>
      <c r="I843" s="120"/>
      <c r="J843" s="120"/>
      <c r="K843" s="120"/>
      <c r="L843" s="120"/>
      <c r="M843" s="120">
        <v>0</v>
      </c>
      <c r="N843" s="120">
        <v>0</v>
      </c>
      <c r="O843" s="120">
        <v>0</v>
      </c>
      <c r="P843" s="120">
        <v>0</v>
      </c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3"/>
    </row>
    <row r="844" spans="1:31" ht="38.25" x14ac:dyDescent="0.25">
      <c r="A844" s="103" t="s">
        <v>840</v>
      </c>
      <c r="B844" s="116" t="s">
        <v>841</v>
      </c>
      <c r="D844" s="117"/>
      <c r="E844" s="117"/>
      <c r="F844" s="117">
        <v>46583</v>
      </c>
      <c r="G844" s="117">
        <v>51006</v>
      </c>
      <c r="H844" s="117">
        <v>49422</v>
      </c>
      <c r="I844" s="117">
        <v>53730</v>
      </c>
      <c r="J844" s="117">
        <v>58971</v>
      </c>
      <c r="K844" s="117">
        <v>63615</v>
      </c>
      <c r="L844" s="117">
        <v>63713</v>
      </c>
      <c r="M844" s="117">
        <v>72906</v>
      </c>
      <c r="N844" s="117">
        <v>75098</v>
      </c>
      <c r="O844" s="117">
        <v>74227</v>
      </c>
      <c r="P844" s="117">
        <v>83671</v>
      </c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3"/>
    </row>
    <row r="845" spans="1:31" x14ac:dyDescent="0.25">
      <c r="A845" s="126"/>
      <c r="B845" s="95"/>
      <c r="D845" s="96"/>
      <c r="E845" s="96"/>
      <c r="F845" s="96"/>
      <c r="G845" s="96"/>
      <c r="H845" s="96"/>
      <c r="I845" s="96"/>
      <c r="J845" s="96"/>
      <c r="K845" s="96"/>
      <c r="L845" s="96"/>
      <c r="M845" s="96">
        <v>0</v>
      </c>
      <c r="N845" s="96">
        <v>0</v>
      </c>
      <c r="O845" s="96">
        <v>0</v>
      </c>
      <c r="P845" s="96">
        <v>0</v>
      </c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3"/>
    </row>
    <row r="846" spans="1:31" ht="15" customHeight="1" x14ac:dyDescent="0.25">
      <c r="A846" s="216" t="s">
        <v>842</v>
      </c>
      <c r="B846" s="116" t="s">
        <v>843</v>
      </c>
      <c r="D846" s="117"/>
      <c r="E846" s="117"/>
      <c r="F846" s="117">
        <v>11561</v>
      </c>
      <c r="G846" s="117">
        <v>12921</v>
      </c>
      <c r="H846" s="117">
        <v>14284</v>
      </c>
      <c r="I846" s="117">
        <v>14835</v>
      </c>
      <c r="J846" s="117">
        <v>14907</v>
      </c>
      <c r="K846" s="117">
        <v>14890</v>
      </c>
      <c r="L846" s="117">
        <v>14996</v>
      </c>
      <c r="M846" s="117">
        <v>15249</v>
      </c>
      <c r="N846" s="117">
        <v>20655</v>
      </c>
      <c r="O846" s="117">
        <v>21494</v>
      </c>
      <c r="P846" s="117">
        <v>23027</v>
      </c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3"/>
    </row>
    <row r="847" spans="1:31" x14ac:dyDescent="0.25">
      <c r="A847" s="217"/>
      <c r="B847" s="116" t="s">
        <v>844</v>
      </c>
      <c r="D847" s="117"/>
      <c r="E847" s="117"/>
      <c r="F847" s="117">
        <v>9984</v>
      </c>
      <c r="G847" s="117">
        <v>11333</v>
      </c>
      <c r="H847" s="117">
        <v>10802</v>
      </c>
      <c r="I847" s="117">
        <v>10682</v>
      </c>
      <c r="J847" s="117">
        <v>10837</v>
      </c>
      <c r="K847" s="117">
        <v>9948</v>
      </c>
      <c r="L847" s="117">
        <v>13753</v>
      </c>
      <c r="M847" s="117">
        <v>15005</v>
      </c>
      <c r="N847" s="117">
        <v>11357</v>
      </c>
      <c r="O847" s="117">
        <v>10972</v>
      </c>
      <c r="P847" s="117">
        <v>10659</v>
      </c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3"/>
    </row>
    <row r="848" spans="1:31" x14ac:dyDescent="0.25">
      <c r="A848" s="217"/>
      <c r="B848" s="116" t="s">
        <v>845</v>
      </c>
      <c r="D848" s="117"/>
      <c r="E848" s="117"/>
      <c r="F848" s="117">
        <v>7037</v>
      </c>
      <c r="G848" s="117">
        <v>6544</v>
      </c>
      <c r="H848" s="117">
        <v>12172</v>
      </c>
      <c r="I848" s="117">
        <v>11491</v>
      </c>
      <c r="J848" s="117">
        <v>7724</v>
      </c>
      <c r="K848" s="117">
        <v>6141</v>
      </c>
      <c r="L848" s="117">
        <v>7184</v>
      </c>
      <c r="M848" s="117">
        <v>7258</v>
      </c>
      <c r="N848" s="117">
        <v>7126</v>
      </c>
      <c r="O848" s="117">
        <v>7225</v>
      </c>
      <c r="P848" s="117">
        <v>7772</v>
      </c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3"/>
    </row>
    <row r="849" spans="1:31" x14ac:dyDescent="0.25">
      <c r="A849" s="217"/>
      <c r="B849" s="116" t="s">
        <v>846</v>
      </c>
      <c r="D849" s="117"/>
      <c r="E849" s="117"/>
      <c r="F849" s="117">
        <v>29619</v>
      </c>
      <c r="G849" s="117">
        <v>28407</v>
      </c>
      <c r="H849" s="117">
        <v>27035</v>
      </c>
      <c r="I849" s="117">
        <v>26624</v>
      </c>
      <c r="J849" s="117">
        <v>23334</v>
      </c>
      <c r="K849" s="117">
        <v>26312</v>
      </c>
      <c r="L849" s="117">
        <v>26377</v>
      </c>
      <c r="M849" s="117">
        <v>27762</v>
      </c>
      <c r="N849" s="117">
        <v>27036</v>
      </c>
      <c r="O849" s="117">
        <v>27920</v>
      </c>
      <c r="P849" s="117">
        <v>27840</v>
      </c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3"/>
    </row>
    <row r="850" spans="1:31" x14ac:dyDescent="0.25">
      <c r="A850" s="217"/>
      <c r="B850" s="116" t="s">
        <v>847</v>
      </c>
      <c r="D850" s="117"/>
      <c r="E850" s="117"/>
      <c r="F850" s="117">
        <v>58201</v>
      </c>
      <c r="G850" s="117">
        <v>59205</v>
      </c>
      <c r="H850" s="117">
        <v>64293</v>
      </c>
      <c r="I850" s="117">
        <f>SUM(I846:I849)</f>
        <v>63632</v>
      </c>
      <c r="J850" s="117">
        <v>56802</v>
      </c>
      <c r="K850" s="117">
        <v>57291</v>
      </c>
      <c r="L850" s="117">
        <v>62310</v>
      </c>
      <c r="M850" s="117">
        <v>65274</v>
      </c>
      <c r="N850" s="117">
        <v>66174</v>
      </c>
      <c r="O850" s="117">
        <v>67611</v>
      </c>
      <c r="P850" s="117">
        <v>69298</v>
      </c>
      <c r="Q850" s="43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3"/>
    </row>
    <row r="851" spans="1:31" x14ac:dyDescent="0.25">
      <c r="A851" s="118"/>
      <c r="B851" s="119"/>
      <c r="D851" s="120"/>
      <c r="E851" s="120"/>
      <c r="F851" s="120"/>
      <c r="G851" s="120"/>
      <c r="H851" s="120"/>
      <c r="I851" s="120"/>
      <c r="J851" s="120"/>
      <c r="K851" s="120"/>
      <c r="L851" s="120"/>
      <c r="M851" s="120">
        <v>0</v>
      </c>
      <c r="N851" s="120">
        <v>0</v>
      </c>
      <c r="O851" s="120">
        <v>0</v>
      </c>
      <c r="P851" s="120">
        <v>0</v>
      </c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3"/>
    </row>
    <row r="852" spans="1:31" ht="15" customHeight="1" x14ac:dyDescent="0.25">
      <c r="A852" s="216" t="s">
        <v>848</v>
      </c>
      <c r="B852" s="116" t="s">
        <v>802</v>
      </c>
      <c r="D852" s="117"/>
      <c r="E852" s="117"/>
      <c r="F852" s="117">
        <v>28413</v>
      </c>
      <c r="G852" s="117">
        <v>29491</v>
      </c>
      <c r="H852" s="117">
        <v>31106</v>
      </c>
      <c r="I852" s="117">
        <v>33670</v>
      </c>
      <c r="J852" s="117">
        <v>34093</v>
      </c>
      <c r="K852" s="117">
        <v>35012</v>
      </c>
      <c r="L852" s="117">
        <v>38088</v>
      </c>
      <c r="M852" s="117">
        <v>42348</v>
      </c>
      <c r="N852" s="117">
        <v>44648</v>
      </c>
      <c r="O852" s="117">
        <v>53819</v>
      </c>
      <c r="P852" s="117">
        <v>57984</v>
      </c>
      <c r="Q852" s="43"/>
      <c r="R852" s="211"/>
      <c r="S852" s="43"/>
      <c r="T852" s="43"/>
      <c r="U852" s="43"/>
      <c r="V852" s="43"/>
      <c r="W852" s="43"/>
      <c r="X852" s="43"/>
      <c r="Y852" s="43"/>
      <c r="Z852" s="43"/>
      <c r="AA852" s="43"/>
      <c r="AB852" s="2"/>
      <c r="AC852" s="2"/>
      <c r="AD852" s="2"/>
      <c r="AE852" s="3"/>
    </row>
    <row r="853" spans="1:31" x14ac:dyDescent="0.25">
      <c r="A853" s="217"/>
      <c r="B853" s="116" t="s">
        <v>803</v>
      </c>
      <c r="D853" s="117"/>
      <c r="E853" s="117"/>
      <c r="F853" s="117">
        <v>3871</v>
      </c>
      <c r="G853" s="117">
        <v>5495</v>
      </c>
      <c r="H853" s="117">
        <v>6093</v>
      </c>
      <c r="I853" s="117">
        <v>6343</v>
      </c>
      <c r="J853" s="117">
        <v>5955</v>
      </c>
      <c r="K853" s="117">
        <v>6324</v>
      </c>
      <c r="L853" s="117">
        <v>6836</v>
      </c>
      <c r="M853" s="117">
        <v>7797</v>
      </c>
      <c r="N853" s="117">
        <v>7424</v>
      </c>
      <c r="O853" s="117">
        <v>7412</v>
      </c>
      <c r="P853" s="117">
        <v>7442</v>
      </c>
      <c r="R853" s="213"/>
      <c r="S853" s="29"/>
      <c r="T853" s="29"/>
      <c r="U853" s="29"/>
      <c r="V853" s="29"/>
      <c r="W853" s="29"/>
      <c r="X853" s="29"/>
      <c r="Y853" s="29"/>
      <c r="Z853" s="29"/>
      <c r="AA853" s="29"/>
      <c r="AB853" s="2"/>
      <c r="AC853" s="2"/>
      <c r="AD853" s="2"/>
      <c r="AE853" s="3"/>
    </row>
    <row r="854" spans="1:31" x14ac:dyDescent="0.25">
      <c r="A854" s="217"/>
      <c r="B854" s="116" t="s">
        <v>804</v>
      </c>
      <c r="D854" s="117"/>
      <c r="E854" s="117"/>
      <c r="F854" s="117">
        <v>5337</v>
      </c>
      <c r="G854" s="117">
        <v>5752</v>
      </c>
      <c r="H854" s="117">
        <v>8899</v>
      </c>
      <c r="I854" s="117">
        <v>9164</v>
      </c>
      <c r="J854" s="117">
        <v>9136</v>
      </c>
      <c r="K854" s="117">
        <v>9281</v>
      </c>
      <c r="L854" s="117">
        <v>10574</v>
      </c>
      <c r="M854" s="117">
        <v>11474</v>
      </c>
      <c r="N854" s="117">
        <v>11439</v>
      </c>
      <c r="O854" s="117">
        <v>11555</v>
      </c>
      <c r="P854" s="117">
        <v>11954</v>
      </c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3"/>
    </row>
    <row r="855" spans="1:31" x14ac:dyDescent="0.25">
      <c r="A855" s="217"/>
      <c r="B855" s="116" t="s">
        <v>805</v>
      </c>
      <c r="D855" s="117"/>
      <c r="E855" s="117"/>
      <c r="F855" s="117">
        <v>31654</v>
      </c>
      <c r="G855" s="117">
        <v>29392</v>
      </c>
      <c r="H855" s="117">
        <v>29363</v>
      </c>
      <c r="I855" s="117">
        <v>31339</v>
      </c>
      <c r="J855" s="117">
        <v>31830</v>
      </c>
      <c r="K855" s="117">
        <v>31743</v>
      </c>
      <c r="L855" s="117">
        <v>33725</v>
      </c>
      <c r="M855" s="117">
        <v>34758</v>
      </c>
      <c r="N855" s="117">
        <v>35999</v>
      </c>
      <c r="O855" s="117">
        <v>35497</v>
      </c>
      <c r="P855" s="117">
        <v>34605</v>
      </c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3"/>
    </row>
    <row r="856" spans="1:31" x14ac:dyDescent="0.25">
      <c r="A856" s="217"/>
      <c r="B856" s="116" t="s">
        <v>806</v>
      </c>
      <c r="D856" s="117"/>
      <c r="E856" s="117"/>
      <c r="F856" s="117">
        <v>4611</v>
      </c>
      <c r="G856" s="117">
        <v>4605</v>
      </c>
      <c r="H856" s="117">
        <v>6034</v>
      </c>
      <c r="I856" s="117">
        <v>4299</v>
      </c>
      <c r="J856" s="117">
        <v>4258</v>
      </c>
      <c r="K856" s="117">
        <v>4510</v>
      </c>
      <c r="L856" s="117">
        <v>5655</v>
      </c>
      <c r="M856" s="117">
        <v>6584</v>
      </c>
      <c r="N856" s="117">
        <v>7099</v>
      </c>
      <c r="O856" s="117">
        <v>7332</v>
      </c>
      <c r="P856" s="117">
        <v>34605</v>
      </c>
      <c r="S856" s="29"/>
      <c r="T856" s="29"/>
      <c r="U856" s="29"/>
      <c r="V856" s="29"/>
      <c r="W856" s="29"/>
      <c r="X856" s="29"/>
      <c r="Y856" s="29"/>
      <c r="Z856" s="29"/>
      <c r="AA856" s="29"/>
      <c r="AB856" s="2"/>
      <c r="AC856" s="2"/>
      <c r="AD856" s="2"/>
      <c r="AE856" s="3"/>
    </row>
    <row r="857" spans="1:31" x14ac:dyDescent="0.25">
      <c r="A857" s="217"/>
      <c r="B857" s="116" t="s">
        <v>849</v>
      </c>
      <c r="D857" s="117"/>
      <c r="E857" s="117"/>
      <c r="F857" s="117">
        <v>2715</v>
      </c>
      <c r="G857" s="117">
        <v>2886</v>
      </c>
      <c r="H857" s="117">
        <v>3105</v>
      </c>
      <c r="I857" s="117">
        <v>3444</v>
      </c>
      <c r="J857" s="117">
        <v>4732</v>
      </c>
      <c r="K857" s="117">
        <v>3519</v>
      </c>
      <c r="L857" s="117">
        <v>3898</v>
      </c>
      <c r="M857" s="117">
        <v>5412</v>
      </c>
      <c r="N857" s="117">
        <v>4892</v>
      </c>
      <c r="O857" s="117">
        <v>5386</v>
      </c>
      <c r="P857" s="117">
        <v>5685</v>
      </c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3"/>
    </row>
    <row r="858" spans="1:31" x14ac:dyDescent="0.25">
      <c r="A858" s="217"/>
      <c r="B858" s="116" t="s">
        <v>808</v>
      </c>
      <c r="D858" s="117"/>
      <c r="E858" s="117"/>
      <c r="F858" s="117">
        <v>409</v>
      </c>
      <c r="G858" s="117">
        <v>501</v>
      </c>
      <c r="H858" s="117">
        <v>489</v>
      </c>
      <c r="I858" s="117">
        <v>526</v>
      </c>
      <c r="J858" s="117">
        <v>506</v>
      </c>
      <c r="K858" s="117">
        <v>524</v>
      </c>
      <c r="L858" s="117">
        <v>660</v>
      </c>
      <c r="M858" s="117">
        <v>555</v>
      </c>
      <c r="N858" s="117">
        <v>511</v>
      </c>
      <c r="O858" s="117">
        <v>527</v>
      </c>
      <c r="P858" s="117">
        <v>2002</v>
      </c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3"/>
    </row>
    <row r="859" spans="1:31" x14ac:dyDescent="0.25">
      <c r="A859" s="217"/>
      <c r="B859" s="116" t="s">
        <v>809</v>
      </c>
      <c r="D859" s="117"/>
      <c r="E859" s="117"/>
      <c r="F859" s="117">
        <v>6391</v>
      </c>
      <c r="G859" s="117">
        <v>7758</v>
      </c>
      <c r="H859" s="117">
        <v>8909</v>
      </c>
      <c r="I859" s="117">
        <v>9672</v>
      </c>
      <c r="J859" s="117">
        <v>10502</v>
      </c>
      <c r="K859" s="117">
        <v>11211</v>
      </c>
      <c r="L859" s="117">
        <v>11720</v>
      </c>
      <c r="M859" s="117">
        <v>11833</v>
      </c>
      <c r="N859" s="117">
        <v>12454</v>
      </c>
      <c r="O859" s="117">
        <v>13916</v>
      </c>
      <c r="P859" s="117">
        <v>11174</v>
      </c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3"/>
    </row>
    <row r="860" spans="1:31" x14ac:dyDescent="0.25">
      <c r="A860" s="217"/>
      <c r="B860" s="116" t="s">
        <v>810</v>
      </c>
      <c r="D860" s="117"/>
      <c r="E860" s="117"/>
      <c r="F860" s="117">
        <v>684</v>
      </c>
      <c r="G860" s="117">
        <v>691</v>
      </c>
      <c r="H860" s="117">
        <v>703</v>
      </c>
      <c r="I860" s="117">
        <v>602</v>
      </c>
      <c r="J860" s="117">
        <v>522</v>
      </c>
      <c r="K860" s="117">
        <v>486</v>
      </c>
      <c r="L860" s="117">
        <v>483</v>
      </c>
      <c r="M860" s="117">
        <v>584</v>
      </c>
      <c r="N860" s="117">
        <v>394</v>
      </c>
      <c r="O860" s="117">
        <v>670</v>
      </c>
      <c r="P860" s="117">
        <v>724</v>
      </c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3"/>
    </row>
    <row r="861" spans="1:31" x14ac:dyDescent="0.25">
      <c r="A861" s="217"/>
      <c r="B861" s="116" t="s">
        <v>847</v>
      </c>
      <c r="D861" s="117"/>
      <c r="E861" s="117"/>
      <c r="F861" s="117">
        <v>84085</v>
      </c>
      <c r="G861" s="117">
        <v>86571</v>
      </c>
      <c r="H861" s="117">
        <v>94701</v>
      </c>
      <c r="I861" s="117">
        <f>SUM(I852:I860)</f>
        <v>99059</v>
      </c>
      <c r="J861" s="117">
        <v>101534</v>
      </c>
      <c r="K861" s="117">
        <v>102610</v>
      </c>
      <c r="L861" s="117">
        <v>111639</v>
      </c>
      <c r="M861" s="117">
        <v>121345</v>
      </c>
      <c r="N861" s="117">
        <v>124860</v>
      </c>
      <c r="O861" s="117">
        <v>136114</v>
      </c>
      <c r="P861" s="117">
        <v>141664</v>
      </c>
      <c r="Q861" s="43"/>
      <c r="S861" s="2"/>
      <c r="T861" s="2"/>
      <c r="U861" s="2"/>
      <c r="V861" s="2"/>
      <c r="W861" s="2"/>
      <c r="X861" s="2"/>
      <c r="Y861" s="2"/>
      <c r="Z861" s="2"/>
      <c r="AA861" s="2"/>
      <c r="AB861" s="43"/>
      <c r="AC861" s="2"/>
      <c r="AD861" s="2"/>
      <c r="AE861" s="3"/>
    </row>
    <row r="862" spans="1:31" x14ac:dyDescent="0.25">
      <c r="A862" s="118"/>
      <c r="B862" s="119"/>
      <c r="D862" s="120"/>
      <c r="E862" s="120"/>
      <c r="F862" s="120"/>
      <c r="G862" s="120"/>
      <c r="H862" s="120"/>
      <c r="I862" s="120"/>
      <c r="J862" s="120"/>
      <c r="K862" s="120"/>
      <c r="L862" s="120"/>
      <c r="M862" s="120">
        <v>0</v>
      </c>
      <c r="N862" s="120">
        <v>0</v>
      </c>
      <c r="O862" s="120">
        <v>0</v>
      </c>
      <c r="P862" s="120">
        <v>0</v>
      </c>
      <c r="R862" s="213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3"/>
    </row>
    <row r="863" spans="1:31" ht="15" customHeight="1" x14ac:dyDescent="0.25">
      <c r="A863" s="216" t="s">
        <v>850</v>
      </c>
      <c r="B863" s="116" t="s">
        <v>812</v>
      </c>
      <c r="D863" s="117"/>
      <c r="E863" s="117"/>
      <c r="F863" s="117">
        <v>70279</v>
      </c>
      <c r="G863" s="117">
        <v>75305</v>
      </c>
      <c r="H863" s="117">
        <v>77824</v>
      </c>
      <c r="I863" s="117">
        <v>86858</v>
      </c>
      <c r="J863" s="117">
        <v>99856</v>
      </c>
      <c r="K863" s="117">
        <v>103950</v>
      </c>
      <c r="L863" s="117">
        <v>114678</v>
      </c>
      <c r="M863" s="117">
        <v>117029</v>
      </c>
      <c r="N863" s="117">
        <v>129122</v>
      </c>
      <c r="O863" s="117">
        <v>133851</v>
      </c>
      <c r="P863" s="117">
        <v>134820</v>
      </c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3"/>
    </row>
    <row r="864" spans="1:31" x14ac:dyDescent="0.25">
      <c r="A864" s="217"/>
      <c r="B864" s="116" t="s">
        <v>813</v>
      </c>
      <c r="D864" s="117"/>
      <c r="E864" s="117"/>
      <c r="F864" s="117">
        <v>20348</v>
      </c>
      <c r="G864" s="117">
        <v>19326</v>
      </c>
      <c r="H864" s="117">
        <v>22072</v>
      </c>
      <c r="I864" s="117">
        <v>26249</v>
      </c>
      <c r="J864" s="117">
        <v>29025</v>
      </c>
      <c r="K864" s="117">
        <v>29999</v>
      </c>
      <c r="L864" s="117">
        <v>33832</v>
      </c>
      <c r="M864" s="117">
        <v>33856</v>
      </c>
      <c r="N864" s="117">
        <v>29670</v>
      </c>
      <c r="O864" s="117">
        <v>28053</v>
      </c>
      <c r="P864" s="117">
        <v>30826</v>
      </c>
      <c r="Q864" s="43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3"/>
    </row>
    <row r="865" spans="1:31" x14ac:dyDescent="0.25">
      <c r="A865" s="217"/>
      <c r="B865" s="116" t="s">
        <v>814</v>
      </c>
      <c r="D865" s="117"/>
      <c r="E865" s="117"/>
      <c r="F865" s="117">
        <v>211</v>
      </c>
      <c r="G865" s="117">
        <v>205</v>
      </c>
      <c r="H865" s="117">
        <v>210</v>
      </c>
      <c r="I865" s="117">
        <v>228</v>
      </c>
      <c r="J865" s="117">
        <v>208</v>
      </c>
      <c r="K865" s="117">
        <v>211</v>
      </c>
      <c r="L865" s="117">
        <v>206</v>
      </c>
      <c r="M865" s="117">
        <v>343</v>
      </c>
      <c r="N865" s="117">
        <v>319</v>
      </c>
      <c r="O865" s="117">
        <v>297</v>
      </c>
      <c r="P865" s="117">
        <v>310</v>
      </c>
      <c r="Q865" s="43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3"/>
    </row>
    <row r="866" spans="1:31" x14ac:dyDescent="0.25">
      <c r="A866" s="217"/>
      <c r="B866" s="116" t="s">
        <v>815</v>
      </c>
      <c r="D866" s="117"/>
      <c r="E866" s="117"/>
      <c r="F866" s="117">
        <v>50098</v>
      </c>
      <c r="G866" s="117">
        <v>53896</v>
      </c>
      <c r="H866" s="117">
        <v>55706</v>
      </c>
      <c r="I866" s="117">
        <v>59147</v>
      </c>
      <c r="J866" s="117">
        <v>60351</v>
      </c>
      <c r="K866" s="117">
        <v>65537</v>
      </c>
      <c r="L866" s="117">
        <v>71628</v>
      </c>
      <c r="M866" s="117">
        <v>75819</v>
      </c>
      <c r="N866" s="117">
        <v>79603</v>
      </c>
      <c r="O866" s="117">
        <v>86395</v>
      </c>
      <c r="P866" s="117">
        <v>87412</v>
      </c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3"/>
    </row>
    <row r="867" spans="1:31" x14ac:dyDescent="0.25">
      <c r="A867" s="217"/>
      <c r="B867" s="116" t="s">
        <v>816</v>
      </c>
      <c r="D867" s="117"/>
      <c r="E867" s="117"/>
      <c r="F867" s="117">
        <v>2247</v>
      </c>
      <c r="G867" s="117">
        <v>2185</v>
      </c>
      <c r="H867" s="117">
        <v>2190</v>
      </c>
      <c r="I867" s="117">
        <v>2280</v>
      </c>
      <c r="J867" s="117">
        <v>2432</v>
      </c>
      <c r="K867" s="117">
        <v>2291</v>
      </c>
      <c r="L867" s="117">
        <v>2950</v>
      </c>
      <c r="M867" s="117">
        <v>3114</v>
      </c>
      <c r="N867" s="117">
        <v>4053</v>
      </c>
      <c r="O867" s="117">
        <v>3671</v>
      </c>
      <c r="P867" s="117">
        <v>3556</v>
      </c>
      <c r="Q867" s="43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3"/>
    </row>
    <row r="868" spans="1:31" x14ac:dyDescent="0.25">
      <c r="A868" s="217"/>
      <c r="B868" s="116" t="s">
        <v>817</v>
      </c>
      <c r="D868" s="117"/>
      <c r="E868" s="117"/>
      <c r="F868" s="117">
        <v>1642</v>
      </c>
      <c r="G868" s="117">
        <v>1936</v>
      </c>
      <c r="H868" s="117">
        <v>2247</v>
      </c>
      <c r="I868" s="117">
        <v>2009</v>
      </c>
      <c r="J868" s="117">
        <v>2388</v>
      </c>
      <c r="K868" s="117">
        <v>2948</v>
      </c>
      <c r="L868" s="117">
        <v>2351</v>
      </c>
      <c r="M868" s="117">
        <v>2679</v>
      </c>
      <c r="N868" s="117">
        <v>2274</v>
      </c>
      <c r="O868" s="117">
        <v>2068</v>
      </c>
      <c r="P868" s="117">
        <v>1759</v>
      </c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3"/>
    </row>
    <row r="869" spans="1:31" x14ac:dyDescent="0.25">
      <c r="A869" s="217"/>
      <c r="B869" s="116" t="s">
        <v>818</v>
      </c>
      <c r="D869" s="117"/>
      <c r="E869" s="117"/>
      <c r="F869" s="117">
        <v>225</v>
      </c>
      <c r="G869" s="117">
        <v>163</v>
      </c>
      <c r="H869" s="117">
        <v>180</v>
      </c>
      <c r="I869" s="117">
        <v>319</v>
      </c>
      <c r="J869" s="117">
        <v>317</v>
      </c>
      <c r="K869" s="117">
        <v>203</v>
      </c>
      <c r="L869" s="117">
        <v>466</v>
      </c>
      <c r="M869" s="117">
        <v>771</v>
      </c>
      <c r="N869" s="117">
        <v>1084</v>
      </c>
      <c r="O869" s="117">
        <v>1069</v>
      </c>
      <c r="P869" s="117">
        <v>947</v>
      </c>
      <c r="Q869" s="43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3"/>
    </row>
    <row r="870" spans="1:31" x14ac:dyDescent="0.25">
      <c r="A870" s="217"/>
      <c r="B870" s="116" t="s">
        <v>847</v>
      </c>
      <c r="D870" s="117"/>
      <c r="E870" s="117"/>
      <c r="F870" s="117">
        <v>145050</v>
      </c>
      <c r="G870" s="117">
        <v>153016</v>
      </c>
      <c r="H870" s="117">
        <v>160429</v>
      </c>
      <c r="I870" s="117">
        <f>SUM(I863:I869)</f>
        <v>177090</v>
      </c>
      <c r="J870" s="117">
        <v>194577</v>
      </c>
      <c r="K870" s="117">
        <v>205139</v>
      </c>
      <c r="L870" s="117">
        <v>226111</v>
      </c>
      <c r="M870" s="117">
        <v>233611</v>
      </c>
      <c r="N870" s="117">
        <v>246125</v>
      </c>
      <c r="O870" s="117">
        <v>255404</v>
      </c>
      <c r="P870" s="117">
        <v>259630</v>
      </c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3"/>
    </row>
    <row r="871" spans="1:31" x14ac:dyDescent="0.25">
      <c r="A871" s="118"/>
      <c r="B871" s="119"/>
      <c r="D871" s="120"/>
      <c r="E871" s="120"/>
      <c r="F871" s="120"/>
      <c r="G871" s="120"/>
      <c r="H871" s="120"/>
      <c r="I871" s="120"/>
      <c r="J871" s="120"/>
      <c r="K871" s="120"/>
      <c r="L871" s="120"/>
      <c r="M871" s="120">
        <v>0</v>
      </c>
      <c r="N871" s="120">
        <v>0</v>
      </c>
      <c r="O871" s="120">
        <v>0</v>
      </c>
      <c r="P871" s="120">
        <v>0</v>
      </c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3"/>
    </row>
    <row r="872" spans="1:31" x14ac:dyDescent="0.25">
      <c r="A872" s="216" t="s">
        <v>851</v>
      </c>
      <c r="B872" s="116" t="s">
        <v>852</v>
      </c>
      <c r="D872" s="117"/>
      <c r="E872" s="117"/>
      <c r="F872" s="117">
        <v>25453</v>
      </c>
      <c r="G872" s="117">
        <v>27478</v>
      </c>
      <c r="H872" s="117">
        <v>29147</v>
      </c>
      <c r="I872" s="117">
        <v>29521</v>
      </c>
      <c r="J872" s="117">
        <v>2426</v>
      </c>
      <c r="K872" s="117">
        <v>8</v>
      </c>
      <c r="L872" s="117" t="s">
        <v>472</v>
      </c>
      <c r="M872" s="117">
        <v>5</v>
      </c>
      <c r="N872" s="117">
        <v>2</v>
      </c>
      <c r="O872" s="117">
        <v>0</v>
      </c>
      <c r="P872" s="117">
        <v>0</v>
      </c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3"/>
    </row>
    <row r="873" spans="1:31" x14ac:dyDescent="0.25">
      <c r="A873" s="217"/>
      <c r="B873" s="116" t="s">
        <v>820</v>
      </c>
      <c r="D873" s="117"/>
      <c r="E873" s="117"/>
      <c r="F873" s="117"/>
      <c r="G873" s="117"/>
      <c r="H873" s="117"/>
      <c r="I873" s="117"/>
      <c r="J873" s="117"/>
      <c r="K873" s="117"/>
      <c r="L873" s="117"/>
      <c r="M873" s="117">
        <v>0</v>
      </c>
      <c r="N873" s="117">
        <v>0</v>
      </c>
      <c r="O873" s="117">
        <v>0</v>
      </c>
      <c r="P873" s="117">
        <v>0</v>
      </c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3"/>
    </row>
    <row r="874" spans="1:31" x14ac:dyDescent="0.25">
      <c r="A874" s="217"/>
      <c r="B874" s="116" t="s">
        <v>821</v>
      </c>
      <c r="D874" s="117"/>
      <c r="E874" s="117"/>
      <c r="F874" s="117"/>
      <c r="G874" s="117"/>
      <c r="H874" s="117"/>
      <c r="I874" s="117">
        <v>473</v>
      </c>
      <c r="J874" s="117">
        <v>1217</v>
      </c>
      <c r="K874" s="117">
        <v>1256</v>
      </c>
      <c r="L874" s="117">
        <v>1433</v>
      </c>
      <c r="M874" s="117">
        <v>1433</v>
      </c>
      <c r="N874" s="117">
        <v>1338</v>
      </c>
      <c r="O874" s="117">
        <v>964</v>
      </c>
      <c r="P874" s="117">
        <v>396</v>
      </c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3"/>
    </row>
    <row r="875" spans="1:31" x14ac:dyDescent="0.25">
      <c r="A875" s="217"/>
      <c r="B875" s="116" t="s">
        <v>822</v>
      </c>
      <c r="D875" s="117"/>
      <c r="E875" s="117"/>
      <c r="F875" s="117">
        <v>210</v>
      </c>
      <c r="G875" s="117">
        <v>221</v>
      </c>
      <c r="H875" s="117">
        <v>244</v>
      </c>
      <c r="I875" s="117">
        <v>284</v>
      </c>
      <c r="J875" s="117">
        <v>160</v>
      </c>
      <c r="K875" s="117">
        <v>458</v>
      </c>
      <c r="L875" s="117">
        <v>385</v>
      </c>
      <c r="M875" s="117">
        <v>328</v>
      </c>
      <c r="N875" s="117">
        <v>170</v>
      </c>
      <c r="O875" s="117">
        <v>422</v>
      </c>
      <c r="P875" s="117">
        <v>749</v>
      </c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3"/>
    </row>
    <row r="876" spans="1:31" x14ac:dyDescent="0.25">
      <c r="A876" s="217"/>
      <c r="B876" s="116" t="s">
        <v>823</v>
      </c>
      <c r="D876" s="117"/>
      <c r="E876" s="117"/>
      <c r="F876" s="117"/>
      <c r="G876" s="117"/>
      <c r="H876" s="117"/>
      <c r="I876" s="117"/>
      <c r="J876" s="117"/>
      <c r="K876" s="117"/>
      <c r="L876" s="117"/>
      <c r="M876" s="117">
        <v>0</v>
      </c>
      <c r="N876" s="117">
        <v>0</v>
      </c>
      <c r="O876" s="117">
        <v>0</v>
      </c>
      <c r="P876" s="117">
        <v>0</v>
      </c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3"/>
    </row>
    <row r="877" spans="1:31" x14ac:dyDescent="0.25">
      <c r="A877" s="217"/>
      <c r="B877" s="116" t="s">
        <v>824</v>
      </c>
      <c r="D877" s="117"/>
      <c r="E877" s="117"/>
      <c r="F877" s="117"/>
      <c r="G877" s="117"/>
      <c r="H877" s="117"/>
      <c r="I877" s="117"/>
      <c r="J877" s="117"/>
      <c r="K877" s="117"/>
      <c r="L877" s="117"/>
      <c r="M877" s="117">
        <v>0</v>
      </c>
      <c r="N877" s="117">
        <v>0</v>
      </c>
      <c r="O877" s="117">
        <v>0</v>
      </c>
      <c r="P877" s="117">
        <v>0</v>
      </c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3"/>
    </row>
    <row r="878" spans="1:31" x14ac:dyDescent="0.25">
      <c r="A878" s="217"/>
      <c r="B878" s="116" t="s">
        <v>853</v>
      </c>
      <c r="D878" s="117"/>
      <c r="E878" s="117"/>
      <c r="F878" s="117">
        <v>11657</v>
      </c>
      <c r="G878" s="117">
        <v>11424</v>
      </c>
      <c r="H878" s="117">
        <v>12601</v>
      </c>
      <c r="I878" s="117">
        <v>11026</v>
      </c>
      <c r="J878" s="117">
        <v>1478</v>
      </c>
      <c r="K878" s="117">
        <v>5</v>
      </c>
      <c r="L878" s="117">
        <v>590</v>
      </c>
      <c r="M878" s="117">
        <v>606</v>
      </c>
      <c r="N878" s="117">
        <v>17</v>
      </c>
      <c r="O878" s="117">
        <v>0</v>
      </c>
      <c r="P878" s="117">
        <v>0</v>
      </c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3"/>
    </row>
    <row r="879" spans="1:31" x14ac:dyDescent="0.25">
      <c r="A879" s="217"/>
      <c r="B879" s="116" t="s">
        <v>826</v>
      </c>
      <c r="D879" s="117"/>
      <c r="E879" s="117"/>
      <c r="F879" s="117"/>
      <c r="G879" s="117"/>
      <c r="H879" s="117"/>
      <c r="I879" s="117"/>
      <c r="J879" s="117"/>
      <c r="K879" s="117"/>
      <c r="L879" s="117"/>
      <c r="M879" s="117">
        <v>0</v>
      </c>
      <c r="N879" s="117">
        <v>0</v>
      </c>
      <c r="O879" s="117">
        <v>0</v>
      </c>
      <c r="P879" s="117">
        <v>0</v>
      </c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3"/>
    </row>
    <row r="880" spans="1:31" x14ac:dyDescent="0.25">
      <c r="A880" s="217"/>
      <c r="B880" s="116" t="s">
        <v>847</v>
      </c>
      <c r="D880" s="117"/>
      <c r="E880" s="117"/>
      <c r="F880" s="117">
        <v>37320</v>
      </c>
      <c r="G880" s="117">
        <v>39123</v>
      </c>
      <c r="H880" s="117">
        <v>41992</v>
      </c>
      <c r="I880" s="117">
        <f>SUM(I872:I879)</f>
        <v>41304</v>
      </c>
      <c r="J880" s="117">
        <v>5281</v>
      </c>
      <c r="K880" s="117">
        <v>1727</v>
      </c>
      <c r="L880" s="117">
        <v>2408</v>
      </c>
      <c r="M880" s="117">
        <v>2372</v>
      </c>
      <c r="N880" s="117">
        <v>1527</v>
      </c>
      <c r="O880" s="117">
        <v>1386</v>
      </c>
      <c r="P880" s="117">
        <v>1145</v>
      </c>
      <c r="Q880" s="43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3"/>
    </row>
    <row r="881" spans="1:31" ht="25.5" customHeight="1" x14ac:dyDescent="0.25">
      <c r="A881" s="118"/>
      <c r="B881" s="119"/>
      <c r="D881" s="120"/>
      <c r="E881" s="120"/>
      <c r="F881" s="120"/>
      <c r="G881" s="120"/>
      <c r="H881" s="120"/>
      <c r="I881" s="120"/>
      <c r="J881" s="120"/>
      <c r="K881" s="120"/>
      <c r="L881" s="120"/>
      <c r="M881" s="120">
        <v>0</v>
      </c>
      <c r="N881" s="120">
        <v>0</v>
      </c>
      <c r="O881" s="120">
        <v>0</v>
      </c>
      <c r="P881" s="120">
        <v>0</v>
      </c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3"/>
    </row>
    <row r="882" spans="1:31" ht="38.25" x14ac:dyDescent="0.25">
      <c r="A882" s="103" t="s">
        <v>854</v>
      </c>
      <c r="B882" s="116" t="s">
        <v>855</v>
      </c>
      <c r="D882" s="117"/>
      <c r="E882" s="117"/>
      <c r="F882" s="117">
        <v>53915</v>
      </c>
      <c r="G882" s="117">
        <v>58385</v>
      </c>
      <c r="H882" s="117">
        <v>54594</v>
      </c>
      <c r="I882" s="117">
        <v>57861</v>
      </c>
      <c r="J882" s="117">
        <v>58647</v>
      </c>
      <c r="K882" s="117">
        <v>63908</v>
      </c>
      <c r="L882" s="117">
        <v>63116</v>
      </c>
      <c r="M882" s="117">
        <v>74256</v>
      </c>
      <c r="N882" s="117">
        <v>81286</v>
      </c>
      <c r="O882" s="117">
        <v>87761</v>
      </c>
      <c r="P882" s="117">
        <v>85443</v>
      </c>
      <c r="Q882" s="43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3"/>
    </row>
    <row r="883" spans="1:31" x14ac:dyDescent="0.25">
      <c r="A883" s="127"/>
      <c r="B883" s="127"/>
      <c r="D883" s="96"/>
      <c r="E883" s="96"/>
      <c r="F883" s="96"/>
      <c r="G883" s="96"/>
      <c r="H883" s="96"/>
      <c r="I883" s="96"/>
      <c r="J883" s="96"/>
      <c r="K883" s="96"/>
      <c r="L883" s="96"/>
      <c r="M883" s="96">
        <v>0</v>
      </c>
      <c r="N883" s="96">
        <v>0</v>
      </c>
      <c r="O883" s="96">
        <v>0</v>
      </c>
      <c r="P883" s="96">
        <v>0</v>
      </c>
      <c r="Q883" s="43"/>
      <c r="S883" s="2"/>
      <c r="T883" s="2"/>
      <c r="U883" s="2"/>
      <c r="V883" s="2"/>
      <c r="W883" s="2"/>
      <c r="X883" s="2"/>
      <c r="Y883" s="2"/>
      <c r="Z883" s="2"/>
      <c r="AA883" s="2"/>
      <c r="AB883" s="43"/>
      <c r="AC883" s="2"/>
      <c r="AD883" s="2"/>
      <c r="AE883" s="3"/>
    </row>
    <row r="884" spans="1:31" ht="38.25" x14ac:dyDescent="0.25">
      <c r="A884" s="128" t="s">
        <v>856</v>
      </c>
      <c r="B884" s="116" t="s">
        <v>857</v>
      </c>
      <c r="D884" s="117"/>
      <c r="E884" s="117"/>
      <c r="F884" s="117">
        <v>361040</v>
      </c>
      <c r="G884" s="117">
        <v>370834</v>
      </c>
      <c r="H884" s="117">
        <v>386891</v>
      </c>
      <c r="I884" s="117">
        <v>416030</v>
      </c>
      <c r="J884" s="117">
        <v>407562</v>
      </c>
      <c r="K884" s="117">
        <v>423591</v>
      </c>
      <c r="L884" s="117">
        <v>442787</v>
      </c>
      <c r="M884" s="117">
        <v>476982</v>
      </c>
      <c r="N884" s="117">
        <v>496896</v>
      </c>
      <c r="O884" s="117">
        <v>523684</v>
      </c>
      <c r="P884" s="117">
        <v>551669</v>
      </c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3"/>
    </row>
    <row r="885" spans="1:31" x14ac:dyDescent="0.25">
      <c r="A885" s="118"/>
      <c r="B885" s="119"/>
      <c r="D885" s="120"/>
      <c r="E885" s="120"/>
      <c r="F885" s="120"/>
      <c r="G885" s="120"/>
      <c r="H885" s="120"/>
      <c r="I885" s="120"/>
      <c r="J885" s="120"/>
      <c r="K885" s="120"/>
      <c r="L885" s="120"/>
      <c r="M885" s="120">
        <v>0</v>
      </c>
      <c r="N885" s="120">
        <v>0</v>
      </c>
      <c r="O885" s="120">
        <v>0</v>
      </c>
      <c r="P885" s="120">
        <v>0</v>
      </c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3"/>
    </row>
    <row r="886" spans="1:31" ht="38.25" x14ac:dyDescent="0.25">
      <c r="A886" s="128" t="s">
        <v>858</v>
      </c>
      <c r="B886" s="116" t="s">
        <v>859</v>
      </c>
      <c r="D886" s="117"/>
      <c r="E886" s="117"/>
      <c r="F886" s="117">
        <v>361040</v>
      </c>
      <c r="G886" s="117">
        <v>370834</v>
      </c>
      <c r="H886" s="117">
        <v>386891</v>
      </c>
      <c r="I886" s="117">
        <v>416030</v>
      </c>
      <c r="J886" s="117">
        <v>407562</v>
      </c>
      <c r="K886" s="117">
        <v>423591</v>
      </c>
      <c r="L886" s="117">
        <v>442787</v>
      </c>
      <c r="M886" s="117">
        <v>488292</v>
      </c>
      <c r="N886" s="117">
        <v>496896</v>
      </c>
      <c r="O886" s="117">
        <v>523684</v>
      </c>
      <c r="P886" s="117">
        <v>551669</v>
      </c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3"/>
    </row>
    <row r="887" spans="1:31" x14ac:dyDescent="0.25">
      <c r="A887" s="118"/>
      <c r="B887" s="119"/>
      <c r="D887" s="120"/>
      <c r="E887" s="120"/>
      <c r="F887" s="120"/>
      <c r="G887" s="120"/>
      <c r="H887" s="120"/>
      <c r="I887" s="120"/>
      <c r="J887" s="120"/>
      <c r="K887" s="120"/>
      <c r="L887" s="120"/>
      <c r="M887" s="120">
        <v>0</v>
      </c>
      <c r="N887" s="120">
        <v>0</v>
      </c>
      <c r="O887" s="120">
        <v>0</v>
      </c>
      <c r="P887" s="120">
        <v>0</v>
      </c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3"/>
    </row>
    <row r="888" spans="1:31" ht="25.5" x14ac:dyDescent="0.25">
      <c r="A888" s="103" t="s">
        <v>860</v>
      </c>
      <c r="B888" s="116" t="s">
        <v>861</v>
      </c>
      <c r="D888" s="117"/>
      <c r="E888" s="117"/>
      <c r="F888" s="117">
        <v>0</v>
      </c>
      <c r="G888" s="117">
        <v>0</v>
      </c>
      <c r="H888" s="117">
        <v>0</v>
      </c>
      <c r="I888" s="117">
        <f>I884-I886</f>
        <v>0</v>
      </c>
      <c r="J888" s="117" t="s">
        <v>472</v>
      </c>
      <c r="K888" s="117" t="s">
        <v>472</v>
      </c>
      <c r="L888" s="117" t="s">
        <v>472</v>
      </c>
      <c r="M888" s="117">
        <v>-11310</v>
      </c>
      <c r="N888" s="117" t="s">
        <v>472</v>
      </c>
      <c r="O888" s="117">
        <v>0</v>
      </c>
      <c r="P888" s="117">
        <v>0</v>
      </c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3"/>
    </row>
    <row r="889" spans="1:31" x14ac:dyDescent="0.25">
      <c r="A889" s="127"/>
      <c r="B889" s="127"/>
      <c r="D889" s="96"/>
      <c r="E889" s="96"/>
      <c r="F889" s="96"/>
      <c r="G889" s="96"/>
      <c r="H889" s="96"/>
      <c r="I889" s="96"/>
      <c r="J889" s="96"/>
      <c r="K889" s="96"/>
      <c r="L889" s="96"/>
      <c r="M889" s="96">
        <v>0</v>
      </c>
      <c r="N889" s="96">
        <v>0</v>
      </c>
      <c r="O889" s="96">
        <v>0</v>
      </c>
      <c r="P889" s="96">
        <v>0</v>
      </c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3"/>
    </row>
    <row r="890" spans="1:31" ht="38.25" x14ac:dyDescent="0.25">
      <c r="A890" s="103" t="s">
        <v>862</v>
      </c>
      <c r="B890" s="116" t="s">
        <v>863</v>
      </c>
      <c r="D890" s="117"/>
      <c r="E890" s="117"/>
      <c r="F890" s="117">
        <v>367691</v>
      </c>
      <c r="G890" s="117">
        <v>391069</v>
      </c>
      <c r="H890" s="117">
        <v>416152</v>
      </c>
      <c r="I890" s="117">
        <v>439117</v>
      </c>
      <c r="J890" s="117">
        <v>417070</v>
      </c>
      <c r="K890" s="117">
        <v>427425</v>
      </c>
      <c r="L890" s="117">
        <v>460511</v>
      </c>
      <c r="M890" s="117">
        <v>483983</v>
      </c>
      <c r="N890" s="117">
        <v>497906</v>
      </c>
      <c r="O890" s="117">
        <v>541593</v>
      </c>
      <c r="P890" s="117">
        <v>557386</v>
      </c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3"/>
    </row>
    <row r="891" spans="1:31" x14ac:dyDescent="0.25">
      <c r="A891" s="118"/>
      <c r="B891" s="119"/>
      <c r="D891" s="120"/>
      <c r="E891" s="120"/>
      <c r="F891" s="120"/>
      <c r="G891" s="120"/>
      <c r="H891" s="120"/>
      <c r="I891" s="120"/>
      <c r="J891" s="120"/>
      <c r="K891" s="120"/>
      <c r="L891" s="120"/>
      <c r="M891" s="120">
        <v>0</v>
      </c>
      <c r="N891" s="120">
        <v>0</v>
      </c>
      <c r="O891" s="120">
        <v>0</v>
      </c>
      <c r="P891" s="120">
        <v>0</v>
      </c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3"/>
    </row>
    <row r="892" spans="1:31" ht="38.25" x14ac:dyDescent="0.25">
      <c r="A892" s="103" t="s">
        <v>864</v>
      </c>
      <c r="B892" s="116" t="s">
        <v>865</v>
      </c>
      <c r="D892" s="117"/>
      <c r="E892" s="117"/>
      <c r="F892" s="117">
        <v>378571</v>
      </c>
      <c r="G892" s="117">
        <v>396300</v>
      </c>
      <c r="H892" s="117">
        <v>416009</v>
      </c>
      <c r="I892" s="117">
        <v>438946</v>
      </c>
      <c r="J892" s="117">
        <v>416841</v>
      </c>
      <c r="K892" s="117">
        <v>430675</v>
      </c>
      <c r="L892" s="117">
        <v>465584</v>
      </c>
      <c r="M892" s="117">
        <v>496858</v>
      </c>
      <c r="N892" s="117">
        <v>519972</v>
      </c>
      <c r="O892" s="117">
        <v>548276</v>
      </c>
      <c r="P892" s="117">
        <v>557180</v>
      </c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3"/>
    </row>
    <row r="893" spans="1:31" x14ac:dyDescent="0.25">
      <c r="A893" s="118"/>
      <c r="B893" s="119"/>
      <c r="D893" s="120"/>
      <c r="E893" s="120"/>
      <c r="F893" s="120"/>
      <c r="G893" s="120"/>
      <c r="H893" s="120"/>
      <c r="I893" s="120"/>
      <c r="J893" s="120"/>
      <c r="K893" s="120"/>
      <c r="L893" s="120"/>
      <c r="M893" s="120">
        <v>0</v>
      </c>
      <c r="N893" s="120">
        <v>0</v>
      </c>
      <c r="O893" s="120">
        <v>0</v>
      </c>
      <c r="P893" s="120">
        <v>0</v>
      </c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3"/>
    </row>
    <row r="894" spans="1:31" ht="38.25" x14ac:dyDescent="0.25">
      <c r="A894" s="103" t="s">
        <v>866</v>
      </c>
      <c r="B894" s="116" t="s">
        <v>867</v>
      </c>
      <c r="D894" s="117"/>
      <c r="E894" s="117"/>
      <c r="F894" s="117">
        <v>-10880</v>
      </c>
      <c r="G894" s="117">
        <v>-5231</v>
      </c>
      <c r="H894" s="117">
        <v>143</v>
      </c>
      <c r="I894" s="117">
        <f>I890-I892</f>
        <v>171</v>
      </c>
      <c r="J894" s="117">
        <v>229</v>
      </c>
      <c r="K894" s="117">
        <v>-3250</v>
      </c>
      <c r="L894" s="117">
        <v>-5073</v>
      </c>
      <c r="M894" s="117">
        <v>-12875</v>
      </c>
      <c r="N894" s="117">
        <v>-22066</v>
      </c>
      <c r="O894" s="117">
        <v>-6683</v>
      </c>
      <c r="P894" s="117">
        <v>206</v>
      </c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3"/>
    </row>
    <row r="895" spans="1:31" x14ac:dyDescent="0.25">
      <c r="A895" s="127"/>
      <c r="B895" s="116" t="s">
        <v>867</v>
      </c>
      <c r="D895" s="2"/>
      <c r="E895" s="2"/>
      <c r="F895" s="166"/>
      <c r="G895" s="166"/>
      <c r="H895" s="166"/>
      <c r="I895" s="167"/>
      <c r="J895" s="166"/>
      <c r="K895" s="167"/>
      <c r="L895" s="167"/>
      <c r="M895" s="168"/>
      <c r="N895" s="129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3"/>
    </row>
    <row r="896" spans="1:31" ht="38.25" x14ac:dyDescent="0.25">
      <c r="A896" s="103" t="s">
        <v>862</v>
      </c>
      <c r="B896" s="75"/>
      <c r="D896" s="2"/>
      <c r="E896" s="2"/>
      <c r="F896" s="166"/>
      <c r="G896" s="166"/>
      <c r="H896" s="166"/>
      <c r="I896" s="167"/>
      <c r="J896" s="166"/>
      <c r="K896" s="167"/>
      <c r="L896" s="167"/>
      <c r="M896" s="168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3"/>
    </row>
    <row r="897" spans="1:31" x14ac:dyDescent="0.25">
      <c r="A897" s="169"/>
      <c r="B897" s="170"/>
      <c r="C897" s="171"/>
      <c r="D897" s="172"/>
      <c r="E897" s="172"/>
      <c r="F897" s="173"/>
      <c r="G897" s="173"/>
      <c r="H897" s="173"/>
      <c r="I897" s="174"/>
      <c r="J897" s="173"/>
      <c r="K897" s="174"/>
      <c r="L897" s="174"/>
      <c r="M897" s="175"/>
      <c r="N897" s="172"/>
      <c r="O897" s="172"/>
      <c r="P897" s="17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3"/>
    </row>
    <row r="898" spans="1:31" ht="15.75" customHeight="1" thickBot="1" x14ac:dyDescent="0.3">
      <c r="A898" s="176"/>
      <c r="B898" s="12" t="s">
        <v>912</v>
      </c>
      <c r="C898" s="171"/>
      <c r="D898" s="172"/>
      <c r="E898" s="185">
        <f>E795*1000/E161</f>
        <v>0</v>
      </c>
      <c r="F898" s="172">
        <f t="shared" ref="F898:P898" si="59">F795*1000/F161</f>
        <v>1010.0912090044634</v>
      </c>
      <c r="G898" s="172">
        <f t="shared" si="59"/>
        <v>1046.368970509792</v>
      </c>
      <c r="H898" s="172">
        <f t="shared" si="59"/>
        <v>1047.801866907558</v>
      </c>
      <c r="I898" s="172">
        <f t="shared" si="59"/>
        <v>1239.7957239224056</v>
      </c>
      <c r="J898" s="172">
        <f t="shared" si="59"/>
        <v>583.93307961867436</v>
      </c>
      <c r="K898" s="172">
        <f t="shared" si="59"/>
        <v>267.10583782209926</v>
      </c>
      <c r="L898" s="172">
        <f t="shared" si="59"/>
        <v>180.88761632068719</v>
      </c>
      <c r="M898" s="172">
        <f t="shared" si="59"/>
        <v>105.39250105322286</v>
      </c>
      <c r="N898" s="172">
        <f t="shared" si="59"/>
        <v>94.406087079047481</v>
      </c>
      <c r="O898" s="172">
        <f t="shared" si="59"/>
        <v>148.4091891352771</v>
      </c>
      <c r="P898" s="172">
        <f t="shared" si="59"/>
        <v>142.92607604709517</v>
      </c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3"/>
    </row>
    <row r="899" spans="1:31" x14ac:dyDescent="0.25">
      <c r="A899" s="169"/>
      <c r="B899" s="12" t="s">
        <v>913</v>
      </c>
      <c r="C899" s="171"/>
      <c r="D899" s="177"/>
      <c r="E899" s="186">
        <f>E776*1000/E161</f>
        <v>0</v>
      </c>
      <c r="F899" s="187">
        <f t="shared" ref="F899:P899" si="60">F776*1000/F161</f>
        <v>94.391616534057832</v>
      </c>
      <c r="G899" s="187">
        <f t="shared" si="60"/>
        <v>84.698620742208334</v>
      </c>
      <c r="H899" s="187">
        <f t="shared" si="60"/>
        <v>118.03673592291479</v>
      </c>
      <c r="I899" s="187">
        <f t="shared" si="60"/>
        <v>192.69027020846832</v>
      </c>
      <c r="J899" s="187">
        <f t="shared" si="60"/>
        <v>211.16093296657749</v>
      </c>
      <c r="K899" s="187">
        <f t="shared" si="60"/>
        <v>201.41214150531374</v>
      </c>
      <c r="L899" s="187">
        <f t="shared" si="60"/>
        <v>219.04080171796707</v>
      </c>
      <c r="M899" s="187">
        <f t="shared" si="60"/>
        <v>204.95716893694706</v>
      </c>
      <c r="N899" s="187">
        <f t="shared" si="60"/>
        <v>268.28237283359164</v>
      </c>
      <c r="O899" s="187">
        <f t="shared" si="60"/>
        <v>261.67758236643505</v>
      </c>
      <c r="P899" s="187">
        <f t="shared" si="60"/>
        <v>279.38621887666471</v>
      </c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3"/>
    </row>
    <row r="900" spans="1:31" x14ac:dyDescent="0.25">
      <c r="A900" s="176"/>
      <c r="B900" s="170"/>
      <c r="C900" s="171"/>
      <c r="D900" s="178"/>
      <c r="E900" s="178">
        <f t="shared" ref="E900:P900" si="61">E1</f>
        <v>2004</v>
      </c>
      <c r="F900" s="178">
        <f t="shared" si="61"/>
        <v>2005</v>
      </c>
      <c r="G900" s="178">
        <f t="shared" si="61"/>
        <v>2006</v>
      </c>
      <c r="H900" s="178">
        <f t="shared" si="61"/>
        <v>2007</v>
      </c>
      <c r="I900" s="178">
        <f t="shared" si="61"/>
        <v>2008</v>
      </c>
      <c r="J900" s="178">
        <f t="shared" si="61"/>
        <v>2009</v>
      </c>
      <c r="K900" s="178">
        <f t="shared" si="61"/>
        <v>2010</v>
      </c>
      <c r="L900" s="178">
        <f t="shared" si="61"/>
        <v>2011</v>
      </c>
      <c r="M900" s="178">
        <f t="shared" si="61"/>
        <v>2012</v>
      </c>
      <c r="N900" s="178">
        <f t="shared" si="61"/>
        <v>2013</v>
      </c>
      <c r="O900" s="178">
        <f t="shared" si="61"/>
        <v>2014</v>
      </c>
      <c r="P900" s="178">
        <f t="shared" si="61"/>
        <v>2015</v>
      </c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3"/>
    </row>
    <row r="901" spans="1:31" x14ac:dyDescent="0.25">
      <c r="A901" s="179"/>
      <c r="B901" s="189" t="s">
        <v>916</v>
      </c>
      <c r="C901" s="189" t="s">
        <v>916</v>
      </c>
      <c r="D901" s="188"/>
      <c r="E901" s="188">
        <f>E161-D161</f>
        <v>828</v>
      </c>
      <c r="F901" s="188">
        <f>F161-E161</f>
        <v>303</v>
      </c>
      <c r="G901" s="188">
        <f t="shared" ref="G901:P901" si="62">G161-F161</f>
        <v>481</v>
      </c>
      <c r="H901" s="188">
        <f t="shared" si="62"/>
        <v>322</v>
      </c>
      <c r="I901" s="188">
        <f t="shared" si="62"/>
        <v>-329</v>
      </c>
      <c r="J901" s="188">
        <f t="shared" si="62"/>
        <v>300</v>
      </c>
      <c r="K901" s="188">
        <f t="shared" si="62"/>
        <v>937</v>
      </c>
      <c r="L901" s="188">
        <f t="shared" si="62"/>
        <v>464</v>
      </c>
      <c r="M901" s="188">
        <f t="shared" si="62"/>
        <v>544</v>
      </c>
      <c r="N901" s="188">
        <v>0</v>
      </c>
      <c r="O901" s="188">
        <f t="shared" si="62"/>
        <v>1691</v>
      </c>
      <c r="P901" s="188">
        <f t="shared" si="62"/>
        <v>1007</v>
      </c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</row>
    <row r="902" spans="1:31" x14ac:dyDescent="0.25">
      <c r="A902" s="3"/>
      <c r="B902" s="75" t="s">
        <v>914</v>
      </c>
      <c r="C902" s="75" t="s">
        <v>914</v>
      </c>
      <c r="D902" s="165"/>
      <c r="E902" s="165">
        <f>E157</f>
        <v>383</v>
      </c>
      <c r="F902" s="165">
        <f>F157</f>
        <v>314</v>
      </c>
      <c r="G902" s="165">
        <f t="shared" ref="G902:P902" si="63">G157</f>
        <v>98</v>
      </c>
      <c r="H902" s="165">
        <f t="shared" si="63"/>
        <v>174</v>
      </c>
      <c r="I902" s="165">
        <f t="shared" si="63"/>
        <v>204</v>
      </c>
      <c r="J902" s="165">
        <f t="shared" si="63"/>
        <v>199</v>
      </c>
      <c r="K902" s="165">
        <f t="shared" si="63"/>
        <v>484</v>
      </c>
      <c r="L902" s="165">
        <f t="shared" si="63"/>
        <v>767</v>
      </c>
      <c r="M902" s="165">
        <v>0</v>
      </c>
      <c r="N902" s="165">
        <f t="shared" si="63"/>
        <v>865</v>
      </c>
      <c r="O902" s="165">
        <f t="shared" si="63"/>
        <v>732</v>
      </c>
      <c r="P902" s="165">
        <f t="shared" si="63"/>
        <v>1004</v>
      </c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</row>
    <row r="903" spans="1:31" x14ac:dyDescent="0.25">
      <c r="A903" s="3"/>
      <c r="B903" t="s">
        <v>915</v>
      </c>
      <c r="C903" s="184" t="s">
        <v>915</v>
      </c>
      <c r="D903" s="165"/>
      <c r="E903" s="165">
        <f>E160</f>
        <v>228</v>
      </c>
      <c r="F903" s="165">
        <f>F160</f>
        <v>306</v>
      </c>
      <c r="G903" s="165">
        <f t="shared" ref="G903:P903" si="64">G160</f>
        <v>383</v>
      </c>
      <c r="H903" s="165">
        <f t="shared" si="64"/>
        <v>185</v>
      </c>
      <c r="I903" s="165">
        <f t="shared" si="64"/>
        <v>140</v>
      </c>
      <c r="J903" s="165">
        <f t="shared" si="64"/>
        <v>162</v>
      </c>
      <c r="K903" s="165">
        <f t="shared" si="64"/>
        <v>243</v>
      </c>
      <c r="L903" s="165">
        <f t="shared" si="64"/>
        <v>269</v>
      </c>
      <c r="M903" s="165">
        <f t="shared" si="64"/>
        <v>408</v>
      </c>
      <c r="N903" s="165">
        <f t="shared" si="64"/>
        <v>757</v>
      </c>
      <c r="O903" s="165">
        <f t="shared" si="64"/>
        <v>768</v>
      </c>
      <c r="P903" s="165">
        <f t="shared" si="64"/>
        <v>997</v>
      </c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</row>
    <row r="904" spans="1:31" x14ac:dyDescent="0.25">
      <c r="A904" s="3"/>
      <c r="B904" s="75"/>
      <c r="D904" s="2"/>
      <c r="E904" s="2"/>
      <c r="F904" s="165"/>
      <c r="G904" s="2"/>
      <c r="H904" s="2"/>
      <c r="I904" s="2"/>
      <c r="J904" s="2"/>
      <c r="K904" s="2"/>
      <c r="L904" s="2"/>
      <c r="M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</row>
    <row r="905" spans="1:31" x14ac:dyDescent="0.25">
      <c r="A905" s="3"/>
      <c r="B905" s="75"/>
      <c r="D905" s="2"/>
      <c r="E905" s="2"/>
      <c r="G905" s="2"/>
      <c r="H905" s="2"/>
      <c r="I905" s="2"/>
      <c r="J905" s="2"/>
      <c r="K905" s="2"/>
      <c r="L905" s="2"/>
      <c r="M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</row>
    <row r="906" spans="1:31" x14ac:dyDescent="0.25">
      <c r="A906" s="3"/>
      <c r="B906" s="75"/>
      <c r="C906">
        <f>C1</f>
        <v>2002</v>
      </c>
      <c r="D906" s="164">
        <f t="shared" ref="D906:P906" si="65">D1</f>
        <v>2003</v>
      </c>
      <c r="E906" s="164">
        <f t="shared" si="65"/>
        <v>2004</v>
      </c>
      <c r="F906" s="164">
        <f t="shared" si="65"/>
        <v>2005</v>
      </c>
      <c r="G906" s="164">
        <f t="shared" si="65"/>
        <v>2006</v>
      </c>
      <c r="H906" s="164">
        <f t="shared" si="65"/>
        <v>2007</v>
      </c>
      <c r="I906" s="164">
        <f t="shared" si="65"/>
        <v>2008</v>
      </c>
      <c r="J906" s="164">
        <f t="shared" si="65"/>
        <v>2009</v>
      </c>
      <c r="K906" s="164">
        <f t="shared" si="65"/>
        <v>2010</v>
      </c>
      <c r="L906" s="164">
        <f t="shared" si="65"/>
        <v>2011</v>
      </c>
      <c r="M906" s="164">
        <f t="shared" si="65"/>
        <v>2012</v>
      </c>
      <c r="N906" s="164">
        <f t="shared" si="65"/>
        <v>2013</v>
      </c>
      <c r="O906" s="164">
        <f t="shared" si="65"/>
        <v>2014</v>
      </c>
      <c r="P906" s="164">
        <f t="shared" si="65"/>
        <v>2015</v>
      </c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</row>
    <row r="907" spans="1:31" x14ac:dyDescent="0.25">
      <c r="A907" s="3"/>
      <c r="B907" s="75" t="str">
        <f>B15</f>
        <v>סה"כ  אוכלוסייה בסוף השנה (אלפים)</v>
      </c>
      <c r="C907" s="75">
        <f t="shared" ref="C907:P907" si="66">C15</f>
        <v>74</v>
      </c>
      <c r="D907" s="75">
        <f t="shared" si="66"/>
        <v>74.900000000000006</v>
      </c>
      <c r="E907" s="75">
        <f t="shared" si="66"/>
        <v>75.3</v>
      </c>
      <c r="F907" s="75">
        <f t="shared" si="66"/>
        <v>75.691999999999993</v>
      </c>
      <c r="G907" s="75">
        <f t="shared" si="66"/>
        <v>76.3</v>
      </c>
      <c r="H907" s="75">
        <f t="shared" si="66"/>
        <v>77.099999999999994</v>
      </c>
      <c r="I907" s="75">
        <f t="shared" si="66"/>
        <v>78.2</v>
      </c>
      <c r="J907" s="75">
        <f t="shared" si="66"/>
        <v>80.2</v>
      </c>
      <c r="K907" s="75">
        <f t="shared" si="66"/>
        <v>81.5</v>
      </c>
      <c r="L907" s="75">
        <f t="shared" si="66"/>
        <v>82.5</v>
      </c>
      <c r="M907" s="75">
        <f t="shared" si="66"/>
        <v>84.1</v>
      </c>
      <c r="N907" s="75">
        <f t="shared" si="66"/>
        <v>85.4</v>
      </c>
      <c r="O907" s="75">
        <f t="shared" si="66"/>
        <v>86.8</v>
      </c>
      <c r="P907" s="75">
        <f t="shared" si="66"/>
        <v>88.8</v>
      </c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</row>
    <row r="908" spans="1:31" x14ac:dyDescent="0.25">
      <c r="A908" s="3"/>
      <c r="B908" s="135" t="s">
        <v>871</v>
      </c>
      <c r="C908" s="150">
        <f>C25*C$907*10</f>
        <v>5698.0000000000009</v>
      </c>
      <c r="D908" s="150">
        <f t="shared" ref="D908:P908" si="67">D25*D$907*10</f>
        <v>5767.3</v>
      </c>
      <c r="E908" s="150">
        <f t="shared" si="67"/>
        <v>5722.7999999999993</v>
      </c>
      <c r="F908" s="150">
        <f t="shared" si="67"/>
        <v>5601.2080000000005</v>
      </c>
      <c r="G908" s="150">
        <f t="shared" si="67"/>
        <v>5798.8</v>
      </c>
      <c r="H908" s="150">
        <f t="shared" si="67"/>
        <v>5859.5999999999995</v>
      </c>
      <c r="I908" s="150">
        <f t="shared" si="67"/>
        <v>6021.4</v>
      </c>
      <c r="J908" s="150">
        <f t="shared" si="67"/>
        <v>6255.6</v>
      </c>
      <c r="K908" s="150">
        <f t="shared" si="67"/>
        <v>6438.5</v>
      </c>
      <c r="L908" s="150">
        <f t="shared" si="67"/>
        <v>6600</v>
      </c>
      <c r="M908" s="150">
        <f t="shared" si="67"/>
        <v>6896.1999999999989</v>
      </c>
      <c r="N908" s="150">
        <f t="shared" si="67"/>
        <v>7088.2000000000016</v>
      </c>
      <c r="O908" s="150">
        <f t="shared" si="67"/>
        <v>7291.2</v>
      </c>
      <c r="P908" s="151">
        <f t="shared" si="67"/>
        <v>7636.7999999999993</v>
      </c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</row>
    <row r="909" spans="1:31" x14ac:dyDescent="0.25">
      <c r="A909" s="3"/>
      <c r="B909" s="138" t="s">
        <v>872</v>
      </c>
      <c r="C909" s="152">
        <f t="shared" ref="C909:P909" si="68">C26*C$907*10</f>
        <v>5624</v>
      </c>
      <c r="D909" s="152">
        <f t="shared" si="68"/>
        <v>5692.4</v>
      </c>
      <c r="E909" s="152">
        <f t="shared" si="68"/>
        <v>5722.7999999999993</v>
      </c>
      <c r="F909" s="152">
        <f t="shared" si="68"/>
        <v>5752.5919999999996</v>
      </c>
      <c r="G909" s="152">
        <f t="shared" si="68"/>
        <v>5646.2</v>
      </c>
      <c r="H909" s="152">
        <f t="shared" si="68"/>
        <v>5628.2999999999993</v>
      </c>
      <c r="I909" s="152">
        <f t="shared" si="68"/>
        <v>5708.6</v>
      </c>
      <c r="J909" s="152">
        <f t="shared" si="68"/>
        <v>5774.4000000000005</v>
      </c>
      <c r="K909" s="152">
        <f t="shared" si="68"/>
        <v>5786.5</v>
      </c>
      <c r="L909" s="152">
        <f t="shared" si="68"/>
        <v>5857.5</v>
      </c>
      <c r="M909" s="152">
        <f t="shared" si="68"/>
        <v>6055.2</v>
      </c>
      <c r="N909" s="152">
        <f t="shared" si="68"/>
        <v>6148.8000000000011</v>
      </c>
      <c r="O909" s="152">
        <f t="shared" si="68"/>
        <v>6423.2000000000007</v>
      </c>
      <c r="P909" s="153">
        <f t="shared" si="68"/>
        <v>6748.8</v>
      </c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</row>
    <row r="910" spans="1:31" x14ac:dyDescent="0.25">
      <c r="A910" s="3"/>
      <c r="B910" s="138" t="s">
        <v>873</v>
      </c>
      <c r="C910" s="152">
        <f t="shared" ref="C910:P910" si="69">C27*C$907*10</f>
        <v>6142</v>
      </c>
      <c r="D910" s="152">
        <f t="shared" si="69"/>
        <v>5992</v>
      </c>
      <c r="E910" s="152">
        <f t="shared" si="69"/>
        <v>6024</v>
      </c>
      <c r="F910" s="152">
        <f t="shared" si="69"/>
        <v>5903.9759999999987</v>
      </c>
      <c r="G910" s="152">
        <f t="shared" si="69"/>
        <v>5875.1</v>
      </c>
      <c r="H910" s="152">
        <f t="shared" si="69"/>
        <v>5782.5</v>
      </c>
      <c r="I910" s="152">
        <f t="shared" si="69"/>
        <v>5786.8000000000011</v>
      </c>
      <c r="J910" s="152">
        <f t="shared" si="69"/>
        <v>5774.4000000000005</v>
      </c>
      <c r="K910" s="152">
        <f t="shared" si="69"/>
        <v>5786.5</v>
      </c>
      <c r="L910" s="152">
        <f t="shared" si="69"/>
        <v>5692.5</v>
      </c>
      <c r="M910" s="152">
        <f t="shared" si="69"/>
        <v>5634.7000000000007</v>
      </c>
      <c r="N910" s="152">
        <f t="shared" si="69"/>
        <v>5892.6000000000013</v>
      </c>
      <c r="O910" s="152">
        <f t="shared" si="69"/>
        <v>5989.2</v>
      </c>
      <c r="P910" s="153">
        <f t="shared" si="69"/>
        <v>6038.4</v>
      </c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</row>
    <row r="911" spans="1:31" x14ac:dyDescent="0.25">
      <c r="A911" s="3"/>
      <c r="B911" s="138" t="s">
        <v>874</v>
      </c>
      <c r="C911" s="152">
        <f t="shared" ref="C911:P911" si="70">C28*C$907*10</f>
        <v>6515.3586383898428</v>
      </c>
      <c r="D911" s="152">
        <f t="shared" si="70"/>
        <v>6450.2776294714376</v>
      </c>
      <c r="E911" s="152">
        <f t="shared" si="70"/>
        <v>6203.400502105389</v>
      </c>
      <c r="F911" s="152">
        <f t="shared" si="70"/>
        <v>6182</v>
      </c>
      <c r="G911" s="152">
        <f t="shared" si="70"/>
        <v>5957.5014410732056</v>
      </c>
      <c r="H911" s="152">
        <f t="shared" si="70"/>
        <v>5936.7</v>
      </c>
      <c r="I911" s="152">
        <f t="shared" si="70"/>
        <v>5912.6561081924046</v>
      </c>
      <c r="J911" s="152">
        <f t="shared" si="70"/>
        <v>6095.2</v>
      </c>
      <c r="K911" s="152">
        <f t="shared" si="70"/>
        <v>6021.6649691376961</v>
      </c>
      <c r="L911" s="152">
        <f t="shared" si="70"/>
        <v>5824.7766368849179</v>
      </c>
      <c r="M911" s="152">
        <f t="shared" si="70"/>
        <v>5830.4264557187889</v>
      </c>
      <c r="N911" s="152">
        <f t="shared" si="70"/>
        <v>5713.20069791679</v>
      </c>
      <c r="O911" s="152">
        <f t="shared" si="70"/>
        <v>5641.9999999999991</v>
      </c>
      <c r="P911" s="153">
        <f t="shared" si="70"/>
        <v>5771.9999999999991</v>
      </c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</row>
    <row r="912" spans="1:31" x14ac:dyDescent="0.25">
      <c r="A912" s="3"/>
      <c r="B912" s="138" t="s">
        <v>875</v>
      </c>
      <c r="C912" s="152">
        <f t="shared" ref="C912:P912" si="71">C29*C$907*10</f>
        <v>11518.330406591922</v>
      </c>
      <c r="D912" s="152">
        <f t="shared" si="71"/>
        <v>11922.81633742659</v>
      </c>
      <c r="E912" s="152">
        <f t="shared" si="71"/>
        <v>11959.700065087736</v>
      </c>
      <c r="F912" s="152">
        <f t="shared" si="71"/>
        <v>11996.999999999998</v>
      </c>
      <c r="G912" s="152">
        <f t="shared" si="71"/>
        <v>12082.932452968609</v>
      </c>
      <c r="H912" s="152">
        <f t="shared" si="71"/>
        <v>12181.800000000001</v>
      </c>
      <c r="I912" s="152">
        <f t="shared" si="71"/>
        <v>12285.129935703237</v>
      </c>
      <c r="J912" s="152">
        <f t="shared" si="71"/>
        <v>11388.4</v>
      </c>
      <c r="K912" s="152">
        <f t="shared" si="71"/>
        <v>11543.27471745346</v>
      </c>
      <c r="L912" s="152">
        <f t="shared" si="71"/>
        <v>12373.649819975997</v>
      </c>
      <c r="M912" s="152">
        <f t="shared" si="71"/>
        <v>12622.253018497591</v>
      </c>
      <c r="N912" s="152">
        <f t="shared" si="71"/>
        <v>12498.439055236133</v>
      </c>
      <c r="O912" s="152">
        <f t="shared" si="71"/>
        <v>12238.8</v>
      </c>
      <c r="P912" s="153">
        <f t="shared" si="71"/>
        <v>12165.599999999999</v>
      </c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</row>
    <row r="913" spans="1:30" x14ac:dyDescent="0.25">
      <c r="A913" s="3"/>
      <c r="B913" s="138" t="s">
        <v>876</v>
      </c>
      <c r="C913" s="152">
        <f t="shared" ref="C913:P913" si="72">C30*C$907*10</f>
        <v>13821.396731054978</v>
      </c>
      <c r="D913" s="152">
        <f t="shared" si="72"/>
        <v>13821.309396689803</v>
      </c>
      <c r="E913" s="152">
        <f t="shared" si="72"/>
        <v>13818.119628601409</v>
      </c>
      <c r="F913" s="152">
        <f t="shared" si="72"/>
        <v>13847.999999999996</v>
      </c>
      <c r="G913" s="152">
        <f t="shared" si="72"/>
        <v>14030.11580988314</v>
      </c>
      <c r="H913" s="152">
        <f t="shared" si="72"/>
        <v>14186.399999999998</v>
      </c>
      <c r="I913" s="152">
        <f t="shared" si="72"/>
        <v>14534.238345412945</v>
      </c>
      <c r="J913" s="152">
        <f t="shared" si="72"/>
        <v>15558.8</v>
      </c>
      <c r="K913" s="152">
        <f t="shared" si="72"/>
        <v>15864.751935796592</v>
      </c>
      <c r="L913" s="152">
        <f t="shared" si="72"/>
        <v>15788.105080677424</v>
      </c>
      <c r="M913" s="152">
        <f t="shared" si="72"/>
        <v>16528.878843751856</v>
      </c>
      <c r="N913" s="152">
        <f t="shared" si="72"/>
        <v>16942.595173132548</v>
      </c>
      <c r="O913" s="152">
        <f t="shared" si="72"/>
        <v>17360</v>
      </c>
      <c r="P913" s="153">
        <f t="shared" si="72"/>
        <v>17848.800000000003</v>
      </c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</row>
    <row r="914" spans="1:30" x14ac:dyDescent="0.25">
      <c r="A914" s="3"/>
      <c r="B914" s="138" t="s">
        <v>877</v>
      </c>
      <c r="C914" s="152">
        <f t="shared" ref="C914:P914" si="73">C31*C$907*10</f>
        <v>13160.664595434284</v>
      </c>
      <c r="D914" s="152">
        <f t="shared" si="73"/>
        <v>13706.340096102511</v>
      </c>
      <c r="E914" s="152">
        <f t="shared" si="73"/>
        <v>14140.192340900338</v>
      </c>
      <c r="F914" s="152">
        <f t="shared" si="73"/>
        <v>14449</v>
      </c>
      <c r="G914" s="152">
        <f t="shared" si="73"/>
        <v>14437.944767594196</v>
      </c>
      <c r="H914" s="152">
        <f t="shared" si="73"/>
        <v>14494.8</v>
      </c>
      <c r="I914" s="152">
        <f t="shared" si="73"/>
        <v>14533.238741675295</v>
      </c>
      <c r="J914" s="152">
        <f t="shared" si="73"/>
        <v>14917.200000000003</v>
      </c>
      <c r="K914" s="152">
        <f t="shared" si="73"/>
        <v>14969.653090525333</v>
      </c>
      <c r="L914" s="152">
        <f t="shared" si="73"/>
        <v>14809.97466328844</v>
      </c>
      <c r="M914" s="152">
        <f t="shared" si="73"/>
        <v>14544.052816273121</v>
      </c>
      <c r="N914" s="152">
        <f t="shared" si="73"/>
        <v>14557.51138798787</v>
      </c>
      <c r="O914" s="152">
        <f t="shared" si="73"/>
        <v>14669.199999999999</v>
      </c>
      <c r="P914" s="153">
        <f t="shared" si="73"/>
        <v>14829.599999999999</v>
      </c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</row>
    <row r="915" spans="1:30" x14ac:dyDescent="0.25">
      <c r="A915" s="3"/>
      <c r="B915" s="138" t="s">
        <v>878</v>
      </c>
      <c r="C915" s="152">
        <f t="shared" ref="C915:P915" si="74">C32*C$907*10</f>
        <v>2703.9038227745509</v>
      </c>
      <c r="D915" s="152">
        <f t="shared" si="74"/>
        <v>2546.3200747463961</v>
      </c>
      <c r="E915" s="152">
        <f t="shared" si="74"/>
        <v>2468.5573104153659</v>
      </c>
      <c r="F915" s="152">
        <f t="shared" si="74"/>
        <v>2541</v>
      </c>
      <c r="G915" s="152">
        <f t="shared" si="74"/>
        <v>2883.7905465597651</v>
      </c>
      <c r="H915" s="152">
        <f t="shared" si="74"/>
        <v>3392.4</v>
      </c>
      <c r="I915" s="152">
        <f t="shared" si="74"/>
        <v>3796.4949955899833</v>
      </c>
      <c r="J915" s="152">
        <f t="shared" si="74"/>
        <v>4330.8</v>
      </c>
      <c r="K915" s="152">
        <f t="shared" si="74"/>
        <v>4682.5170877765649</v>
      </c>
      <c r="L915" s="152">
        <f t="shared" si="74"/>
        <v>4822.643019069209</v>
      </c>
      <c r="M915" s="152">
        <f t="shared" si="74"/>
        <v>4790.9938737881394</v>
      </c>
      <c r="N915" s="152">
        <f t="shared" si="74"/>
        <v>4879.1713994636812</v>
      </c>
      <c r="O915" s="152">
        <f t="shared" si="74"/>
        <v>4860.7999999999993</v>
      </c>
      <c r="P915" s="153">
        <f t="shared" si="74"/>
        <v>4972.7999999999993</v>
      </c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</row>
    <row r="916" spans="1:30" x14ac:dyDescent="0.25">
      <c r="A916" s="3"/>
      <c r="B916" s="138" t="s">
        <v>879</v>
      </c>
      <c r="C916" s="152">
        <f t="shared" ref="C916:P916" si="75">C33*C$907*10</f>
        <v>8861.4075374848035</v>
      </c>
      <c r="D916" s="152">
        <f t="shared" si="75"/>
        <v>9052.5827549386013</v>
      </c>
      <c r="E916" s="152">
        <f t="shared" si="75"/>
        <v>9279.0948819786681</v>
      </c>
      <c r="F916" s="152">
        <f t="shared" si="75"/>
        <v>9427.9999999999982</v>
      </c>
      <c r="G916" s="152">
        <f t="shared" si="75"/>
        <v>9619.9654142430427</v>
      </c>
      <c r="H916" s="152">
        <f t="shared" si="75"/>
        <v>9714.5999999999985</v>
      </c>
      <c r="I916" s="152">
        <f t="shared" si="75"/>
        <v>9660.1705206375991</v>
      </c>
      <c r="J916" s="152">
        <f t="shared" si="75"/>
        <v>10105.200000000001</v>
      </c>
      <c r="K916" s="152">
        <f t="shared" si="75"/>
        <v>10342.142077039181</v>
      </c>
      <c r="L916" s="152">
        <f t="shared" si="75"/>
        <v>10775.436724896654</v>
      </c>
      <c r="M916" s="152">
        <f t="shared" si="75"/>
        <v>11204.663058347707</v>
      </c>
      <c r="N916" s="152">
        <f t="shared" si="75"/>
        <v>11662.409686522948</v>
      </c>
      <c r="O916" s="152">
        <f t="shared" si="75"/>
        <v>12238.8</v>
      </c>
      <c r="P916" s="153">
        <f t="shared" si="75"/>
        <v>12787.2</v>
      </c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</row>
    <row r="917" spans="1:30" x14ac:dyDescent="0.25">
      <c r="A917" s="3"/>
      <c r="B917" s="138" t="s">
        <v>880</v>
      </c>
      <c r="C917" s="152">
        <f t="shared" ref="C917:P917" si="76">C34*C$907*10</f>
        <v>21165.419424557615</v>
      </c>
      <c r="D917" s="152">
        <f t="shared" si="76"/>
        <v>21167.347837693542</v>
      </c>
      <c r="E917" s="152">
        <f t="shared" si="76"/>
        <v>21014.744364597587</v>
      </c>
      <c r="F917" s="152">
        <f t="shared" si="76"/>
        <v>20820.999999999993</v>
      </c>
      <c r="G917" s="152">
        <f t="shared" si="76"/>
        <v>20717.311219409949</v>
      </c>
      <c r="H917" s="152">
        <f t="shared" si="76"/>
        <v>20894.099999999999</v>
      </c>
      <c r="I917" s="152">
        <f t="shared" si="76"/>
        <v>20958.691567281512</v>
      </c>
      <c r="J917" s="152">
        <f t="shared" si="76"/>
        <v>21253</v>
      </c>
      <c r="K917" s="152">
        <f t="shared" si="76"/>
        <v>21517.376151967699</v>
      </c>
      <c r="L917" s="152">
        <f t="shared" si="76"/>
        <v>21494.865982130948</v>
      </c>
      <c r="M917" s="152">
        <f t="shared" si="76"/>
        <v>21942.131683816096</v>
      </c>
      <c r="N917" s="152">
        <f t="shared" si="76"/>
        <v>22481.789758422427</v>
      </c>
      <c r="O917" s="152">
        <f t="shared" si="76"/>
        <v>23088.800000000003</v>
      </c>
      <c r="P917" s="153">
        <f t="shared" si="76"/>
        <v>23798.400000000001</v>
      </c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</row>
    <row r="918" spans="1:30" x14ac:dyDescent="0.25">
      <c r="A918" s="3"/>
      <c r="B918" s="138" t="s">
        <v>881</v>
      </c>
      <c r="C918" s="152">
        <f t="shared" ref="C918:P918" si="77">C35*C$907*10</f>
        <v>3774.4698095366743</v>
      </c>
      <c r="D918" s="152">
        <f t="shared" si="77"/>
        <v>3893.9602242391893</v>
      </c>
      <c r="E918" s="152">
        <f t="shared" si="77"/>
        <v>4028.9095811803459</v>
      </c>
      <c r="F918" s="152">
        <f t="shared" si="77"/>
        <v>4203</v>
      </c>
      <c r="G918" s="152">
        <f t="shared" si="77"/>
        <v>4323.1868678928886</v>
      </c>
      <c r="H918" s="152">
        <f t="shared" si="77"/>
        <v>4394.7</v>
      </c>
      <c r="I918" s="152">
        <f t="shared" si="77"/>
        <v>4423.246539095755</v>
      </c>
      <c r="J918" s="152">
        <f t="shared" si="77"/>
        <v>4812</v>
      </c>
      <c r="K918" s="152">
        <f t="shared" si="77"/>
        <v>4897.5408327299947</v>
      </c>
      <c r="L918" s="152">
        <f t="shared" si="77"/>
        <v>5072.676356847579</v>
      </c>
      <c r="M918" s="152">
        <f t="shared" si="77"/>
        <v>5220.172485576637</v>
      </c>
      <c r="N918" s="152">
        <f t="shared" si="77"/>
        <v>5407.1899481246419</v>
      </c>
      <c r="O918" s="152">
        <f t="shared" si="77"/>
        <v>5555.2</v>
      </c>
      <c r="P918" s="153">
        <f t="shared" si="77"/>
        <v>5683.2000000000007</v>
      </c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</row>
    <row r="919" spans="1:30" x14ac:dyDescent="0.25">
      <c r="A919" s="3"/>
      <c r="B919" s="138" t="str">
        <f t="shared" ref="B919:P946" si="78">B36</f>
        <v>לידות חי</v>
      </c>
      <c r="C919" s="146">
        <f>C36</f>
        <v>1098</v>
      </c>
      <c r="D919" s="146">
        <f t="shared" ref="D919:P919" si="79">D36</f>
        <v>1198</v>
      </c>
      <c r="E919" s="146">
        <f t="shared" si="79"/>
        <v>1178</v>
      </c>
      <c r="F919" s="146">
        <f t="shared" si="79"/>
        <v>1130</v>
      </c>
      <c r="G919" s="146">
        <f t="shared" si="79"/>
        <v>1161</v>
      </c>
      <c r="H919" s="146">
        <f t="shared" si="79"/>
        <v>1195</v>
      </c>
      <c r="I919" s="146">
        <f t="shared" si="79"/>
        <v>1258</v>
      </c>
      <c r="J919" s="146">
        <f t="shared" si="79"/>
        <v>1305</v>
      </c>
      <c r="K919" s="146">
        <f t="shared" si="79"/>
        <v>1346</v>
      </c>
      <c r="L919" s="146">
        <f t="shared" si="79"/>
        <v>1425</v>
      </c>
      <c r="M919" s="146">
        <f t="shared" si="79"/>
        <v>1464</v>
      </c>
      <c r="N919" s="146">
        <f t="shared" si="79"/>
        <v>1430</v>
      </c>
      <c r="O919" s="146">
        <f t="shared" si="79"/>
        <v>1452</v>
      </c>
      <c r="P919" s="147">
        <f t="shared" si="79"/>
        <v>1577</v>
      </c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</row>
    <row r="920" spans="1:30" x14ac:dyDescent="0.25">
      <c r="A920" s="3"/>
      <c r="B920" s="138" t="str">
        <f t="shared" si="78"/>
        <v>פטירות</v>
      </c>
      <c r="C920" s="146">
        <f t="shared" si="78"/>
        <v>547</v>
      </c>
      <c r="D920" s="146">
        <f t="shared" si="78"/>
        <v>548</v>
      </c>
      <c r="E920" s="146">
        <f t="shared" si="78"/>
        <v>556</v>
      </c>
      <c r="F920" s="146">
        <f t="shared" si="78"/>
        <v>517</v>
      </c>
      <c r="G920" s="146">
        <f t="shared" si="78"/>
        <v>564</v>
      </c>
      <c r="H920" s="146">
        <f t="shared" si="78"/>
        <v>557</v>
      </c>
      <c r="I920" s="146">
        <f t="shared" si="78"/>
        <v>634</v>
      </c>
      <c r="J920" s="146">
        <f t="shared" si="78"/>
        <v>532</v>
      </c>
      <c r="K920" s="146">
        <f t="shared" si="78"/>
        <v>590</v>
      </c>
      <c r="L920" s="146">
        <f t="shared" si="78"/>
        <v>552</v>
      </c>
      <c r="M920" s="146">
        <f t="shared" si="78"/>
        <v>622</v>
      </c>
      <c r="N920" s="146">
        <f t="shared" si="78"/>
        <v>604</v>
      </c>
      <c r="O920" s="146">
        <f t="shared" si="78"/>
        <v>579</v>
      </c>
      <c r="P920" s="147">
        <f t="shared" si="78"/>
        <v>608</v>
      </c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</row>
    <row r="921" spans="1:30" x14ac:dyDescent="0.25">
      <c r="A921" s="3"/>
      <c r="B921" s="141" t="str">
        <f t="shared" si="78"/>
        <v>ריבוי טבעי - סה"כ</v>
      </c>
      <c r="C921" s="148">
        <f t="shared" si="78"/>
        <v>551</v>
      </c>
      <c r="D921" s="148">
        <f t="shared" si="78"/>
        <v>650</v>
      </c>
      <c r="E921" s="148">
        <f t="shared" si="78"/>
        <v>622</v>
      </c>
      <c r="F921" s="148">
        <f t="shared" si="78"/>
        <v>613</v>
      </c>
      <c r="G921" s="148">
        <f t="shared" si="78"/>
        <v>597</v>
      </c>
      <c r="H921" s="148">
        <f t="shared" si="78"/>
        <v>638</v>
      </c>
      <c r="I921" s="148">
        <f t="shared" si="78"/>
        <v>624</v>
      </c>
      <c r="J921" s="148">
        <f t="shared" si="78"/>
        <v>773</v>
      </c>
      <c r="K921" s="148">
        <f t="shared" si="78"/>
        <v>756</v>
      </c>
      <c r="L921" s="148">
        <f t="shared" si="78"/>
        <v>873</v>
      </c>
      <c r="M921" s="148">
        <f t="shared" si="78"/>
        <v>842</v>
      </c>
      <c r="N921" s="148">
        <f t="shared" si="78"/>
        <v>826</v>
      </c>
      <c r="O921" s="148">
        <f t="shared" si="78"/>
        <v>873</v>
      </c>
      <c r="P921" s="149">
        <f t="shared" si="78"/>
        <v>969</v>
      </c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</row>
    <row r="922" spans="1:30" x14ac:dyDescent="0.25">
      <c r="A922" s="3"/>
      <c r="B922" s="75" t="str">
        <f t="shared" si="78"/>
        <v>ריבוי טבעי  לאלף תושבים במהלך השנה הקודמת</v>
      </c>
      <c r="C922" s="134">
        <f t="shared" si="78"/>
        <v>7.469737029912932</v>
      </c>
      <c r="D922" s="134">
        <f t="shared" si="78"/>
        <v>8.7277609936220202</v>
      </c>
      <c r="E922" s="134">
        <f t="shared" si="78"/>
        <v>8.2821248576925885</v>
      </c>
      <c r="F922" s="134">
        <f t="shared" si="78"/>
        <v>8.1205497598940219</v>
      </c>
      <c r="G922" s="134">
        <f t="shared" si="78"/>
        <v>7.8540230489922651</v>
      </c>
      <c r="H922" s="134">
        <f t="shared" si="78"/>
        <v>8.3000000000000007</v>
      </c>
      <c r="I922" s="134">
        <f t="shared" si="78"/>
        <v>8.035127931083327</v>
      </c>
      <c r="J922" s="134">
        <f t="shared" si="78"/>
        <v>9.6999999999999993</v>
      </c>
      <c r="K922" s="134">
        <f t="shared" si="78"/>
        <v>9.4</v>
      </c>
      <c r="L922" s="134">
        <f t="shared" si="78"/>
        <v>10.647638535358418</v>
      </c>
      <c r="M922" s="134">
        <f t="shared" si="78"/>
        <v>10.110820354978655</v>
      </c>
      <c r="N922" s="134">
        <f t="shared" si="78"/>
        <v>9.7484981883844171</v>
      </c>
      <c r="O922" s="134">
        <f t="shared" si="78"/>
        <v>10.1</v>
      </c>
      <c r="P922" s="134">
        <f t="shared" si="78"/>
        <v>11</v>
      </c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</row>
    <row r="923" spans="1:30" x14ac:dyDescent="0.25">
      <c r="A923" s="3"/>
      <c r="B923" s="75" t="str">
        <f t="shared" si="78"/>
        <v>מאזן הגירה - סה"כ</v>
      </c>
      <c r="C923" s="134">
        <f t="shared" si="78"/>
        <v>382</v>
      </c>
      <c r="D923" s="134">
        <f t="shared" si="78"/>
        <v>240</v>
      </c>
      <c r="E923" s="134">
        <f t="shared" si="78"/>
        <v>-259</v>
      </c>
      <c r="F923" s="134">
        <f t="shared" si="78"/>
        <v>-204</v>
      </c>
      <c r="G923" s="134">
        <f t="shared" si="78"/>
        <v>43</v>
      </c>
      <c r="H923" s="134">
        <f t="shared" si="78"/>
        <v>120</v>
      </c>
      <c r="I923" s="134">
        <f t="shared" si="78"/>
        <v>514</v>
      </c>
      <c r="J923" s="134">
        <f t="shared" si="78"/>
        <v>99</v>
      </c>
      <c r="K923" s="134">
        <f t="shared" si="78"/>
        <v>199</v>
      </c>
      <c r="L923" s="134">
        <f t="shared" si="78"/>
        <v>53</v>
      </c>
      <c r="M923" s="134">
        <f t="shared" si="78"/>
        <v>368</v>
      </c>
      <c r="N923" s="134">
        <f t="shared" si="78"/>
        <v>494</v>
      </c>
      <c r="O923" s="134">
        <f t="shared" si="78"/>
        <v>570</v>
      </c>
      <c r="P923" s="134">
        <f t="shared" si="78"/>
        <v>1034</v>
      </c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</row>
    <row r="924" spans="1:30" x14ac:dyDescent="0.25">
      <c r="A924" s="3"/>
      <c r="B924" s="75" t="str">
        <f t="shared" si="78"/>
        <v>אחוז עולי 1990+ מסך האוכלוסייה</v>
      </c>
      <c r="C924" s="134" t="e">
        <f>C41*C$907*10</f>
        <v>#N/A</v>
      </c>
      <c r="D924" s="134">
        <f t="shared" ref="D924:P924" si="80">D41*D$907*10</f>
        <v>22694.700000000004</v>
      </c>
      <c r="E924" s="134">
        <f t="shared" si="80"/>
        <v>22213.5</v>
      </c>
      <c r="F924" s="134">
        <f t="shared" si="80"/>
        <v>21950.679999999997</v>
      </c>
      <c r="G924" s="134">
        <f t="shared" si="80"/>
        <v>21821.8</v>
      </c>
      <c r="H924" s="134">
        <f t="shared" si="80"/>
        <v>21819.3</v>
      </c>
      <c r="I924" s="134">
        <f t="shared" si="80"/>
        <v>21739.599999999999</v>
      </c>
      <c r="J924" s="134">
        <f t="shared" si="80"/>
        <v>21172.799999999996</v>
      </c>
      <c r="K924" s="134">
        <f t="shared" si="80"/>
        <v>21271.5</v>
      </c>
      <c r="L924" s="134">
        <f t="shared" si="80"/>
        <v>21120</v>
      </c>
      <c r="M924" s="134">
        <f t="shared" si="80"/>
        <v>21193.199999999997</v>
      </c>
      <c r="N924" s="134">
        <f t="shared" si="80"/>
        <v>21350</v>
      </c>
      <c r="O924" s="134">
        <f t="shared" si="80"/>
        <v>21700</v>
      </c>
      <c r="P924" s="134">
        <f t="shared" si="80"/>
        <v>21667.199999999997</v>
      </c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</row>
    <row r="925" spans="1:30" x14ac:dyDescent="0.25">
      <c r="A925" s="3"/>
      <c r="B925" s="75" t="str">
        <f t="shared" si="78"/>
        <v>אחוז גידול האוכלוסייה לעומת שנה קודמת</v>
      </c>
      <c r="D925" s="2"/>
      <c r="E925" s="2"/>
      <c r="F925" s="2"/>
      <c r="G925" s="2"/>
      <c r="H925" s="2"/>
      <c r="I925" s="2"/>
      <c r="J925" s="2"/>
      <c r="K925" s="2"/>
      <c r="L925" s="2"/>
      <c r="M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</row>
    <row r="926" spans="1:30" x14ac:dyDescent="0.25">
      <c r="A926" s="3"/>
      <c r="B926" s="75" t="str">
        <f t="shared" si="78"/>
        <v>פטירת תינוקות (ממוצע ארבע השנים)</v>
      </c>
      <c r="D926" s="2"/>
      <c r="E926" s="2"/>
      <c r="F926" s="2"/>
      <c r="G926" s="2"/>
      <c r="H926" s="2"/>
      <c r="I926" s="2"/>
      <c r="J926" s="2"/>
      <c r="K926" s="2"/>
      <c r="L926" s="2"/>
      <c r="M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</row>
    <row r="927" spans="1:30" x14ac:dyDescent="0.25">
      <c r="A927" s="3"/>
      <c r="B927" s="75" t="str">
        <f t="shared" si="78"/>
        <v>שיעור פטירית תינוקות לאלף לידות חי בארבע שנים</v>
      </c>
      <c r="D927" s="2"/>
      <c r="E927" s="2"/>
      <c r="F927" s="2"/>
      <c r="G927" s="2"/>
      <c r="H927" s="2"/>
      <c r="I927" s="2"/>
      <c r="J927" s="2"/>
      <c r="K927" s="2"/>
      <c r="L927" s="2"/>
      <c r="M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</row>
    <row r="928" spans="1:30" x14ac:dyDescent="0.25">
      <c r="A928" s="3"/>
      <c r="B928" s="75" t="str">
        <f t="shared" si="78"/>
        <v>השתקעות ראשונה של עולים</v>
      </c>
      <c r="C928" s="146">
        <f t="shared" si="78"/>
        <v>621</v>
      </c>
      <c r="D928" s="146">
        <f t="shared" si="78"/>
        <v>382</v>
      </c>
      <c r="E928" s="146">
        <f t="shared" si="78"/>
        <v>258</v>
      </c>
      <c r="F928" s="146">
        <f t="shared" si="78"/>
        <v>184</v>
      </c>
      <c r="G928" s="146">
        <f t="shared" si="78"/>
        <v>113</v>
      </c>
      <c r="H928" s="146">
        <f t="shared" si="78"/>
        <v>146</v>
      </c>
      <c r="I928" s="146">
        <f t="shared" si="78"/>
        <v>119</v>
      </c>
      <c r="J928" s="146">
        <f t="shared" si="78"/>
        <v>188</v>
      </c>
      <c r="K928" s="146">
        <f t="shared" si="78"/>
        <v>170</v>
      </c>
      <c r="L928" s="146">
        <f t="shared" si="78"/>
        <v>171</v>
      </c>
      <c r="M928" s="146">
        <f t="shared" si="78"/>
        <v>168</v>
      </c>
      <c r="N928" s="146">
        <f t="shared" si="78"/>
        <v>231</v>
      </c>
      <c r="O928" s="146">
        <f t="shared" si="78"/>
        <v>227</v>
      </c>
      <c r="P928" s="146">
        <f t="shared" si="78"/>
        <v>295</v>
      </c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</row>
    <row r="929" spans="1:30" x14ac:dyDescent="0.25">
      <c r="A929" s="3"/>
      <c r="B929" s="135" t="s">
        <v>889</v>
      </c>
      <c r="C929" s="150" t="e">
        <f>C46*C$924/100</f>
        <v>#N/A</v>
      </c>
      <c r="D929" s="150">
        <f t="shared" ref="D929:P929" si="81">D46*D$924/100</f>
        <v>5401.338600000001</v>
      </c>
      <c r="E929" s="150">
        <f t="shared" si="81"/>
        <v>6197.5664999999999</v>
      </c>
      <c r="F929" s="150">
        <f t="shared" si="81"/>
        <v>6321.7958399999989</v>
      </c>
      <c r="G929" s="150">
        <f t="shared" si="81"/>
        <v>8314.1057999999994</v>
      </c>
      <c r="H929" s="150">
        <f t="shared" si="81"/>
        <v>7614.9356999999991</v>
      </c>
      <c r="I929" s="150">
        <f t="shared" si="81"/>
        <v>6391.442399999999</v>
      </c>
      <c r="J929" s="150">
        <f t="shared" si="81"/>
        <v>7770.4175999999989</v>
      </c>
      <c r="K929" s="150">
        <f t="shared" si="81"/>
        <v>7636.4684999999999</v>
      </c>
      <c r="L929" s="150">
        <f t="shared" si="81"/>
        <v>6673.92</v>
      </c>
      <c r="M929" s="150">
        <f t="shared" si="81"/>
        <v>6061.2551999999987</v>
      </c>
      <c r="N929" s="150">
        <f t="shared" si="81"/>
        <v>9052.4</v>
      </c>
      <c r="O929" s="158">
        <f t="shared" si="81"/>
        <v>5251.4</v>
      </c>
      <c r="P929" s="151">
        <f t="shared" si="81"/>
        <v>7865.1935999999987</v>
      </c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</row>
    <row r="930" spans="1:30" x14ac:dyDescent="0.25">
      <c r="A930" s="3"/>
      <c r="B930" s="138" t="s">
        <v>890</v>
      </c>
      <c r="C930" s="152" t="e">
        <f t="shared" ref="C930:P932" si="82">C47*C$924/100</f>
        <v>#N/A</v>
      </c>
      <c r="D930" s="152">
        <f t="shared" si="82"/>
        <v>11279.265900000004</v>
      </c>
      <c r="E930" s="152">
        <f t="shared" si="82"/>
        <v>8952.0404999999992</v>
      </c>
      <c r="F930" s="152">
        <f t="shared" si="82"/>
        <v>8714.4199599999993</v>
      </c>
      <c r="G930" s="152">
        <f t="shared" si="82"/>
        <v>5782.7769999999991</v>
      </c>
      <c r="H930" s="152">
        <f t="shared" si="82"/>
        <v>5978.4881999999998</v>
      </c>
      <c r="I930" s="152">
        <f t="shared" si="82"/>
        <v>5674.0355999999992</v>
      </c>
      <c r="J930" s="152">
        <f t="shared" si="82"/>
        <v>6415.3583999999983</v>
      </c>
      <c r="K930" s="152">
        <f t="shared" si="82"/>
        <v>6764.3370000000004</v>
      </c>
      <c r="L930" s="152">
        <f t="shared" si="82"/>
        <v>7898.88</v>
      </c>
      <c r="M930" s="152">
        <f t="shared" si="82"/>
        <v>8074.609199999999</v>
      </c>
      <c r="N930" s="152">
        <f t="shared" si="82"/>
        <v>6383.65</v>
      </c>
      <c r="O930" s="156">
        <f t="shared" si="82"/>
        <v>7269.5</v>
      </c>
      <c r="P930" s="153">
        <f t="shared" si="82"/>
        <v>6976.8383999999996</v>
      </c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</row>
    <row r="931" spans="1:30" x14ac:dyDescent="0.25">
      <c r="A931" s="3"/>
      <c r="B931" s="138" t="s">
        <v>891</v>
      </c>
      <c r="C931" s="152" t="e">
        <f t="shared" si="82"/>
        <v>#N/A</v>
      </c>
      <c r="D931" s="152">
        <f t="shared" si="82"/>
        <v>4221.2142000000013</v>
      </c>
      <c r="E931" s="152">
        <f t="shared" si="82"/>
        <v>4731.4754999999996</v>
      </c>
      <c r="F931" s="152">
        <f t="shared" si="82"/>
        <v>4412.0866799999994</v>
      </c>
      <c r="G931" s="152">
        <f t="shared" si="82"/>
        <v>3862.4585999999999</v>
      </c>
      <c r="H931" s="152">
        <f t="shared" si="82"/>
        <v>5236.6319999999996</v>
      </c>
      <c r="I931" s="152">
        <f t="shared" si="82"/>
        <v>5478.3791999999994</v>
      </c>
      <c r="J931" s="152">
        <f t="shared" si="82"/>
        <v>4848.5711999999985</v>
      </c>
      <c r="K931" s="152">
        <f t="shared" si="82"/>
        <v>4764.8159999999998</v>
      </c>
      <c r="L931" s="152">
        <f t="shared" si="82"/>
        <v>4561.920000000001</v>
      </c>
      <c r="M931" s="152">
        <f t="shared" si="82"/>
        <v>4153.8671999999997</v>
      </c>
      <c r="N931" s="152">
        <f t="shared" si="82"/>
        <v>3245.2</v>
      </c>
      <c r="O931" s="156">
        <f t="shared" si="82"/>
        <v>6032.6</v>
      </c>
      <c r="P931" s="153">
        <f t="shared" si="82"/>
        <v>4268.4383999999991</v>
      </c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</row>
    <row r="932" spans="1:30" x14ac:dyDescent="0.25">
      <c r="A932" s="3"/>
      <c r="B932" s="141" t="s">
        <v>892</v>
      </c>
      <c r="C932" s="154" t="e">
        <f t="shared" si="82"/>
        <v>#N/A</v>
      </c>
      <c r="D932" s="154">
        <f t="shared" si="82"/>
        <v>1792.8813000000002</v>
      </c>
      <c r="E932" s="154">
        <f t="shared" si="82"/>
        <v>2332.4175</v>
      </c>
      <c r="F932" s="154">
        <f t="shared" si="82"/>
        <v>2502.37752</v>
      </c>
      <c r="G932" s="154">
        <f t="shared" si="82"/>
        <v>3862.4585999999999</v>
      </c>
      <c r="H932" s="154">
        <f t="shared" si="82"/>
        <v>2989.2440999999999</v>
      </c>
      <c r="I932" s="154">
        <f t="shared" si="82"/>
        <v>4195.7428</v>
      </c>
      <c r="J932" s="154">
        <f t="shared" si="82"/>
        <v>2138.4527999999996</v>
      </c>
      <c r="K932" s="154">
        <f t="shared" si="82"/>
        <v>2127.15</v>
      </c>
      <c r="L932" s="154">
        <f t="shared" si="82"/>
        <v>1985.28</v>
      </c>
      <c r="M932" s="154">
        <f t="shared" si="82"/>
        <v>2903.4683999999997</v>
      </c>
      <c r="N932" s="154">
        <f t="shared" si="82"/>
        <v>2690.1</v>
      </c>
      <c r="O932" s="157">
        <f t="shared" si="82"/>
        <v>3146.5</v>
      </c>
      <c r="P932" s="155">
        <f t="shared" si="82"/>
        <v>2578.3967999999995</v>
      </c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</row>
    <row r="933" spans="1:30" x14ac:dyDescent="0.25">
      <c r="A933" s="3"/>
      <c r="B933" s="135" t="str">
        <f t="shared" si="78"/>
        <v>נכנסים מיישובים אחרים - סה"כ</v>
      </c>
      <c r="C933" s="144">
        <f t="shared" si="78"/>
        <v>2271</v>
      </c>
      <c r="D933" s="144">
        <f t="shared" ref="D933:P933" si="83">D50</f>
        <v>1930</v>
      </c>
      <c r="E933" s="144">
        <f t="shared" si="83"/>
        <v>2392</v>
      </c>
      <c r="F933" s="144">
        <f t="shared" si="83"/>
        <v>2126</v>
      </c>
      <c r="G933" s="144">
        <f t="shared" si="83"/>
        <v>2372</v>
      </c>
      <c r="H933" s="144">
        <f t="shared" si="83"/>
        <v>2466</v>
      </c>
      <c r="I933" s="144">
        <f t="shared" si="83"/>
        <v>2781</v>
      </c>
      <c r="J933" s="144">
        <f t="shared" si="83"/>
        <v>2918</v>
      </c>
      <c r="K933" s="144">
        <f t="shared" si="83"/>
        <v>2560</v>
      </c>
      <c r="L933" s="144">
        <f t="shared" si="83"/>
        <v>2392</v>
      </c>
      <c r="M933" s="144">
        <f t="shared" si="83"/>
        <v>2641</v>
      </c>
      <c r="N933" s="144">
        <f t="shared" si="83"/>
        <v>2519</v>
      </c>
      <c r="O933" s="144">
        <f t="shared" si="83"/>
        <v>2495</v>
      </c>
      <c r="P933" s="145">
        <f t="shared" si="83"/>
        <v>2962</v>
      </c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</row>
    <row r="934" spans="1:30" x14ac:dyDescent="0.25">
      <c r="A934" s="3"/>
      <c r="B934" s="138" t="str">
        <f t="shared" si="78"/>
        <v>נכנסים מיישובים אחרים - גברים</v>
      </c>
      <c r="C934" s="146">
        <f t="shared" si="78"/>
        <v>1241</v>
      </c>
      <c r="D934" s="146">
        <f t="shared" ref="D934:P934" si="84">D51</f>
        <v>1013</v>
      </c>
      <c r="E934" s="146">
        <f t="shared" si="84"/>
        <v>1179</v>
      </c>
      <c r="F934" s="146">
        <f t="shared" si="84"/>
        <v>1082</v>
      </c>
      <c r="G934" s="146">
        <f t="shared" si="84"/>
        <v>1187</v>
      </c>
      <c r="H934" s="146">
        <f t="shared" si="84"/>
        <v>1222</v>
      </c>
      <c r="I934" s="146">
        <f t="shared" si="84"/>
        <v>1471</v>
      </c>
      <c r="J934" s="146">
        <f t="shared" si="84"/>
        <v>1476</v>
      </c>
      <c r="K934" s="146">
        <f t="shared" si="84"/>
        <v>1268</v>
      </c>
      <c r="L934" s="146">
        <f t="shared" si="84"/>
        <v>1196</v>
      </c>
      <c r="M934" s="146">
        <f t="shared" si="84"/>
        <v>1431</v>
      </c>
      <c r="N934" s="146">
        <f t="shared" si="84"/>
        <v>1250</v>
      </c>
      <c r="O934" s="146">
        <f t="shared" si="84"/>
        <v>1221</v>
      </c>
      <c r="P934" s="147">
        <f t="shared" si="84"/>
        <v>1478</v>
      </c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</row>
    <row r="935" spans="1:30" x14ac:dyDescent="0.25">
      <c r="A935" s="3"/>
      <c r="B935" s="138" t="str">
        <f t="shared" si="78"/>
        <v>נכנסים מיישובים אחרים - נשים</v>
      </c>
      <c r="C935" s="146">
        <f t="shared" si="78"/>
        <v>1030</v>
      </c>
      <c r="D935" s="146">
        <f t="shared" ref="D935:P935" si="85">D52</f>
        <v>917</v>
      </c>
      <c r="E935" s="146">
        <f t="shared" si="85"/>
        <v>1213</v>
      </c>
      <c r="F935" s="146">
        <f t="shared" si="85"/>
        <v>1044</v>
      </c>
      <c r="G935" s="146">
        <f t="shared" si="85"/>
        <v>1185</v>
      </c>
      <c r="H935" s="146">
        <f t="shared" si="85"/>
        <v>1244</v>
      </c>
      <c r="I935" s="146">
        <f t="shared" si="85"/>
        <v>1310</v>
      </c>
      <c r="J935" s="146">
        <f t="shared" si="85"/>
        <v>1442</v>
      </c>
      <c r="K935" s="146">
        <f t="shared" si="85"/>
        <v>1292</v>
      </c>
      <c r="L935" s="146">
        <f t="shared" si="85"/>
        <v>1196</v>
      </c>
      <c r="M935" s="146">
        <f t="shared" si="85"/>
        <v>1210</v>
      </c>
      <c r="N935" s="146">
        <f t="shared" si="85"/>
        <v>1269</v>
      </c>
      <c r="O935" s="146">
        <f t="shared" si="85"/>
        <v>1274</v>
      </c>
      <c r="P935" s="147">
        <f t="shared" si="85"/>
        <v>1484</v>
      </c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</row>
    <row r="936" spans="1:30" x14ac:dyDescent="0.25">
      <c r="A936" s="3"/>
      <c r="B936" s="138" t="str">
        <f t="shared" si="78"/>
        <v>נכנסים מיישובים אחרים - עד גיל 14</v>
      </c>
      <c r="C936" s="146">
        <f t="shared" si="78"/>
        <v>351</v>
      </c>
      <c r="D936" s="146">
        <f t="shared" ref="D936:P936" si="86">D53</f>
        <v>354</v>
      </c>
      <c r="E936" s="146">
        <f t="shared" si="86"/>
        <v>478</v>
      </c>
      <c r="F936" s="146">
        <f t="shared" si="86"/>
        <v>438</v>
      </c>
      <c r="G936" s="146">
        <f t="shared" si="86"/>
        <v>508</v>
      </c>
      <c r="H936" s="146">
        <f t="shared" si="86"/>
        <v>557</v>
      </c>
      <c r="I936" s="146">
        <f t="shared" si="86"/>
        <v>602</v>
      </c>
      <c r="J936" s="146">
        <f t="shared" si="86"/>
        <v>684</v>
      </c>
      <c r="K936" s="146">
        <f t="shared" si="86"/>
        <v>618</v>
      </c>
      <c r="L936" s="146">
        <f t="shared" si="86"/>
        <v>587</v>
      </c>
      <c r="M936" s="146">
        <f t="shared" si="86"/>
        <v>626</v>
      </c>
      <c r="N936" s="146">
        <f t="shared" si="86"/>
        <v>629</v>
      </c>
      <c r="O936" s="146">
        <f t="shared" si="86"/>
        <v>640</v>
      </c>
      <c r="P936" s="147">
        <f t="shared" si="86"/>
        <v>793</v>
      </c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</row>
    <row r="937" spans="1:30" x14ac:dyDescent="0.25">
      <c r="A937" s="3"/>
      <c r="B937" s="138" t="str">
        <f t="shared" si="78"/>
        <v>נכנסים מיישובים אחרים - בגילאים 29-15</v>
      </c>
      <c r="C937" s="146">
        <f t="shared" si="78"/>
        <v>972</v>
      </c>
      <c r="D937" s="146">
        <f t="shared" ref="D937:P937" si="87">D54</f>
        <v>768</v>
      </c>
      <c r="E937" s="146">
        <f t="shared" si="87"/>
        <v>821</v>
      </c>
      <c r="F937" s="146">
        <f t="shared" si="87"/>
        <v>777</v>
      </c>
      <c r="G937" s="146">
        <f t="shared" si="87"/>
        <v>756</v>
      </c>
      <c r="H937" s="146">
        <f t="shared" si="87"/>
        <v>726</v>
      </c>
      <c r="I937" s="146">
        <f t="shared" si="87"/>
        <v>919</v>
      </c>
      <c r="J937" s="146">
        <f t="shared" si="87"/>
        <v>869</v>
      </c>
      <c r="K937" s="146">
        <f t="shared" si="87"/>
        <v>740</v>
      </c>
      <c r="L937" s="146">
        <f t="shared" si="87"/>
        <v>693</v>
      </c>
      <c r="M937" s="146">
        <f t="shared" si="87"/>
        <v>821</v>
      </c>
      <c r="N937" s="146">
        <f t="shared" si="87"/>
        <v>656</v>
      </c>
      <c r="O937" s="146">
        <f t="shared" si="87"/>
        <v>581</v>
      </c>
      <c r="P937" s="147">
        <f t="shared" si="87"/>
        <v>635</v>
      </c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</row>
    <row r="938" spans="1:30" x14ac:dyDescent="0.25">
      <c r="A938" s="3"/>
      <c r="B938" s="138" t="str">
        <f t="shared" si="78"/>
        <v>נכנסים מיישובים אחרים - בגילאים 64-30</v>
      </c>
      <c r="C938" s="146">
        <f t="shared" si="78"/>
        <v>814</v>
      </c>
      <c r="D938" s="146">
        <f t="shared" ref="D938:P938" si="88">D55</f>
        <v>707</v>
      </c>
      <c r="E938" s="146">
        <f t="shared" si="88"/>
        <v>876</v>
      </c>
      <c r="F938" s="146">
        <f t="shared" si="88"/>
        <v>790</v>
      </c>
      <c r="G938" s="146">
        <f t="shared" si="88"/>
        <v>920</v>
      </c>
      <c r="H938" s="146">
        <f t="shared" si="88"/>
        <v>1005</v>
      </c>
      <c r="I938" s="146">
        <f t="shared" si="88"/>
        <v>1097</v>
      </c>
      <c r="J938" s="146">
        <f t="shared" si="88"/>
        <v>1221</v>
      </c>
      <c r="K938" s="146">
        <f t="shared" si="88"/>
        <v>1077</v>
      </c>
      <c r="L938" s="146">
        <f t="shared" si="88"/>
        <v>967</v>
      </c>
      <c r="M938" s="146">
        <f t="shared" si="88"/>
        <v>1025</v>
      </c>
      <c r="N938" s="146">
        <f t="shared" si="88"/>
        <v>1074</v>
      </c>
      <c r="O938" s="146">
        <f t="shared" si="88"/>
        <v>1080</v>
      </c>
      <c r="P938" s="147">
        <f t="shared" si="88"/>
        <v>1316</v>
      </c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</row>
    <row r="939" spans="1:30" x14ac:dyDescent="0.25">
      <c r="A939" s="3"/>
      <c r="B939" s="138" t="str">
        <f t="shared" si="78"/>
        <v>נכנסים מיישובים אחרים -  גיל 65 ומעלה</v>
      </c>
      <c r="C939" s="146">
        <f t="shared" si="78"/>
        <v>134</v>
      </c>
      <c r="D939" s="146">
        <f t="shared" ref="D939:P939" si="89">D56</f>
        <v>101</v>
      </c>
      <c r="E939" s="146">
        <f t="shared" si="89"/>
        <v>217</v>
      </c>
      <c r="F939" s="146">
        <f t="shared" si="89"/>
        <v>121</v>
      </c>
      <c r="G939" s="146">
        <f t="shared" si="89"/>
        <v>188</v>
      </c>
      <c r="H939" s="146">
        <f t="shared" si="89"/>
        <v>178</v>
      </c>
      <c r="I939" s="146">
        <f t="shared" si="89"/>
        <v>163</v>
      </c>
      <c r="J939" s="146">
        <f t="shared" si="89"/>
        <v>144</v>
      </c>
      <c r="K939" s="146">
        <f t="shared" si="89"/>
        <v>125</v>
      </c>
      <c r="L939" s="146">
        <f t="shared" si="89"/>
        <v>145</v>
      </c>
      <c r="M939" s="146">
        <f t="shared" si="89"/>
        <v>169</v>
      </c>
      <c r="N939" s="146">
        <f t="shared" si="89"/>
        <v>160</v>
      </c>
      <c r="O939" s="146">
        <f t="shared" si="89"/>
        <v>194</v>
      </c>
      <c r="P939" s="147">
        <f t="shared" si="89"/>
        <v>218</v>
      </c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</row>
    <row r="940" spans="1:30" x14ac:dyDescent="0.25">
      <c r="A940" s="3"/>
      <c r="B940" s="138" t="str">
        <f t="shared" si="78"/>
        <v>יוצאים ליישובים אחרים - סה"כ</v>
      </c>
      <c r="C940" s="146">
        <f t="shared" si="78"/>
        <v>2305</v>
      </c>
      <c r="D940" s="146">
        <f t="shared" ref="D940:P940" si="90">D57</f>
        <v>1926</v>
      </c>
      <c r="E940" s="146">
        <f t="shared" si="90"/>
        <v>2655</v>
      </c>
      <c r="F940" s="146">
        <f t="shared" si="90"/>
        <v>2331</v>
      </c>
      <c r="G940" s="146">
        <f t="shared" si="90"/>
        <v>2331</v>
      </c>
      <c r="H940" s="146">
        <f t="shared" si="90"/>
        <v>2321</v>
      </c>
      <c r="I940" s="146">
        <f t="shared" si="90"/>
        <v>2231</v>
      </c>
      <c r="J940" s="146">
        <f t="shared" si="90"/>
        <v>2733</v>
      </c>
      <c r="K940" s="146">
        <f t="shared" si="90"/>
        <v>2497</v>
      </c>
      <c r="L940" s="146">
        <f t="shared" si="90"/>
        <v>2339</v>
      </c>
      <c r="M940" s="146">
        <f t="shared" si="90"/>
        <v>2273</v>
      </c>
      <c r="N940" s="146">
        <f t="shared" si="90"/>
        <v>2246</v>
      </c>
      <c r="O940" s="146">
        <f t="shared" si="90"/>
        <v>2163</v>
      </c>
      <c r="P940" s="147">
        <f t="shared" si="90"/>
        <v>2188</v>
      </c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</row>
    <row r="941" spans="1:30" x14ac:dyDescent="0.25">
      <c r="A941" s="3"/>
      <c r="B941" s="138" t="str">
        <f t="shared" si="78"/>
        <v>יוצאים ליישובים אחרים - גברים</v>
      </c>
      <c r="C941" s="146">
        <f t="shared" si="78"/>
        <v>1158</v>
      </c>
      <c r="D941" s="146">
        <f t="shared" ref="D941:P941" si="91">D58</f>
        <v>957</v>
      </c>
      <c r="E941" s="146">
        <f t="shared" si="91"/>
        <v>1422</v>
      </c>
      <c r="F941" s="146">
        <f t="shared" si="91"/>
        <v>1184</v>
      </c>
      <c r="G941" s="146">
        <f t="shared" si="91"/>
        <v>1156</v>
      </c>
      <c r="H941" s="146">
        <f t="shared" si="91"/>
        <v>1162</v>
      </c>
      <c r="I941" s="146">
        <f t="shared" si="91"/>
        <v>1094</v>
      </c>
      <c r="J941" s="146">
        <f t="shared" si="91"/>
        <v>1428</v>
      </c>
      <c r="K941" s="146">
        <f t="shared" si="91"/>
        <v>1301</v>
      </c>
      <c r="L941" s="146">
        <f t="shared" si="91"/>
        <v>1177</v>
      </c>
      <c r="M941" s="146">
        <f t="shared" si="91"/>
        <v>1173</v>
      </c>
      <c r="N941" s="146">
        <f t="shared" si="91"/>
        <v>1148</v>
      </c>
      <c r="O941" s="146">
        <f t="shared" si="91"/>
        <v>1126</v>
      </c>
      <c r="P941" s="147">
        <f t="shared" si="91"/>
        <v>1090</v>
      </c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</row>
    <row r="942" spans="1:30" x14ac:dyDescent="0.25">
      <c r="A942" s="3"/>
      <c r="B942" s="138" t="str">
        <f t="shared" si="78"/>
        <v>יוצאים ליישובים אחרים - נשים</v>
      </c>
      <c r="C942" s="146">
        <f t="shared" si="78"/>
        <v>1147</v>
      </c>
      <c r="D942" s="146">
        <f t="shared" ref="D942:P942" si="92">D59</f>
        <v>969</v>
      </c>
      <c r="E942" s="146">
        <f t="shared" si="92"/>
        <v>1233</v>
      </c>
      <c r="F942" s="146">
        <f t="shared" si="92"/>
        <v>1147</v>
      </c>
      <c r="G942" s="146">
        <f t="shared" si="92"/>
        <v>1175</v>
      </c>
      <c r="H942" s="146">
        <f t="shared" si="92"/>
        <v>1159</v>
      </c>
      <c r="I942" s="146">
        <f t="shared" si="92"/>
        <v>1137</v>
      </c>
      <c r="J942" s="146">
        <f t="shared" si="92"/>
        <v>1305</v>
      </c>
      <c r="K942" s="146">
        <f t="shared" si="92"/>
        <v>1196</v>
      </c>
      <c r="L942" s="146">
        <f t="shared" si="92"/>
        <v>1162</v>
      </c>
      <c r="M942" s="146">
        <f t="shared" si="92"/>
        <v>1100</v>
      </c>
      <c r="N942" s="146">
        <f t="shared" si="92"/>
        <v>1098</v>
      </c>
      <c r="O942" s="146">
        <f t="shared" si="92"/>
        <v>1037</v>
      </c>
      <c r="P942" s="147">
        <f t="shared" si="92"/>
        <v>1098</v>
      </c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</row>
    <row r="943" spans="1:30" x14ac:dyDescent="0.25">
      <c r="A943" s="3"/>
      <c r="B943" s="138" t="str">
        <f t="shared" si="78"/>
        <v>יוצאים ליישובים אחרים - עד גיל 14</v>
      </c>
      <c r="C943" s="146">
        <f t="shared" si="78"/>
        <v>410</v>
      </c>
      <c r="D943" s="146">
        <f t="shared" ref="D943:P943" si="93">D60</f>
        <v>347</v>
      </c>
      <c r="E943" s="146">
        <f t="shared" si="93"/>
        <v>458</v>
      </c>
      <c r="F943" s="146">
        <f t="shared" si="93"/>
        <v>488</v>
      </c>
      <c r="G943" s="146">
        <f t="shared" si="93"/>
        <v>461</v>
      </c>
      <c r="H943" s="146">
        <f t="shared" si="93"/>
        <v>496</v>
      </c>
      <c r="I943" s="146">
        <f t="shared" si="93"/>
        <v>481</v>
      </c>
      <c r="J943" s="146">
        <f t="shared" si="93"/>
        <v>547</v>
      </c>
      <c r="K943" s="146">
        <f t="shared" si="93"/>
        <v>560</v>
      </c>
      <c r="L943" s="146">
        <f t="shared" si="93"/>
        <v>543</v>
      </c>
      <c r="M943" s="146">
        <f t="shared" si="93"/>
        <v>509</v>
      </c>
      <c r="N943" s="146">
        <f t="shared" si="93"/>
        <v>444</v>
      </c>
      <c r="O943" s="146">
        <f t="shared" si="93"/>
        <v>469</v>
      </c>
      <c r="P943" s="147">
        <f t="shared" si="93"/>
        <v>508</v>
      </c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</row>
    <row r="944" spans="1:30" x14ac:dyDescent="0.25">
      <c r="A944" s="3"/>
      <c r="B944" s="138" t="str">
        <f t="shared" si="78"/>
        <v>יוצאים ליישובים אחרים - בגילאים 29-15</v>
      </c>
      <c r="C944" s="146">
        <f t="shared" si="78"/>
        <v>982</v>
      </c>
      <c r="D944" s="146">
        <f t="shared" ref="D944:P944" si="94">D61</f>
        <v>792</v>
      </c>
      <c r="E944" s="146">
        <f t="shared" si="94"/>
        <v>1116</v>
      </c>
      <c r="F944" s="146">
        <f t="shared" si="94"/>
        <v>921</v>
      </c>
      <c r="G944" s="146">
        <f t="shared" si="94"/>
        <v>903</v>
      </c>
      <c r="H944" s="146">
        <f t="shared" si="94"/>
        <v>840</v>
      </c>
      <c r="I944" s="146">
        <f t="shared" si="94"/>
        <v>776</v>
      </c>
      <c r="J944" s="146">
        <f t="shared" si="94"/>
        <v>995</v>
      </c>
      <c r="K944" s="146">
        <f t="shared" si="94"/>
        <v>836</v>
      </c>
      <c r="L944" s="146">
        <f t="shared" si="94"/>
        <v>759</v>
      </c>
      <c r="M944" s="146">
        <f t="shared" si="94"/>
        <v>714</v>
      </c>
      <c r="N944" s="146">
        <f t="shared" si="94"/>
        <v>738</v>
      </c>
      <c r="O944" s="146">
        <f t="shared" si="94"/>
        <v>669</v>
      </c>
      <c r="P944" s="147">
        <f t="shared" si="94"/>
        <v>635</v>
      </c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</row>
    <row r="945" spans="1:30" x14ac:dyDescent="0.25">
      <c r="A945" s="3"/>
      <c r="B945" s="138" t="str">
        <f t="shared" si="78"/>
        <v>יוצאים ליישובים אחרים - בגילאים 64-30</v>
      </c>
      <c r="C945" s="146">
        <f t="shared" si="78"/>
        <v>817</v>
      </c>
      <c r="D945" s="146">
        <f t="shared" ref="D945:P945" si="95">D62</f>
        <v>685</v>
      </c>
      <c r="E945" s="146">
        <f t="shared" si="95"/>
        <v>948</v>
      </c>
      <c r="F945" s="146">
        <f t="shared" si="95"/>
        <v>807</v>
      </c>
      <c r="G945" s="146">
        <f t="shared" si="95"/>
        <v>866</v>
      </c>
      <c r="H945" s="146">
        <f t="shared" si="95"/>
        <v>876</v>
      </c>
      <c r="I945" s="146">
        <f t="shared" si="95"/>
        <v>847</v>
      </c>
      <c r="J945" s="146">
        <f t="shared" si="95"/>
        <v>1065</v>
      </c>
      <c r="K945" s="146">
        <f t="shared" si="95"/>
        <v>969</v>
      </c>
      <c r="L945" s="146">
        <f t="shared" si="95"/>
        <v>912</v>
      </c>
      <c r="M945" s="146">
        <f t="shared" si="95"/>
        <v>924</v>
      </c>
      <c r="N945" s="146">
        <f t="shared" si="95"/>
        <v>939</v>
      </c>
      <c r="O945" s="146">
        <f t="shared" si="95"/>
        <v>891</v>
      </c>
      <c r="P945" s="147">
        <f t="shared" si="95"/>
        <v>901</v>
      </c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</row>
    <row r="946" spans="1:30" x14ac:dyDescent="0.25">
      <c r="A946" s="3"/>
      <c r="B946" s="141" t="str">
        <f t="shared" si="78"/>
        <v>יוצאים ליישובים אחרים -  גיל 65 ומעלה</v>
      </c>
      <c r="C946" s="148">
        <f t="shared" si="78"/>
        <v>96</v>
      </c>
      <c r="D946" s="148">
        <f t="shared" ref="D946:P946" si="96">D63</f>
        <v>102</v>
      </c>
      <c r="E946" s="148">
        <f t="shared" si="96"/>
        <v>133</v>
      </c>
      <c r="F946" s="148">
        <f t="shared" si="96"/>
        <v>115</v>
      </c>
      <c r="G946" s="148">
        <f t="shared" si="96"/>
        <v>101</v>
      </c>
      <c r="H946" s="148">
        <f t="shared" si="96"/>
        <v>109</v>
      </c>
      <c r="I946" s="148">
        <f t="shared" si="96"/>
        <v>127</v>
      </c>
      <c r="J946" s="148">
        <f t="shared" si="96"/>
        <v>126</v>
      </c>
      <c r="K946" s="148">
        <f t="shared" si="96"/>
        <v>132</v>
      </c>
      <c r="L946" s="148">
        <f t="shared" si="96"/>
        <v>125</v>
      </c>
      <c r="M946" s="148">
        <f t="shared" si="96"/>
        <v>126</v>
      </c>
      <c r="N946" s="148">
        <f t="shared" si="96"/>
        <v>125</v>
      </c>
      <c r="O946" s="148">
        <f t="shared" si="96"/>
        <v>134</v>
      </c>
      <c r="P946" s="149">
        <f t="shared" si="96"/>
        <v>144</v>
      </c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</row>
    <row r="947" spans="1:30" x14ac:dyDescent="0.25">
      <c r="A947" s="3"/>
      <c r="B947" s="135" t="s">
        <v>882</v>
      </c>
      <c r="C947" s="136">
        <f>C933-C940</f>
        <v>-34</v>
      </c>
      <c r="D947" s="136">
        <f t="shared" ref="D947:P947" si="97">D933-D940</f>
        <v>4</v>
      </c>
      <c r="E947" s="136">
        <f t="shared" si="97"/>
        <v>-263</v>
      </c>
      <c r="F947" s="136">
        <f t="shared" si="97"/>
        <v>-205</v>
      </c>
      <c r="G947" s="136">
        <f t="shared" si="97"/>
        <v>41</v>
      </c>
      <c r="H947" s="136">
        <f t="shared" si="97"/>
        <v>145</v>
      </c>
      <c r="I947" s="136">
        <f t="shared" si="97"/>
        <v>550</v>
      </c>
      <c r="J947" s="136">
        <f t="shared" si="97"/>
        <v>185</v>
      </c>
      <c r="K947" s="136">
        <f t="shared" si="97"/>
        <v>63</v>
      </c>
      <c r="L947" s="136">
        <f t="shared" si="97"/>
        <v>53</v>
      </c>
      <c r="M947" s="136">
        <f t="shared" si="97"/>
        <v>368</v>
      </c>
      <c r="N947" s="136">
        <f t="shared" si="97"/>
        <v>273</v>
      </c>
      <c r="O947" s="136">
        <f t="shared" si="97"/>
        <v>332</v>
      </c>
      <c r="P947" s="137">
        <f t="shared" si="97"/>
        <v>774</v>
      </c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</row>
    <row r="948" spans="1:30" x14ac:dyDescent="0.25">
      <c r="A948" s="3"/>
      <c r="B948" s="138" t="s">
        <v>883</v>
      </c>
      <c r="C948" s="139">
        <f t="shared" ref="C948:P953" si="98">C934-C941</f>
        <v>83</v>
      </c>
      <c r="D948" s="139">
        <f t="shared" si="98"/>
        <v>56</v>
      </c>
      <c r="E948" s="139">
        <f t="shared" si="98"/>
        <v>-243</v>
      </c>
      <c r="F948" s="139">
        <f t="shared" si="98"/>
        <v>-102</v>
      </c>
      <c r="G948" s="139">
        <f t="shared" si="98"/>
        <v>31</v>
      </c>
      <c r="H948" s="139">
        <f t="shared" si="98"/>
        <v>60</v>
      </c>
      <c r="I948" s="139">
        <f t="shared" si="98"/>
        <v>377</v>
      </c>
      <c r="J948" s="139">
        <f t="shared" si="98"/>
        <v>48</v>
      </c>
      <c r="K948" s="139">
        <f t="shared" si="98"/>
        <v>-33</v>
      </c>
      <c r="L948" s="139">
        <f t="shared" si="98"/>
        <v>19</v>
      </c>
      <c r="M948" s="139">
        <f t="shared" si="98"/>
        <v>258</v>
      </c>
      <c r="N948" s="139">
        <f t="shared" si="98"/>
        <v>102</v>
      </c>
      <c r="O948" s="139">
        <f t="shared" si="98"/>
        <v>95</v>
      </c>
      <c r="P948" s="140">
        <f t="shared" si="98"/>
        <v>388</v>
      </c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</row>
    <row r="949" spans="1:30" x14ac:dyDescent="0.25">
      <c r="A949" s="3"/>
      <c r="B949" s="138" t="s">
        <v>884</v>
      </c>
      <c r="C949" s="139">
        <f t="shared" si="98"/>
        <v>-117</v>
      </c>
      <c r="D949" s="139">
        <f t="shared" si="98"/>
        <v>-52</v>
      </c>
      <c r="E949" s="139">
        <f t="shared" si="98"/>
        <v>-20</v>
      </c>
      <c r="F949" s="139">
        <f t="shared" si="98"/>
        <v>-103</v>
      </c>
      <c r="G949" s="139">
        <f t="shared" si="98"/>
        <v>10</v>
      </c>
      <c r="H949" s="139">
        <f t="shared" si="98"/>
        <v>85</v>
      </c>
      <c r="I949" s="139">
        <f t="shared" si="98"/>
        <v>173</v>
      </c>
      <c r="J949" s="139">
        <f t="shared" si="98"/>
        <v>137</v>
      </c>
      <c r="K949" s="139">
        <f t="shared" si="98"/>
        <v>96</v>
      </c>
      <c r="L949" s="139">
        <f t="shared" si="98"/>
        <v>34</v>
      </c>
      <c r="M949" s="139">
        <f t="shared" si="98"/>
        <v>110</v>
      </c>
      <c r="N949" s="139">
        <f t="shared" si="98"/>
        <v>171</v>
      </c>
      <c r="O949" s="139">
        <f t="shared" si="98"/>
        <v>237</v>
      </c>
      <c r="P949" s="140">
        <f t="shared" si="98"/>
        <v>386</v>
      </c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</row>
    <row r="950" spans="1:30" x14ac:dyDescent="0.25">
      <c r="A950" s="3"/>
      <c r="B950" s="138" t="s">
        <v>885</v>
      </c>
      <c r="C950" s="139">
        <f t="shared" si="98"/>
        <v>-59</v>
      </c>
      <c r="D950" s="139">
        <f t="shared" si="98"/>
        <v>7</v>
      </c>
      <c r="E950" s="139">
        <f t="shared" si="98"/>
        <v>20</v>
      </c>
      <c r="F950" s="139">
        <f t="shared" si="98"/>
        <v>-50</v>
      </c>
      <c r="G950" s="139">
        <f t="shared" si="98"/>
        <v>47</v>
      </c>
      <c r="H950" s="139">
        <f t="shared" si="98"/>
        <v>61</v>
      </c>
      <c r="I950" s="139">
        <f t="shared" si="98"/>
        <v>121</v>
      </c>
      <c r="J950" s="139">
        <f t="shared" si="98"/>
        <v>137</v>
      </c>
      <c r="K950" s="139">
        <f t="shared" si="98"/>
        <v>58</v>
      </c>
      <c r="L950" s="139">
        <f t="shared" si="98"/>
        <v>44</v>
      </c>
      <c r="M950" s="139">
        <f t="shared" si="98"/>
        <v>117</v>
      </c>
      <c r="N950" s="139">
        <f t="shared" si="98"/>
        <v>185</v>
      </c>
      <c r="O950" s="139">
        <f t="shared" si="98"/>
        <v>171</v>
      </c>
      <c r="P950" s="140">
        <f t="shared" si="98"/>
        <v>285</v>
      </c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</row>
    <row r="951" spans="1:30" x14ac:dyDescent="0.25">
      <c r="A951" s="3"/>
      <c r="B951" s="138" t="s">
        <v>886</v>
      </c>
      <c r="C951" s="139">
        <f t="shared" si="98"/>
        <v>-10</v>
      </c>
      <c r="D951" s="139">
        <f t="shared" si="98"/>
        <v>-24</v>
      </c>
      <c r="E951" s="139">
        <f t="shared" si="98"/>
        <v>-295</v>
      </c>
      <c r="F951" s="139">
        <f t="shared" si="98"/>
        <v>-144</v>
      </c>
      <c r="G951" s="139">
        <f t="shared" si="98"/>
        <v>-147</v>
      </c>
      <c r="H951" s="139">
        <f t="shared" si="98"/>
        <v>-114</v>
      </c>
      <c r="I951" s="139">
        <f t="shared" si="98"/>
        <v>143</v>
      </c>
      <c r="J951" s="139">
        <f t="shared" si="98"/>
        <v>-126</v>
      </c>
      <c r="K951" s="139">
        <f t="shared" si="98"/>
        <v>-96</v>
      </c>
      <c r="L951" s="139">
        <f t="shared" si="98"/>
        <v>-66</v>
      </c>
      <c r="M951" s="139">
        <f t="shared" si="98"/>
        <v>107</v>
      </c>
      <c r="N951" s="139">
        <f t="shared" si="98"/>
        <v>-82</v>
      </c>
      <c r="O951" s="139">
        <f t="shared" si="98"/>
        <v>-88</v>
      </c>
      <c r="P951" s="140">
        <f t="shared" si="98"/>
        <v>0</v>
      </c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</row>
    <row r="952" spans="1:30" x14ac:dyDescent="0.25">
      <c r="A952" s="3"/>
      <c r="B952" s="138" t="s">
        <v>887</v>
      </c>
      <c r="C952" s="139">
        <f t="shared" si="98"/>
        <v>-3</v>
      </c>
      <c r="D952" s="139">
        <f t="shared" si="98"/>
        <v>22</v>
      </c>
      <c r="E952" s="139">
        <f t="shared" si="98"/>
        <v>-72</v>
      </c>
      <c r="F952" s="139">
        <f t="shared" si="98"/>
        <v>-17</v>
      </c>
      <c r="G952" s="139">
        <f t="shared" si="98"/>
        <v>54</v>
      </c>
      <c r="H952" s="139">
        <f t="shared" si="98"/>
        <v>129</v>
      </c>
      <c r="I952" s="139">
        <f t="shared" si="98"/>
        <v>250</v>
      </c>
      <c r="J952" s="139">
        <f t="shared" si="98"/>
        <v>156</v>
      </c>
      <c r="K952" s="139">
        <f t="shared" si="98"/>
        <v>108</v>
      </c>
      <c r="L952" s="139">
        <f t="shared" si="98"/>
        <v>55</v>
      </c>
      <c r="M952" s="139">
        <f t="shared" si="98"/>
        <v>101</v>
      </c>
      <c r="N952" s="139">
        <f t="shared" si="98"/>
        <v>135</v>
      </c>
      <c r="O952" s="139">
        <f t="shared" si="98"/>
        <v>189</v>
      </c>
      <c r="P952" s="140">
        <f t="shared" si="98"/>
        <v>415</v>
      </c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</row>
    <row r="953" spans="1:30" x14ac:dyDescent="0.25">
      <c r="A953" s="3"/>
      <c r="B953" s="141" t="s">
        <v>888</v>
      </c>
      <c r="C953" s="142">
        <f t="shared" si="98"/>
        <v>38</v>
      </c>
      <c r="D953" s="142">
        <f t="shared" si="98"/>
        <v>-1</v>
      </c>
      <c r="E953" s="142">
        <f t="shared" si="98"/>
        <v>84</v>
      </c>
      <c r="F953" s="142">
        <f t="shared" si="98"/>
        <v>6</v>
      </c>
      <c r="G953" s="142">
        <f t="shared" si="98"/>
        <v>87</v>
      </c>
      <c r="H953" s="142">
        <f t="shared" si="98"/>
        <v>69</v>
      </c>
      <c r="I953" s="142">
        <f t="shared" si="98"/>
        <v>36</v>
      </c>
      <c r="J953" s="142">
        <f t="shared" si="98"/>
        <v>18</v>
      </c>
      <c r="K953" s="142">
        <f t="shared" si="98"/>
        <v>-7</v>
      </c>
      <c r="L953" s="142">
        <f t="shared" si="98"/>
        <v>20</v>
      </c>
      <c r="M953" s="142">
        <f t="shared" si="98"/>
        <v>43</v>
      </c>
      <c r="N953" s="142">
        <f t="shared" si="98"/>
        <v>35</v>
      </c>
      <c r="O953" s="142">
        <f t="shared" si="98"/>
        <v>60</v>
      </c>
      <c r="P953" s="143">
        <f t="shared" si="98"/>
        <v>74</v>
      </c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</row>
    <row r="954" spans="1:30" x14ac:dyDescent="0.25">
      <c r="A954" s="3"/>
      <c r="B954" s="75"/>
      <c r="C954" s="183">
        <f t="shared" ref="C954:O954" si="99">C1</f>
        <v>2002</v>
      </c>
      <c r="D954" s="183">
        <f t="shared" si="99"/>
        <v>2003</v>
      </c>
      <c r="E954" s="183">
        <f t="shared" si="99"/>
        <v>2004</v>
      </c>
      <c r="F954" s="183">
        <f t="shared" si="99"/>
        <v>2005</v>
      </c>
      <c r="G954" s="183">
        <f t="shared" si="99"/>
        <v>2006</v>
      </c>
      <c r="H954" s="183">
        <f t="shared" si="99"/>
        <v>2007</v>
      </c>
      <c r="I954" s="183">
        <f t="shared" si="99"/>
        <v>2008</v>
      </c>
      <c r="J954" s="183">
        <f t="shared" si="99"/>
        <v>2009</v>
      </c>
      <c r="K954" s="183">
        <f t="shared" si="99"/>
        <v>2010</v>
      </c>
      <c r="L954" s="183">
        <f t="shared" si="99"/>
        <v>2011</v>
      </c>
      <c r="M954" s="183">
        <f t="shared" si="99"/>
        <v>2012</v>
      </c>
      <c r="N954" s="183">
        <f t="shared" si="99"/>
        <v>2013</v>
      </c>
      <c r="O954" s="183">
        <f t="shared" si="99"/>
        <v>2014</v>
      </c>
      <c r="P954" s="183">
        <f>P1</f>
        <v>2015</v>
      </c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</row>
    <row r="955" spans="1:30" x14ac:dyDescent="0.25">
      <c r="A955" s="3"/>
      <c r="B955" s="75" t="s">
        <v>893</v>
      </c>
      <c r="C955" s="62">
        <f>C908+C909+C910</f>
        <v>17464</v>
      </c>
      <c r="D955" s="62">
        <f t="shared" ref="D955:P955" si="100">D908+D909+D910</f>
        <v>17451.7</v>
      </c>
      <c r="E955" s="62">
        <f t="shared" si="100"/>
        <v>17469.599999999999</v>
      </c>
      <c r="F955" s="62">
        <f t="shared" si="100"/>
        <v>17257.775999999998</v>
      </c>
      <c r="G955" s="62">
        <f t="shared" si="100"/>
        <v>17320.099999999999</v>
      </c>
      <c r="H955" s="62">
        <f t="shared" si="100"/>
        <v>17270.399999999998</v>
      </c>
      <c r="I955" s="62">
        <f t="shared" si="100"/>
        <v>17516.800000000003</v>
      </c>
      <c r="J955" s="62">
        <f t="shared" si="100"/>
        <v>17804.400000000001</v>
      </c>
      <c r="K955" s="62">
        <f t="shared" si="100"/>
        <v>18011.5</v>
      </c>
      <c r="L955" s="62">
        <f t="shared" si="100"/>
        <v>18150</v>
      </c>
      <c r="M955" s="62">
        <f t="shared" si="100"/>
        <v>18586.099999999999</v>
      </c>
      <c r="N955" s="62">
        <f t="shared" si="100"/>
        <v>19129.600000000006</v>
      </c>
      <c r="O955" s="62">
        <f t="shared" si="100"/>
        <v>19703.600000000002</v>
      </c>
      <c r="P955" s="62">
        <f t="shared" si="100"/>
        <v>20424</v>
      </c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</row>
    <row r="956" spans="1:30" x14ac:dyDescent="0.25">
      <c r="A956" s="3"/>
      <c r="B956" s="75" t="s">
        <v>894</v>
      </c>
      <c r="C956" s="62">
        <f>C911+C912</f>
        <v>18033.689044981766</v>
      </c>
      <c r="D956" s="62">
        <f t="shared" ref="D956:P956" si="101">D911+D912</f>
        <v>18373.093966898028</v>
      </c>
      <c r="E956" s="62">
        <f t="shared" si="101"/>
        <v>18163.100567193127</v>
      </c>
      <c r="F956" s="62">
        <f t="shared" si="101"/>
        <v>18179</v>
      </c>
      <c r="G956" s="62">
        <f t="shared" si="101"/>
        <v>18040.433894041817</v>
      </c>
      <c r="H956" s="62">
        <f t="shared" si="101"/>
        <v>18118.5</v>
      </c>
      <c r="I956" s="62">
        <f t="shared" si="101"/>
        <v>18197.786043895641</v>
      </c>
      <c r="J956" s="62">
        <f t="shared" si="101"/>
        <v>17483.599999999999</v>
      </c>
      <c r="K956" s="62">
        <f t="shared" si="101"/>
        <v>17564.939686591155</v>
      </c>
      <c r="L956" s="62">
        <f t="shared" si="101"/>
        <v>18198.426456860914</v>
      </c>
      <c r="M956" s="62">
        <f t="shared" si="101"/>
        <v>18452.67947421638</v>
      </c>
      <c r="N956" s="62">
        <f t="shared" si="101"/>
        <v>18211.639753152922</v>
      </c>
      <c r="O956" s="62">
        <f t="shared" si="101"/>
        <v>17880.8</v>
      </c>
      <c r="P956" s="62">
        <f t="shared" si="101"/>
        <v>17937.599999999999</v>
      </c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</row>
    <row r="957" spans="1:30" x14ac:dyDescent="0.25">
      <c r="A957" s="3"/>
      <c r="B957" s="75" t="s">
        <v>895</v>
      </c>
      <c r="C957" s="62">
        <f>C913+C914</f>
        <v>26982.06132648926</v>
      </c>
      <c r="D957" s="62">
        <f t="shared" ref="D957:P957" si="102">D913+D914</f>
        <v>27527.649492792312</v>
      </c>
      <c r="E957" s="62">
        <f t="shared" si="102"/>
        <v>27958.311969501745</v>
      </c>
      <c r="F957" s="62">
        <f t="shared" si="102"/>
        <v>28296.999999999996</v>
      </c>
      <c r="G957" s="62">
        <f t="shared" si="102"/>
        <v>28468.060577477336</v>
      </c>
      <c r="H957" s="62">
        <f t="shared" si="102"/>
        <v>28681.199999999997</v>
      </c>
      <c r="I957" s="62">
        <f t="shared" si="102"/>
        <v>29067.477087088242</v>
      </c>
      <c r="J957" s="62">
        <f t="shared" si="102"/>
        <v>30476</v>
      </c>
      <c r="K957" s="62">
        <f t="shared" si="102"/>
        <v>30834.405026321925</v>
      </c>
      <c r="L957" s="62">
        <f t="shared" si="102"/>
        <v>30598.079743965864</v>
      </c>
      <c r="M957" s="62">
        <f t="shared" si="102"/>
        <v>31072.931660024977</v>
      </c>
      <c r="N957" s="62">
        <f t="shared" si="102"/>
        <v>31500.106561120418</v>
      </c>
      <c r="O957" s="62">
        <f t="shared" si="102"/>
        <v>32029.199999999997</v>
      </c>
      <c r="P957" s="62">
        <f t="shared" si="102"/>
        <v>32678.400000000001</v>
      </c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</row>
    <row r="958" spans="1:30" x14ac:dyDescent="0.25">
      <c r="A958" s="3"/>
      <c r="B958" s="75" t="s">
        <v>896</v>
      </c>
      <c r="C958" s="62">
        <f>C916</f>
        <v>8861.4075374848035</v>
      </c>
      <c r="D958" s="62">
        <f t="shared" ref="D958:P958" si="103">D916</f>
        <v>9052.5827549386013</v>
      </c>
      <c r="E958" s="62">
        <f t="shared" si="103"/>
        <v>9279.0948819786681</v>
      </c>
      <c r="F958" s="62">
        <f t="shared" si="103"/>
        <v>9427.9999999999982</v>
      </c>
      <c r="G958" s="62">
        <f t="shared" si="103"/>
        <v>9619.9654142430427</v>
      </c>
      <c r="H958" s="62">
        <f t="shared" si="103"/>
        <v>9714.5999999999985</v>
      </c>
      <c r="I958" s="62">
        <f t="shared" si="103"/>
        <v>9660.1705206375991</v>
      </c>
      <c r="J958" s="62">
        <f t="shared" si="103"/>
        <v>10105.200000000001</v>
      </c>
      <c r="K958" s="62">
        <f t="shared" si="103"/>
        <v>10342.142077039181</v>
      </c>
      <c r="L958" s="62">
        <f t="shared" si="103"/>
        <v>10775.436724896654</v>
      </c>
      <c r="M958" s="62">
        <f t="shared" si="103"/>
        <v>11204.663058347707</v>
      </c>
      <c r="N958" s="62">
        <f t="shared" si="103"/>
        <v>11662.409686522948</v>
      </c>
      <c r="O958" s="62">
        <f t="shared" si="103"/>
        <v>12238.8</v>
      </c>
      <c r="P958" s="62">
        <f t="shared" si="103"/>
        <v>12787.2</v>
      </c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</row>
    <row r="959" spans="1:30" x14ac:dyDescent="0.25">
      <c r="A959" s="3"/>
      <c r="B959" s="75"/>
      <c r="C959" s="62">
        <f>SUM(C955:C958)</f>
        <v>71341.157908955822</v>
      </c>
      <c r="D959" s="62">
        <f t="shared" ref="D959:P959" si="104">SUM(D955:D958)</f>
        <v>72405.026214628946</v>
      </c>
      <c r="E959" s="62">
        <f t="shared" si="104"/>
        <v>72870.107418673535</v>
      </c>
      <c r="F959" s="62">
        <f t="shared" si="104"/>
        <v>73161.775999999998</v>
      </c>
      <c r="G959" s="62">
        <f t="shared" si="104"/>
        <v>73448.559885762195</v>
      </c>
      <c r="H959" s="62">
        <f t="shared" si="104"/>
        <v>73784.699999999983</v>
      </c>
      <c r="I959" s="62">
        <f t="shared" si="104"/>
        <v>74442.233651621485</v>
      </c>
      <c r="J959" s="62">
        <f t="shared" si="104"/>
        <v>75869.2</v>
      </c>
      <c r="K959" s="62">
        <f t="shared" si="104"/>
        <v>76752.986789952265</v>
      </c>
      <c r="L959" s="62">
        <f t="shared" si="104"/>
        <v>77721.942925723444</v>
      </c>
      <c r="M959" s="62">
        <f t="shared" si="104"/>
        <v>79316.374192589064</v>
      </c>
      <c r="N959" s="62">
        <f t="shared" si="104"/>
        <v>80503.756000796289</v>
      </c>
      <c r="O959" s="62">
        <f t="shared" si="104"/>
        <v>81852.400000000009</v>
      </c>
      <c r="P959" s="62">
        <f t="shared" si="104"/>
        <v>83827.199999999997</v>
      </c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</row>
    <row r="960" spans="1:30" x14ac:dyDescent="0.25">
      <c r="A960" s="3"/>
      <c r="B960" s="75" t="s">
        <v>897</v>
      </c>
      <c r="D960" s="62">
        <f t="shared" ref="D960:O963" si="105">D955-C955</f>
        <v>-12.299999999999272</v>
      </c>
      <c r="E960" s="62">
        <f t="shared" si="105"/>
        <v>17.899999999997817</v>
      </c>
      <c r="F960" s="62">
        <f t="shared" si="105"/>
        <v>-211.82400000000052</v>
      </c>
      <c r="G960" s="62">
        <f t="shared" si="105"/>
        <v>62.324000000000524</v>
      </c>
      <c r="H960" s="62">
        <f t="shared" si="105"/>
        <v>-49.700000000000728</v>
      </c>
      <c r="I960" s="62">
        <f t="shared" si="105"/>
        <v>246.40000000000509</v>
      </c>
      <c r="J960" s="62">
        <f t="shared" si="105"/>
        <v>287.59999999999854</v>
      </c>
      <c r="K960" s="62">
        <f t="shared" si="105"/>
        <v>207.09999999999854</v>
      </c>
      <c r="L960" s="62">
        <f t="shared" si="105"/>
        <v>138.5</v>
      </c>
      <c r="M960" s="62">
        <f t="shared" si="105"/>
        <v>436.09999999999854</v>
      </c>
      <c r="N960" s="62">
        <f t="shared" si="105"/>
        <v>543.50000000000728</v>
      </c>
      <c r="O960" s="62">
        <f t="shared" si="105"/>
        <v>573.99999999999636</v>
      </c>
      <c r="P960" s="62">
        <f>P955-O955</f>
        <v>720.39999999999782</v>
      </c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</row>
    <row r="961" spans="1:30" x14ac:dyDescent="0.25">
      <c r="A961" s="3"/>
      <c r="B961" s="75" t="s">
        <v>898</v>
      </c>
      <c r="D961" s="62">
        <f t="shared" si="105"/>
        <v>339.40492191626254</v>
      </c>
      <c r="E961" s="62">
        <f t="shared" si="105"/>
        <v>-209.99339970490109</v>
      </c>
      <c r="F961" s="62">
        <f t="shared" si="105"/>
        <v>15.899432806872937</v>
      </c>
      <c r="G961" s="62">
        <f t="shared" si="105"/>
        <v>-138.56610595818347</v>
      </c>
      <c r="H961" s="62">
        <f t="shared" si="105"/>
        <v>78.066105958183471</v>
      </c>
      <c r="I961" s="62">
        <f t="shared" si="105"/>
        <v>79.286043895641342</v>
      </c>
      <c r="J961" s="62">
        <f t="shared" si="105"/>
        <v>-714.1860438956428</v>
      </c>
      <c r="K961" s="62">
        <f t="shared" si="105"/>
        <v>81.339686591156351</v>
      </c>
      <c r="L961" s="62">
        <f t="shared" si="105"/>
        <v>633.48677026975929</v>
      </c>
      <c r="M961" s="62">
        <f t="shared" si="105"/>
        <v>254.253017355466</v>
      </c>
      <c r="N961" s="62">
        <f t="shared" si="105"/>
        <v>-241.03972106345827</v>
      </c>
      <c r="O961" s="62">
        <f t="shared" si="105"/>
        <v>-330.83975315292264</v>
      </c>
      <c r="P961" s="62">
        <f t="shared" ref="P961:P963" si="106">P956-O956</f>
        <v>56.799999999999272</v>
      </c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</row>
    <row r="962" spans="1:30" x14ac:dyDescent="0.25">
      <c r="A962" s="3"/>
      <c r="B962" s="75" t="s">
        <v>899</v>
      </c>
      <c r="D962" s="62">
        <f t="shared" si="105"/>
        <v>545.58816630305228</v>
      </c>
      <c r="E962" s="62">
        <f t="shared" si="105"/>
        <v>430.66247670943267</v>
      </c>
      <c r="F962" s="62">
        <f t="shared" si="105"/>
        <v>338.68803049825146</v>
      </c>
      <c r="G962" s="62">
        <f t="shared" si="105"/>
        <v>171.06057747733939</v>
      </c>
      <c r="H962" s="62">
        <f t="shared" si="105"/>
        <v>213.13942252266133</v>
      </c>
      <c r="I962" s="62">
        <f t="shared" si="105"/>
        <v>386.27708708824503</v>
      </c>
      <c r="J962" s="62">
        <f t="shared" si="105"/>
        <v>1408.5229129117579</v>
      </c>
      <c r="K962" s="62">
        <f t="shared" si="105"/>
        <v>358.40502632192511</v>
      </c>
      <c r="L962" s="62">
        <f t="shared" si="105"/>
        <v>-236.32528235606151</v>
      </c>
      <c r="M962" s="62">
        <f t="shared" si="105"/>
        <v>474.85191605911314</v>
      </c>
      <c r="N962" s="62">
        <f t="shared" si="105"/>
        <v>427.17490109544087</v>
      </c>
      <c r="O962" s="62">
        <f t="shared" si="105"/>
        <v>529.09343887957948</v>
      </c>
      <c r="P962" s="62">
        <f t="shared" si="106"/>
        <v>649.20000000000437</v>
      </c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</row>
    <row r="963" spans="1:30" x14ac:dyDescent="0.25">
      <c r="A963" s="3"/>
      <c r="B963" s="75" t="s">
        <v>900</v>
      </c>
      <c r="D963" s="62">
        <f t="shared" si="105"/>
        <v>191.17521745379781</v>
      </c>
      <c r="E963" s="62">
        <f t="shared" si="105"/>
        <v>226.51212704006684</v>
      </c>
      <c r="F963" s="62">
        <f t="shared" si="105"/>
        <v>148.90511802133005</v>
      </c>
      <c r="G963" s="62">
        <f t="shared" si="105"/>
        <v>191.96541424304451</v>
      </c>
      <c r="H963" s="62">
        <f t="shared" si="105"/>
        <v>94.634585756955858</v>
      </c>
      <c r="I963" s="62">
        <f t="shared" si="105"/>
        <v>-54.429479362399434</v>
      </c>
      <c r="J963" s="62">
        <f t="shared" si="105"/>
        <v>445.02947936240162</v>
      </c>
      <c r="K963" s="62">
        <f t="shared" si="105"/>
        <v>236.94207703918073</v>
      </c>
      <c r="L963" s="62">
        <f t="shared" si="105"/>
        <v>433.29464785747223</v>
      </c>
      <c r="M963" s="62">
        <f t="shared" si="105"/>
        <v>429.22633345105351</v>
      </c>
      <c r="N963" s="62">
        <f t="shared" si="105"/>
        <v>457.7466281752404</v>
      </c>
      <c r="O963" s="62">
        <f t="shared" si="105"/>
        <v>576.39031347705168</v>
      </c>
      <c r="P963" s="62">
        <f t="shared" si="106"/>
        <v>548.40000000000146</v>
      </c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</row>
    <row r="964" spans="1:30" x14ac:dyDescent="0.25">
      <c r="A964" s="3"/>
      <c r="B964" s="75"/>
      <c r="D964" s="2"/>
      <c r="E964" s="2"/>
      <c r="F964" s="2"/>
      <c r="G964" s="2"/>
      <c r="H964" s="2"/>
      <c r="I964" s="2"/>
      <c r="J964" s="2"/>
      <c r="K964" s="2"/>
      <c r="L964" s="2"/>
      <c r="M964" s="2"/>
      <c r="P964" s="6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</row>
    <row r="965" spans="1:30" x14ac:dyDescent="0.25">
      <c r="A965" s="3"/>
      <c r="B965" s="75" t="s">
        <v>901</v>
      </c>
      <c r="D965" s="62">
        <f t="shared" ref="D965:O968" si="107">D960-D950</f>
        <v>-19.299999999999272</v>
      </c>
      <c r="E965" s="62">
        <f t="shared" si="107"/>
        <v>-2.1000000000021828</v>
      </c>
      <c r="F965" s="62">
        <f t="shared" si="107"/>
        <v>-161.82400000000052</v>
      </c>
      <c r="G965" s="62">
        <f t="shared" si="107"/>
        <v>15.324000000000524</v>
      </c>
      <c r="H965" s="62">
        <f t="shared" si="107"/>
        <v>-110.70000000000073</v>
      </c>
      <c r="I965" s="62">
        <f t="shared" si="107"/>
        <v>125.40000000000509</v>
      </c>
      <c r="J965" s="62">
        <f t="shared" si="107"/>
        <v>150.59999999999854</v>
      </c>
      <c r="K965" s="62">
        <f t="shared" si="107"/>
        <v>149.09999999999854</v>
      </c>
      <c r="L965" s="62">
        <f t="shared" si="107"/>
        <v>94.5</v>
      </c>
      <c r="M965" s="62">
        <f t="shared" si="107"/>
        <v>319.09999999999854</v>
      </c>
      <c r="N965" s="62">
        <f t="shared" si="107"/>
        <v>358.50000000000728</v>
      </c>
      <c r="O965" s="62">
        <f t="shared" si="107"/>
        <v>402.99999999999636</v>
      </c>
      <c r="P965" s="62">
        <f>P960-P950</f>
        <v>435.39999999999782</v>
      </c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</row>
    <row r="966" spans="1:30" x14ac:dyDescent="0.25">
      <c r="A966" s="3"/>
      <c r="B966" s="75"/>
      <c r="D966" s="62">
        <f t="shared" si="107"/>
        <v>363.40492191626254</v>
      </c>
      <c r="E966" s="62">
        <f t="shared" si="107"/>
        <v>85.006600295098906</v>
      </c>
      <c r="F966" s="62">
        <f t="shared" si="107"/>
        <v>159.89943280687294</v>
      </c>
      <c r="G966" s="62">
        <f t="shared" si="107"/>
        <v>8.4338940418165294</v>
      </c>
      <c r="H966" s="62">
        <f t="shared" si="107"/>
        <v>192.06610595818347</v>
      </c>
      <c r="I966" s="62">
        <f t="shared" si="107"/>
        <v>-63.713956104358658</v>
      </c>
      <c r="J966" s="62">
        <f t="shared" si="107"/>
        <v>-588.1860438956428</v>
      </c>
      <c r="K966" s="62">
        <f t="shared" si="107"/>
        <v>177.33968659115635</v>
      </c>
      <c r="L966" s="62">
        <f t="shared" si="107"/>
        <v>699.48677026975929</v>
      </c>
      <c r="M966" s="62">
        <f t="shared" si="107"/>
        <v>147.253017355466</v>
      </c>
      <c r="N966" s="62">
        <f t="shared" si="107"/>
        <v>-159.03972106345827</v>
      </c>
      <c r="O966" s="62">
        <f t="shared" si="107"/>
        <v>-242.83975315292264</v>
      </c>
      <c r="P966" s="62">
        <f t="shared" ref="P966:P968" si="108">P961-P951</f>
        <v>56.799999999999272</v>
      </c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</row>
    <row r="967" spans="1:30" x14ac:dyDescent="0.25">
      <c r="A967" s="3"/>
      <c r="B967" s="75"/>
      <c r="D967" s="62">
        <f t="shared" si="107"/>
        <v>523.58816630305228</v>
      </c>
      <c r="E967" s="62">
        <f t="shared" si="107"/>
        <v>502.66247670943267</v>
      </c>
      <c r="F967" s="62">
        <f t="shared" si="107"/>
        <v>355.68803049825146</v>
      </c>
      <c r="G967" s="62">
        <f t="shared" si="107"/>
        <v>117.06057747733939</v>
      </c>
      <c r="H967" s="62">
        <f t="shared" si="107"/>
        <v>84.139422522661334</v>
      </c>
      <c r="I967" s="62">
        <f t="shared" si="107"/>
        <v>136.27708708824503</v>
      </c>
      <c r="J967" s="62">
        <f t="shared" si="107"/>
        <v>1252.5229129117579</v>
      </c>
      <c r="K967" s="62">
        <f t="shared" si="107"/>
        <v>250.40502632192511</v>
      </c>
      <c r="L967" s="62">
        <f t="shared" si="107"/>
        <v>-291.32528235606151</v>
      </c>
      <c r="M967" s="62">
        <f t="shared" si="107"/>
        <v>373.85191605911314</v>
      </c>
      <c r="N967" s="62">
        <f t="shared" si="107"/>
        <v>292.17490109544087</v>
      </c>
      <c r="O967" s="62">
        <f t="shared" si="107"/>
        <v>340.09343887957948</v>
      </c>
      <c r="P967" s="62">
        <f t="shared" si="108"/>
        <v>234.20000000000437</v>
      </c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</row>
    <row r="968" spans="1:30" x14ac:dyDescent="0.25">
      <c r="A968" s="3"/>
      <c r="B968" s="75"/>
      <c r="D968" s="62">
        <f t="shared" si="107"/>
        <v>192.17521745379781</v>
      </c>
      <c r="E968" s="62">
        <f t="shared" si="107"/>
        <v>142.51212704006684</v>
      </c>
      <c r="F968" s="62">
        <f t="shared" si="107"/>
        <v>142.90511802133005</v>
      </c>
      <c r="G968" s="62">
        <f t="shared" si="107"/>
        <v>104.96541424304451</v>
      </c>
      <c r="H968" s="62">
        <f t="shared" si="107"/>
        <v>25.634585756955858</v>
      </c>
      <c r="I968" s="62">
        <f t="shared" si="107"/>
        <v>-90.429479362399434</v>
      </c>
      <c r="J968" s="62">
        <f t="shared" si="107"/>
        <v>427.02947936240162</v>
      </c>
      <c r="K968" s="62">
        <f t="shared" si="107"/>
        <v>243.94207703918073</v>
      </c>
      <c r="L968" s="62">
        <f t="shared" si="107"/>
        <v>413.29464785747223</v>
      </c>
      <c r="M968" s="62">
        <f t="shared" si="107"/>
        <v>386.22633345105351</v>
      </c>
      <c r="N968" s="62">
        <f t="shared" si="107"/>
        <v>422.7466281752404</v>
      </c>
      <c r="O968" s="62">
        <f t="shared" si="107"/>
        <v>516.39031347705168</v>
      </c>
      <c r="P968" s="62">
        <f t="shared" si="108"/>
        <v>474.40000000000146</v>
      </c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</row>
    <row r="969" spans="1:30" x14ac:dyDescent="0.25">
      <c r="A969" s="3"/>
      <c r="B969" s="75"/>
      <c r="D969" s="2"/>
      <c r="E969" s="2"/>
      <c r="F969" s="2"/>
      <c r="G969" s="2"/>
      <c r="H969" s="2"/>
      <c r="I969" s="2"/>
      <c r="J969" s="2"/>
      <c r="K969" s="2"/>
      <c r="L969" s="2"/>
      <c r="M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</row>
    <row r="970" spans="1:30" x14ac:dyDescent="0.25">
      <c r="A970" s="3"/>
      <c r="B970" s="75"/>
      <c r="D970" s="2"/>
      <c r="E970" s="2"/>
      <c r="F970" s="2"/>
      <c r="G970" s="2"/>
      <c r="H970" s="2"/>
      <c r="I970" s="2"/>
      <c r="J970" s="2"/>
      <c r="K970" s="2"/>
      <c r="L970" s="2"/>
      <c r="M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</row>
    <row r="971" spans="1:30" x14ac:dyDescent="0.25">
      <c r="A971" s="3"/>
      <c r="B971" s="75" t="str">
        <f>B81</f>
        <v>סה"כ משפחות של מקבלי קצבאות  בגין ילדים (סוף שנה)</v>
      </c>
      <c r="C971" s="75">
        <f t="shared" ref="C971:P971" si="109">C81</f>
        <v>10800</v>
      </c>
      <c r="D971" s="75">
        <f t="shared" si="109"/>
        <v>10729</v>
      </c>
      <c r="E971" s="75">
        <f t="shared" si="109"/>
        <v>10582</v>
      </c>
      <c r="F971" s="75">
        <f t="shared" si="109"/>
        <v>10590</v>
      </c>
      <c r="G971" s="75">
        <f t="shared" si="109"/>
        <v>10490</v>
      </c>
      <c r="H971" s="75">
        <f t="shared" si="109"/>
        <v>10458</v>
      </c>
      <c r="I971" s="75">
        <f t="shared" si="109"/>
        <v>10510</v>
      </c>
      <c r="J971" s="75">
        <f t="shared" si="109"/>
        <v>10549</v>
      </c>
      <c r="K971" s="75">
        <f t="shared" si="109"/>
        <v>10608</v>
      </c>
      <c r="L971" s="75">
        <f t="shared" si="109"/>
        <v>10719</v>
      </c>
      <c r="M971" s="75">
        <f t="shared" si="109"/>
        <v>10880</v>
      </c>
      <c r="N971" s="75">
        <f t="shared" si="109"/>
        <v>10941</v>
      </c>
      <c r="O971" s="75">
        <f t="shared" si="109"/>
        <v>11074</v>
      </c>
      <c r="P971" s="75">
        <f t="shared" si="109"/>
        <v>11111</v>
      </c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</row>
    <row r="972" spans="1:30" x14ac:dyDescent="0.25">
      <c r="A972" s="3"/>
      <c r="B972" s="75" t="str">
        <f t="shared" ref="B972:P978" si="110">B82</f>
        <v>מספר משפחות של מקבלי קצבאות  בגין ילדים עם 2-1 ילדים במשפחה</v>
      </c>
      <c r="C972" s="75">
        <f t="shared" si="110"/>
        <v>7978</v>
      </c>
      <c r="D972" s="75">
        <f t="shared" si="110"/>
        <v>7914</v>
      </c>
      <c r="E972" s="75">
        <f t="shared" si="110"/>
        <v>7815</v>
      </c>
      <c r="F972" s="75">
        <f t="shared" si="110"/>
        <v>7802</v>
      </c>
      <c r="G972" s="75">
        <f t="shared" si="110"/>
        <v>7728</v>
      </c>
      <c r="H972" s="75">
        <f t="shared" si="110"/>
        <v>7660</v>
      </c>
      <c r="I972" s="75">
        <f t="shared" si="110"/>
        <v>7671</v>
      </c>
      <c r="J972" s="75">
        <f t="shared" si="110"/>
        <v>7693</v>
      </c>
      <c r="K972" s="75">
        <f t="shared" si="110"/>
        <v>7712</v>
      </c>
      <c r="L972" s="75">
        <f t="shared" si="110"/>
        <v>7739</v>
      </c>
      <c r="M972" s="75">
        <f t="shared" si="110"/>
        <v>7845</v>
      </c>
      <c r="N972" s="75">
        <f t="shared" si="110"/>
        <v>7846</v>
      </c>
      <c r="O972" s="75">
        <f t="shared" si="110"/>
        <v>7884</v>
      </c>
      <c r="P972" s="75">
        <f t="shared" si="110"/>
        <v>7816</v>
      </c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</row>
    <row r="973" spans="1:30" x14ac:dyDescent="0.25">
      <c r="A973" s="3"/>
      <c r="B973" s="75" t="str">
        <f t="shared" si="110"/>
        <v>מספר משפחות של מקבלי קצבאות  בגין ילדים עם 4-3 ילדים במשפחה</v>
      </c>
      <c r="C973" s="75">
        <f t="shared" si="110"/>
        <v>2488</v>
      </c>
      <c r="D973" s="75">
        <f t="shared" si="110"/>
        <v>2487</v>
      </c>
      <c r="E973" s="75">
        <f t="shared" si="110"/>
        <v>2466</v>
      </c>
      <c r="F973" s="75">
        <f t="shared" si="110"/>
        <v>2505</v>
      </c>
      <c r="G973" s="75">
        <f t="shared" si="110"/>
        <v>2475</v>
      </c>
      <c r="H973" s="75">
        <f t="shared" si="110"/>
        <v>2512</v>
      </c>
      <c r="I973" s="75">
        <f t="shared" si="110"/>
        <v>2551</v>
      </c>
      <c r="J973" s="75">
        <f t="shared" si="110"/>
        <v>2583</v>
      </c>
      <c r="K973" s="75">
        <f t="shared" si="110"/>
        <v>2626</v>
      </c>
      <c r="L973" s="75">
        <f t="shared" si="110"/>
        <v>2707</v>
      </c>
      <c r="M973" s="75">
        <f t="shared" si="110"/>
        <v>2740</v>
      </c>
      <c r="N973" s="75">
        <f t="shared" si="110"/>
        <v>2786</v>
      </c>
      <c r="O973" s="75">
        <f t="shared" si="110"/>
        <v>2864</v>
      </c>
      <c r="P973" s="75">
        <f t="shared" si="110"/>
        <v>2951</v>
      </c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</row>
    <row r="974" spans="1:30" x14ac:dyDescent="0.25">
      <c r="A974" s="3"/>
      <c r="B974" s="75" t="str">
        <f t="shared" si="110"/>
        <v>מספר משפחות של מקבלי קצבאות  בגין ילדים עם 5 ילדים ומעלה  במשפחה</v>
      </c>
      <c r="C974" s="75">
        <f t="shared" si="110"/>
        <v>334</v>
      </c>
      <c r="D974" s="75">
        <f t="shared" si="110"/>
        <v>328</v>
      </c>
      <c r="E974" s="75">
        <f t="shared" si="110"/>
        <v>301</v>
      </c>
      <c r="F974" s="75">
        <f t="shared" si="110"/>
        <v>283</v>
      </c>
      <c r="G974" s="75">
        <f t="shared" si="110"/>
        <v>287</v>
      </c>
      <c r="H974" s="75">
        <f t="shared" si="110"/>
        <v>286</v>
      </c>
      <c r="I974" s="75">
        <f t="shared" si="110"/>
        <v>288</v>
      </c>
      <c r="J974" s="75">
        <f t="shared" si="110"/>
        <v>273</v>
      </c>
      <c r="K974" s="75">
        <f t="shared" si="110"/>
        <v>270</v>
      </c>
      <c r="L974" s="75">
        <f t="shared" si="110"/>
        <v>273</v>
      </c>
      <c r="M974" s="75">
        <f t="shared" si="110"/>
        <v>295</v>
      </c>
      <c r="N974" s="75">
        <f t="shared" si="110"/>
        <v>309</v>
      </c>
      <c r="O974" s="75">
        <f t="shared" si="110"/>
        <v>326</v>
      </c>
      <c r="P974" s="75">
        <f t="shared" si="110"/>
        <v>344</v>
      </c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</row>
    <row r="975" spans="1:30" x14ac:dyDescent="0.25">
      <c r="A975" s="3"/>
      <c r="B975" s="75" t="str">
        <f t="shared" si="110"/>
        <v>סה"כ ילדים שבגינם שולמו קצבאות</v>
      </c>
      <c r="C975" s="75">
        <f t="shared" si="110"/>
        <v>21595</v>
      </c>
      <c r="D975" s="75">
        <f t="shared" si="110"/>
        <v>21480</v>
      </c>
      <c r="E975" s="75">
        <f t="shared" si="110"/>
        <v>21194</v>
      </c>
      <c r="F975" s="75">
        <f t="shared" si="110"/>
        <v>21195</v>
      </c>
      <c r="G975" s="75">
        <f t="shared" si="110"/>
        <v>20950</v>
      </c>
      <c r="H975" s="75">
        <f t="shared" si="110"/>
        <v>21051</v>
      </c>
      <c r="I975" s="75">
        <f t="shared" si="110"/>
        <v>21171</v>
      </c>
      <c r="J975" s="75">
        <f t="shared" si="110"/>
        <v>21263</v>
      </c>
      <c r="K975" s="75">
        <f t="shared" si="110"/>
        <v>21442</v>
      </c>
      <c r="L975" s="75">
        <f t="shared" si="110"/>
        <v>21747</v>
      </c>
      <c r="M975" s="75">
        <f t="shared" si="110"/>
        <v>22107</v>
      </c>
      <c r="N975" s="75">
        <f t="shared" si="110"/>
        <v>22407</v>
      </c>
      <c r="O975" s="75">
        <f t="shared" si="110"/>
        <v>22837</v>
      </c>
      <c r="P975" s="75">
        <f t="shared" si="110"/>
        <v>23132</v>
      </c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</row>
    <row r="976" spans="1:30" x14ac:dyDescent="0.25">
      <c r="A976" s="3"/>
      <c r="B976" s="75" t="str">
        <f t="shared" si="110"/>
        <v>מספר הילדים שבגינם שולמו קצבאות במשפחות עם 2-1 ילדים</v>
      </c>
      <c r="C976" s="75">
        <f t="shared" si="110"/>
        <v>11665</v>
      </c>
      <c r="D976" s="75">
        <f t="shared" si="110"/>
        <v>11608</v>
      </c>
      <c r="E976" s="75">
        <f t="shared" si="110"/>
        <v>11510</v>
      </c>
      <c r="F976" s="75">
        <f t="shared" si="110"/>
        <v>11494</v>
      </c>
      <c r="G976" s="75">
        <f t="shared" si="110"/>
        <v>11351</v>
      </c>
      <c r="H976" s="75">
        <f t="shared" si="110"/>
        <v>11350</v>
      </c>
      <c r="I976" s="75">
        <f t="shared" si="110"/>
        <v>11343</v>
      </c>
      <c r="J976" s="75">
        <f t="shared" si="110"/>
        <v>11388</v>
      </c>
      <c r="K976" s="75">
        <f t="shared" si="110"/>
        <v>11422</v>
      </c>
      <c r="L976" s="75">
        <f t="shared" si="110"/>
        <v>11466</v>
      </c>
      <c r="M976" s="75">
        <f t="shared" si="110"/>
        <v>11591</v>
      </c>
      <c r="N976" s="75">
        <f t="shared" si="110"/>
        <v>11648</v>
      </c>
      <c r="O976" s="75">
        <f t="shared" si="110"/>
        <v>11701</v>
      </c>
      <c r="P976" s="75">
        <f t="shared" si="110"/>
        <v>11591</v>
      </c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</row>
    <row r="977" spans="1:30" x14ac:dyDescent="0.25">
      <c r="A977" s="3"/>
      <c r="B977" s="75" t="str">
        <f t="shared" si="110"/>
        <v>מספר הילדים שבגינם שולמו קצבאות במשפחות עם 4-3 ילדים</v>
      </c>
      <c r="C977" s="75">
        <f t="shared" si="110"/>
        <v>8067</v>
      </c>
      <c r="D977" s="75">
        <f t="shared" si="110"/>
        <v>8044</v>
      </c>
      <c r="E977" s="75">
        <f t="shared" si="110"/>
        <v>7994</v>
      </c>
      <c r="F977" s="75">
        <f t="shared" si="110"/>
        <v>8093</v>
      </c>
      <c r="G977" s="75">
        <f t="shared" si="110"/>
        <v>7986</v>
      </c>
      <c r="H977" s="75">
        <f t="shared" si="110"/>
        <v>8093</v>
      </c>
      <c r="I977" s="75">
        <f t="shared" si="110"/>
        <v>8214</v>
      </c>
      <c r="J977" s="75">
        <f t="shared" si="110"/>
        <v>8339</v>
      </c>
      <c r="K977" s="75">
        <f t="shared" si="110"/>
        <v>8475</v>
      </c>
      <c r="L977" s="75">
        <f t="shared" si="110"/>
        <v>8717</v>
      </c>
      <c r="M977" s="75">
        <f t="shared" si="110"/>
        <v>8837</v>
      </c>
      <c r="N977" s="75">
        <f t="shared" si="110"/>
        <v>9001</v>
      </c>
      <c r="O977" s="75">
        <f t="shared" si="110"/>
        <v>9270</v>
      </c>
      <c r="P977" s="75">
        <f t="shared" si="110"/>
        <v>9554</v>
      </c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</row>
    <row r="978" spans="1:30" x14ac:dyDescent="0.25">
      <c r="A978" s="3"/>
      <c r="B978" s="75" t="str">
        <f t="shared" si="110"/>
        <v>מספר הילדים שבגינם שולמו קצבאות במשפחות עם 5 ילדים ויותר</v>
      </c>
      <c r="C978" s="75">
        <f t="shared" si="110"/>
        <v>1863</v>
      </c>
      <c r="D978" s="75">
        <f t="shared" si="110"/>
        <v>1828</v>
      </c>
      <c r="E978" s="75">
        <f t="shared" si="110"/>
        <v>1690</v>
      </c>
      <c r="F978" s="75">
        <f t="shared" si="110"/>
        <v>1608</v>
      </c>
      <c r="G978" s="75">
        <f t="shared" si="110"/>
        <v>1613</v>
      </c>
      <c r="H978" s="75">
        <f t="shared" si="110"/>
        <v>1608</v>
      </c>
      <c r="I978" s="75">
        <f t="shared" si="110"/>
        <v>1614</v>
      </c>
      <c r="J978" s="75">
        <f t="shared" si="110"/>
        <v>1536</v>
      </c>
      <c r="K978" s="75">
        <f t="shared" si="110"/>
        <v>1545</v>
      </c>
      <c r="L978" s="75">
        <f t="shared" si="110"/>
        <v>1564</v>
      </c>
      <c r="M978" s="75">
        <f t="shared" si="110"/>
        <v>1679</v>
      </c>
      <c r="N978" s="75">
        <f t="shared" si="110"/>
        <v>1758</v>
      </c>
      <c r="O978" s="75">
        <f t="shared" si="110"/>
        <v>1866</v>
      </c>
      <c r="P978" s="75">
        <f t="shared" si="110"/>
        <v>1987</v>
      </c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</row>
    <row r="979" spans="1:30" x14ac:dyDescent="0.25">
      <c r="A979" s="3"/>
      <c r="B979" s="75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</row>
    <row r="980" spans="1:30" x14ac:dyDescent="0.25">
      <c r="A980" s="3"/>
      <c r="B980" s="75" t="s">
        <v>902</v>
      </c>
      <c r="C980" s="75">
        <f>2*C972-C976</f>
        <v>4291</v>
      </c>
      <c r="D980" s="75">
        <f t="shared" ref="D980:P980" si="111">2*D972-D976</f>
        <v>4220</v>
      </c>
      <c r="E980" s="75">
        <f t="shared" si="111"/>
        <v>4120</v>
      </c>
      <c r="F980" s="75">
        <f t="shared" si="111"/>
        <v>4110</v>
      </c>
      <c r="G980" s="75">
        <f t="shared" si="111"/>
        <v>4105</v>
      </c>
      <c r="H980" s="75">
        <f t="shared" si="111"/>
        <v>3970</v>
      </c>
      <c r="I980" s="75">
        <f t="shared" si="111"/>
        <v>3999</v>
      </c>
      <c r="J980" s="75">
        <f t="shared" si="111"/>
        <v>3998</v>
      </c>
      <c r="K980" s="75">
        <f t="shared" si="111"/>
        <v>4002</v>
      </c>
      <c r="L980" s="75">
        <f t="shared" si="111"/>
        <v>4012</v>
      </c>
      <c r="M980" s="75">
        <f t="shared" si="111"/>
        <v>4099</v>
      </c>
      <c r="N980" s="75">
        <f t="shared" si="111"/>
        <v>4044</v>
      </c>
      <c r="O980" s="75">
        <f t="shared" si="111"/>
        <v>4067</v>
      </c>
      <c r="P980" s="75">
        <f t="shared" si="111"/>
        <v>4041</v>
      </c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</row>
    <row r="981" spans="1:30" x14ac:dyDescent="0.25">
      <c r="A981" s="3"/>
      <c r="B981" s="75" t="s">
        <v>903</v>
      </c>
      <c r="C981" s="2">
        <f>C972-C980</f>
        <v>3687</v>
      </c>
      <c r="D981" s="129">
        <f t="shared" ref="D981:P981" si="112">D972-D980</f>
        <v>3694</v>
      </c>
      <c r="E981" s="129">
        <f t="shared" si="112"/>
        <v>3695</v>
      </c>
      <c r="F981" s="129">
        <f t="shared" si="112"/>
        <v>3692</v>
      </c>
      <c r="G981" s="129">
        <f t="shared" si="112"/>
        <v>3623</v>
      </c>
      <c r="H981" s="129">
        <f t="shared" si="112"/>
        <v>3690</v>
      </c>
      <c r="I981" s="129">
        <f t="shared" si="112"/>
        <v>3672</v>
      </c>
      <c r="J981" s="129">
        <f t="shared" si="112"/>
        <v>3695</v>
      </c>
      <c r="K981" s="129">
        <f t="shared" si="112"/>
        <v>3710</v>
      </c>
      <c r="L981" s="129">
        <f t="shared" si="112"/>
        <v>3727</v>
      </c>
      <c r="M981" s="129">
        <f t="shared" si="112"/>
        <v>3746</v>
      </c>
      <c r="N981" s="129">
        <f t="shared" si="112"/>
        <v>3802</v>
      </c>
      <c r="O981" s="129">
        <f t="shared" si="112"/>
        <v>3817</v>
      </c>
      <c r="P981" s="129">
        <f t="shared" si="112"/>
        <v>3775</v>
      </c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</row>
    <row r="982" spans="1:30" x14ac:dyDescent="0.25">
      <c r="A982" s="3"/>
      <c r="B982" s="75" t="s">
        <v>904</v>
      </c>
      <c r="C982" s="2">
        <f>C973*4-C977</f>
        <v>1885</v>
      </c>
      <c r="D982" s="129">
        <f t="shared" ref="D982:P982" si="113">D973*4-D977</f>
        <v>1904</v>
      </c>
      <c r="E982" s="129">
        <f t="shared" si="113"/>
        <v>1870</v>
      </c>
      <c r="F982" s="129">
        <f t="shared" si="113"/>
        <v>1927</v>
      </c>
      <c r="G982" s="129">
        <f t="shared" si="113"/>
        <v>1914</v>
      </c>
      <c r="H982" s="129">
        <f t="shared" si="113"/>
        <v>1955</v>
      </c>
      <c r="I982" s="129">
        <f t="shared" si="113"/>
        <v>1990</v>
      </c>
      <c r="J982" s="129">
        <f t="shared" si="113"/>
        <v>1993</v>
      </c>
      <c r="K982" s="129">
        <f t="shared" si="113"/>
        <v>2029</v>
      </c>
      <c r="L982" s="129">
        <f t="shared" si="113"/>
        <v>2111</v>
      </c>
      <c r="M982" s="129">
        <f t="shared" si="113"/>
        <v>2123</v>
      </c>
      <c r="N982" s="129">
        <f t="shared" si="113"/>
        <v>2143</v>
      </c>
      <c r="O982" s="129">
        <f t="shared" si="113"/>
        <v>2186</v>
      </c>
      <c r="P982" s="129">
        <f t="shared" si="113"/>
        <v>2250</v>
      </c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</row>
    <row r="983" spans="1:30" x14ac:dyDescent="0.25">
      <c r="A983" s="3"/>
      <c r="B983" s="75" t="s">
        <v>905</v>
      </c>
      <c r="C983" s="2">
        <f>C973-C982</f>
        <v>603</v>
      </c>
      <c r="D983" s="129">
        <f t="shared" ref="D983:P983" si="114">D973-D982</f>
        <v>583</v>
      </c>
      <c r="E983" s="129">
        <f t="shared" si="114"/>
        <v>596</v>
      </c>
      <c r="F983" s="129">
        <f t="shared" si="114"/>
        <v>578</v>
      </c>
      <c r="G983" s="129">
        <f t="shared" si="114"/>
        <v>561</v>
      </c>
      <c r="H983" s="129">
        <f t="shared" si="114"/>
        <v>557</v>
      </c>
      <c r="I983" s="129">
        <f t="shared" si="114"/>
        <v>561</v>
      </c>
      <c r="J983" s="129">
        <f t="shared" si="114"/>
        <v>590</v>
      </c>
      <c r="K983" s="129">
        <f t="shared" si="114"/>
        <v>597</v>
      </c>
      <c r="L983" s="129">
        <f t="shared" si="114"/>
        <v>596</v>
      </c>
      <c r="M983" s="129">
        <f t="shared" si="114"/>
        <v>617</v>
      </c>
      <c r="N983" s="129">
        <f t="shared" si="114"/>
        <v>643</v>
      </c>
      <c r="O983" s="129">
        <f t="shared" si="114"/>
        <v>678</v>
      </c>
      <c r="P983" s="129">
        <f t="shared" si="114"/>
        <v>701</v>
      </c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</row>
    <row r="984" spans="1:30" x14ac:dyDescent="0.25">
      <c r="A984" s="3"/>
      <c r="B984" s="75" t="str">
        <f>B974</f>
        <v>מספר משפחות של מקבלי קצבאות  בגין ילדים עם 5 ילדים ומעלה  במשפחה</v>
      </c>
      <c r="C984" s="75">
        <f t="shared" ref="C984:P984" si="115">C974</f>
        <v>334</v>
      </c>
      <c r="D984" s="75">
        <f t="shared" si="115"/>
        <v>328</v>
      </c>
      <c r="E984" s="75">
        <f t="shared" si="115"/>
        <v>301</v>
      </c>
      <c r="F984" s="75">
        <f t="shared" si="115"/>
        <v>283</v>
      </c>
      <c r="G984" s="75">
        <f t="shared" si="115"/>
        <v>287</v>
      </c>
      <c r="H984" s="75">
        <f t="shared" si="115"/>
        <v>286</v>
      </c>
      <c r="I984" s="75">
        <f t="shared" si="115"/>
        <v>288</v>
      </c>
      <c r="J984" s="75">
        <f t="shared" si="115"/>
        <v>273</v>
      </c>
      <c r="K984" s="75">
        <f t="shared" si="115"/>
        <v>270</v>
      </c>
      <c r="L984" s="75">
        <f t="shared" si="115"/>
        <v>273</v>
      </c>
      <c r="M984" s="75">
        <f t="shared" si="115"/>
        <v>295</v>
      </c>
      <c r="N984" s="75">
        <f t="shared" si="115"/>
        <v>309</v>
      </c>
      <c r="O984" s="75">
        <f t="shared" si="115"/>
        <v>326</v>
      </c>
      <c r="P984" s="75">
        <f t="shared" si="115"/>
        <v>344</v>
      </c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</row>
    <row r="985" spans="1:30" x14ac:dyDescent="0.25">
      <c r="A985" s="3"/>
      <c r="B985" s="75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</row>
    <row r="986" spans="1:30" x14ac:dyDescent="0.25">
      <c r="A986" s="3"/>
      <c r="B986" s="180" t="str">
        <f>B266</f>
        <v>עודף / גירעון בתקציב הרגיל - תקציבי</v>
      </c>
      <c r="C986" s="8">
        <f>C266</f>
        <v>-28450</v>
      </c>
      <c r="D986" s="8">
        <f t="shared" ref="D986:P986" si="116">D266</f>
        <v>-35566</v>
      </c>
      <c r="E986" s="8">
        <f t="shared" si="116"/>
        <v>-9589</v>
      </c>
      <c r="F986" s="8">
        <f t="shared" si="116"/>
        <v>-10880</v>
      </c>
      <c r="G986" s="8">
        <f t="shared" si="116"/>
        <v>-5231</v>
      </c>
      <c r="H986" s="8">
        <f t="shared" si="116"/>
        <v>143</v>
      </c>
      <c r="I986" s="8">
        <f t="shared" si="116"/>
        <v>171</v>
      </c>
      <c r="J986" s="8">
        <f t="shared" si="116"/>
        <v>229</v>
      </c>
      <c r="K986" s="8">
        <f t="shared" si="116"/>
        <v>-3250</v>
      </c>
      <c r="L986" s="8">
        <f t="shared" si="116"/>
        <v>-5073</v>
      </c>
      <c r="M986" s="8">
        <f t="shared" si="116"/>
        <v>-12875</v>
      </c>
      <c r="N986" s="8">
        <f t="shared" si="116"/>
        <v>-22066</v>
      </c>
      <c r="O986" s="8">
        <f t="shared" si="116"/>
        <v>-6683</v>
      </c>
      <c r="P986" s="8">
        <f t="shared" si="116"/>
        <v>206</v>
      </c>
      <c r="Q986" s="62">
        <f>SUM(C986:P986)</f>
        <v>-138914</v>
      </c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</row>
    <row r="987" spans="1:30" x14ac:dyDescent="0.25">
      <c r="A987" s="3"/>
      <c r="B987" s="180" t="str">
        <f>B267</f>
        <v>עודף / גירעון בתקציב הרגיל - שנתי</v>
      </c>
      <c r="C987" s="8">
        <f>C267</f>
        <v>-28450</v>
      </c>
      <c r="D987" s="8">
        <f t="shared" ref="D987:P987" si="117">D267</f>
        <v>-35566</v>
      </c>
      <c r="E987" s="8">
        <f t="shared" si="117"/>
        <v>-9589</v>
      </c>
      <c r="F987" s="8">
        <f t="shared" si="117"/>
        <v>-21880</v>
      </c>
      <c r="G987" s="8">
        <f t="shared" si="117"/>
        <v>-16231</v>
      </c>
      <c r="H987" s="8">
        <f t="shared" si="117"/>
        <v>-11857</v>
      </c>
      <c r="I987" s="8">
        <f t="shared" si="117"/>
        <v>-11829</v>
      </c>
      <c r="J987" s="8">
        <f t="shared" si="117"/>
        <v>-9771</v>
      </c>
      <c r="K987" s="8">
        <f t="shared" si="117"/>
        <v>-10676</v>
      </c>
      <c r="L987" s="8">
        <f t="shared" si="117"/>
        <v>-10073</v>
      </c>
      <c r="M987" s="8">
        <f t="shared" si="117"/>
        <v>-12875</v>
      </c>
      <c r="N987" s="8">
        <f t="shared" si="117"/>
        <v>-22066</v>
      </c>
      <c r="O987" s="8">
        <f t="shared" si="117"/>
        <v>-6683</v>
      </c>
      <c r="P987" s="8">
        <f t="shared" si="117"/>
        <v>206</v>
      </c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</row>
    <row r="988" spans="1:30" x14ac:dyDescent="0.25">
      <c r="A988" s="3"/>
      <c r="B988" s="180" t="str">
        <f>B532</f>
        <v>עודף (גרעון) בשנת הדוח (**)</v>
      </c>
      <c r="C988" s="8">
        <f>C532</f>
        <v>0</v>
      </c>
      <c r="D988" s="8">
        <f t="shared" ref="D988:P988" si="118">D532</f>
        <v>0</v>
      </c>
      <c r="E988" s="8">
        <f t="shared" si="118"/>
        <v>0</v>
      </c>
      <c r="F988" s="8">
        <f t="shared" si="118"/>
        <v>0</v>
      </c>
      <c r="G988" s="8">
        <f t="shared" si="118"/>
        <v>0</v>
      </c>
      <c r="H988" s="8">
        <f t="shared" si="118"/>
        <v>0</v>
      </c>
      <c r="I988" s="8">
        <f t="shared" si="118"/>
        <v>0</v>
      </c>
      <c r="J988" s="8">
        <f t="shared" si="118"/>
        <v>0</v>
      </c>
      <c r="K988" s="8">
        <f t="shared" si="118"/>
        <v>0</v>
      </c>
      <c r="L988" s="8">
        <f t="shared" si="118"/>
        <v>0</v>
      </c>
      <c r="M988" s="8">
        <f t="shared" si="118"/>
        <v>-11547</v>
      </c>
      <c r="N988" s="8">
        <f t="shared" si="118"/>
        <v>-8997</v>
      </c>
      <c r="O988" s="8">
        <f t="shared" si="118"/>
        <v>40016</v>
      </c>
      <c r="P988" s="8">
        <f t="shared" si="118"/>
        <v>30798</v>
      </c>
      <c r="Q988" s="62">
        <f>SUM(C988:P988)</f>
        <v>50270</v>
      </c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</row>
    <row r="989" spans="1:30" x14ac:dyDescent="0.25">
      <c r="A989" s="3"/>
      <c r="B989" s="180" t="str">
        <f>B229</f>
        <v xml:space="preserve"> הכנסות של הרשות מתקציב בלתי רגיל - מלוות (אלפי ש"ח)</v>
      </c>
      <c r="C989" s="62">
        <f t="shared" ref="C989:O989" si="119">C229-C472</f>
        <v>19000</v>
      </c>
      <c r="D989" s="62">
        <f t="shared" si="119"/>
        <v>4500</v>
      </c>
      <c r="E989" s="62">
        <f t="shared" si="119"/>
        <v>0</v>
      </c>
      <c r="F989" s="62">
        <f t="shared" si="119"/>
        <v>10000</v>
      </c>
      <c r="G989" s="62">
        <f t="shared" si="119"/>
        <v>22464</v>
      </c>
      <c r="H989" s="62">
        <f t="shared" si="119"/>
        <v>49642</v>
      </c>
      <c r="I989" s="62">
        <f t="shared" si="119"/>
        <v>48531</v>
      </c>
      <c r="J989" s="62">
        <f t="shared" si="119"/>
        <v>15331</v>
      </c>
      <c r="K989" s="62">
        <f t="shared" si="119"/>
        <v>-3304</v>
      </c>
      <c r="L989" s="62">
        <f t="shared" si="119"/>
        <v>10000</v>
      </c>
      <c r="M989" s="62">
        <f t="shared" si="119"/>
        <v>14110</v>
      </c>
      <c r="N989" s="62">
        <f t="shared" si="119"/>
        <v>43196</v>
      </c>
      <c r="O989" s="62">
        <f t="shared" si="119"/>
        <v>40678</v>
      </c>
      <c r="P989" s="62">
        <f>P229-P472</f>
        <v>3936</v>
      </c>
      <c r="Q989" s="62">
        <f>SUM(C989:P989)</f>
        <v>278084</v>
      </c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</row>
    <row r="990" spans="1:30" x14ac:dyDescent="0.25">
      <c r="A990" s="3"/>
      <c r="B990" s="8" t="str">
        <f>B257</f>
        <v>סך הכול עומס מלוות לסוף השנה (כולל הפרשי הצמדה) בסוף השנה הנוכחית</v>
      </c>
      <c r="C990" s="8" t="e">
        <f>C257</f>
        <v>#N/A</v>
      </c>
      <c r="D990" s="8" t="e">
        <f t="shared" ref="D990:P990" si="120">D257</f>
        <v>#N/A</v>
      </c>
      <c r="E990" s="8" t="e">
        <f t="shared" si="120"/>
        <v>#N/A</v>
      </c>
      <c r="F990" s="8" t="e">
        <f t="shared" si="120"/>
        <v>#N/A</v>
      </c>
      <c r="G990" s="8" t="e">
        <f t="shared" si="120"/>
        <v>#N/A</v>
      </c>
      <c r="H990" s="8" t="e">
        <f t="shared" si="120"/>
        <v>#N/A</v>
      </c>
      <c r="I990" s="8" t="e">
        <f t="shared" si="120"/>
        <v>#N/A</v>
      </c>
      <c r="J990" s="8" t="e">
        <f t="shared" si="120"/>
        <v>#N/A</v>
      </c>
      <c r="K990" s="8" t="e">
        <f t="shared" si="120"/>
        <v>#N/A</v>
      </c>
      <c r="L990" s="8" t="e">
        <f t="shared" si="120"/>
        <v>#N/A</v>
      </c>
      <c r="M990" s="8">
        <f t="shared" si="120"/>
        <v>0</v>
      </c>
      <c r="N990" s="8">
        <f t="shared" si="120"/>
        <v>208376</v>
      </c>
      <c r="O990" s="8">
        <f t="shared" si="120"/>
        <v>227897</v>
      </c>
      <c r="P990" s="8">
        <f t="shared" si="120"/>
        <v>209282</v>
      </c>
      <c r="Q990" s="62" t="e">
        <f>P990-E990</f>
        <v>#N/A</v>
      </c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</row>
    <row r="991" spans="1:30" x14ac:dyDescent="0.25">
      <c r="A991" s="3"/>
      <c r="B991" s="180" t="str">
        <f>B268</f>
        <v>גירעון מצטבר בסוף שנה</v>
      </c>
      <c r="C991" s="8">
        <f>C268</f>
        <v>-126769</v>
      </c>
      <c r="D991" s="8">
        <f t="shared" ref="D991:P991" si="121">D268</f>
        <v>-162335</v>
      </c>
      <c r="E991" s="8">
        <f t="shared" si="121"/>
        <v>-171924</v>
      </c>
      <c r="F991" s="8">
        <f t="shared" si="121"/>
        <v>-172804</v>
      </c>
      <c r="G991" s="8">
        <f t="shared" si="121"/>
        <v>-167035</v>
      </c>
      <c r="H991" s="8">
        <f t="shared" si="121"/>
        <v>-143378</v>
      </c>
      <c r="I991" s="8">
        <f t="shared" si="121"/>
        <v>-97770</v>
      </c>
      <c r="J991" s="8">
        <f t="shared" si="121"/>
        <v>-84941</v>
      </c>
      <c r="K991" s="8">
        <f t="shared" si="121"/>
        <v>-88191</v>
      </c>
      <c r="L991" s="8">
        <f t="shared" si="121"/>
        <v>-93264</v>
      </c>
      <c r="M991" s="8">
        <f t="shared" si="121"/>
        <v>-100964</v>
      </c>
      <c r="N991" s="8">
        <f t="shared" si="121"/>
        <v>-102587</v>
      </c>
      <c r="O991" s="8">
        <f t="shared" si="121"/>
        <v>-103279</v>
      </c>
      <c r="P991" s="8">
        <f t="shared" si="121"/>
        <v>-98837</v>
      </c>
      <c r="Q991" s="62">
        <f>P991-E991</f>
        <v>73087</v>
      </c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</row>
    <row r="992" spans="1:30" x14ac:dyDescent="0.25">
      <c r="A992" s="3"/>
      <c r="B992" s="75" t="s">
        <v>911</v>
      </c>
      <c r="C992" s="8" t="e">
        <f t="shared" ref="C992:O992" si="122">-C991+C988+C990</f>
        <v>#N/A</v>
      </c>
      <c r="D992" s="8" t="e">
        <f t="shared" si="122"/>
        <v>#N/A</v>
      </c>
      <c r="E992" s="8" t="e">
        <f t="shared" si="122"/>
        <v>#N/A</v>
      </c>
      <c r="F992" s="8" t="e">
        <f t="shared" si="122"/>
        <v>#N/A</v>
      </c>
      <c r="G992" s="8" t="e">
        <f t="shared" si="122"/>
        <v>#N/A</v>
      </c>
      <c r="H992" s="8" t="e">
        <f t="shared" si="122"/>
        <v>#N/A</v>
      </c>
      <c r="I992" s="8" t="e">
        <f t="shared" si="122"/>
        <v>#N/A</v>
      </c>
      <c r="J992" s="8" t="e">
        <f t="shared" si="122"/>
        <v>#N/A</v>
      </c>
      <c r="K992" s="8" t="e">
        <f t="shared" si="122"/>
        <v>#N/A</v>
      </c>
      <c r="L992" s="8" t="e">
        <f t="shared" si="122"/>
        <v>#N/A</v>
      </c>
      <c r="M992" s="8">
        <f t="shared" si="122"/>
        <v>89417</v>
      </c>
      <c r="N992" s="8">
        <f t="shared" si="122"/>
        <v>301966</v>
      </c>
      <c r="O992" s="8">
        <f t="shared" si="122"/>
        <v>371192</v>
      </c>
      <c r="P992" s="8">
        <f>-P991+P988+P990</f>
        <v>338917</v>
      </c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</row>
    <row r="993" spans="1:30" x14ac:dyDescent="0.25">
      <c r="A993" s="3"/>
      <c r="B993" s="75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</row>
    <row r="994" spans="1:30" x14ac:dyDescent="0.25">
      <c r="A994" s="3"/>
      <c r="B994" s="75" t="str">
        <f>B249</f>
        <v>הוצאות של הרשות על פירעון מלוות (אלפי ש"ח)</v>
      </c>
      <c r="C994" s="181">
        <f t="shared" ref="C994:D994" si="123">C249-C472</f>
        <v>35458</v>
      </c>
      <c r="D994" s="181">
        <f t="shared" si="123"/>
        <v>37361</v>
      </c>
      <c r="E994" s="181">
        <f t="shared" ref="E994:O994" si="124">(E249-E472)*2/3</f>
        <v>23811.333333333332</v>
      </c>
      <c r="F994" s="181">
        <f t="shared" si="124"/>
        <v>13749.333333333334</v>
      </c>
      <c r="G994" s="181">
        <f t="shared" si="124"/>
        <v>12900</v>
      </c>
      <c r="H994" s="181">
        <f t="shared" si="124"/>
        <v>11679.333333333334</v>
      </c>
      <c r="I994" s="181">
        <f t="shared" si="124"/>
        <v>11489.333333333334</v>
      </c>
      <c r="J994" s="181">
        <f t="shared" si="124"/>
        <v>10777.333333333334</v>
      </c>
      <c r="K994" s="181">
        <f t="shared" si="124"/>
        <v>12590.666666666666</v>
      </c>
      <c r="L994" s="181">
        <f t="shared" si="124"/>
        <v>14644.666666666666</v>
      </c>
      <c r="M994" s="181">
        <f t="shared" si="124"/>
        <v>18901.333333333332</v>
      </c>
      <c r="N994" s="181">
        <f t="shared" si="124"/>
        <v>18024</v>
      </c>
      <c r="O994" s="181">
        <f t="shared" si="124"/>
        <v>18613.333333333332</v>
      </c>
      <c r="P994" s="181">
        <f>(P249-P472)*2/3</f>
        <v>18560</v>
      </c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</row>
    <row r="995" spans="1:30" x14ac:dyDescent="0.25">
      <c r="A995" s="3"/>
      <c r="B995" s="75"/>
      <c r="C995" s="8">
        <f>C989-C994</f>
        <v>-16458</v>
      </c>
      <c r="D995" s="8">
        <f t="shared" ref="D995:P995" si="125">D989-D994</f>
        <v>-32861</v>
      </c>
      <c r="E995" s="8">
        <f t="shared" si="125"/>
        <v>-23811.333333333332</v>
      </c>
      <c r="F995" s="8">
        <f t="shared" si="125"/>
        <v>-3749.3333333333339</v>
      </c>
      <c r="G995" s="8">
        <f t="shared" si="125"/>
        <v>9564</v>
      </c>
      <c r="H995" s="8">
        <f t="shared" si="125"/>
        <v>37962.666666666664</v>
      </c>
      <c r="I995" s="8">
        <f t="shared" si="125"/>
        <v>37041.666666666664</v>
      </c>
      <c r="J995" s="8">
        <f t="shared" si="125"/>
        <v>4553.6666666666661</v>
      </c>
      <c r="K995" s="8">
        <f t="shared" si="125"/>
        <v>-15894.666666666666</v>
      </c>
      <c r="L995" s="8">
        <f t="shared" si="125"/>
        <v>-4644.6666666666661</v>
      </c>
      <c r="M995" s="8">
        <f t="shared" si="125"/>
        <v>-4791.3333333333321</v>
      </c>
      <c r="N995" s="8">
        <f t="shared" si="125"/>
        <v>25172</v>
      </c>
      <c r="O995" s="8">
        <f t="shared" si="125"/>
        <v>22064.666666666668</v>
      </c>
      <c r="P995" s="8">
        <f t="shared" si="125"/>
        <v>-14624</v>
      </c>
      <c r="Q995" s="62">
        <f>SUM(C995:P995)</f>
        <v>19524.333333333343</v>
      </c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</row>
    <row r="996" spans="1:30" x14ac:dyDescent="0.25">
      <c r="A996" s="3"/>
      <c r="B996" s="75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</row>
    <row r="997" spans="1:30" x14ac:dyDescent="0.25">
      <c r="A997" s="3"/>
      <c r="B997" s="75"/>
      <c r="C997" s="2"/>
      <c r="D997" s="2"/>
      <c r="E997" s="2"/>
      <c r="F997" s="8">
        <f>SUM($E$987:F987)</f>
        <v>-31469</v>
      </c>
      <c r="G997" s="8">
        <f>SUM($E$987:G987)</f>
        <v>-47700</v>
      </c>
      <c r="H997" s="8">
        <f>SUM($E$987:H987)</f>
        <v>-59557</v>
      </c>
      <c r="I997" s="8">
        <f>SUM($E$987:I987)</f>
        <v>-71386</v>
      </c>
      <c r="J997" s="8">
        <f>SUM($E$987:J987)</f>
        <v>-81157</v>
      </c>
      <c r="K997" s="8">
        <f>SUM($E$987:K987)</f>
        <v>-91833</v>
      </c>
      <c r="L997" s="8">
        <f>SUM($E$987:L987)</f>
        <v>-101906</v>
      </c>
      <c r="M997" s="8">
        <f>SUM($E$987:M987)</f>
        <v>-114781</v>
      </c>
      <c r="N997" s="8">
        <f>SUM($E$987:N987)</f>
        <v>-136847</v>
      </c>
      <c r="O997" s="8">
        <f>SUM($E$987:O987)</f>
        <v>-143530</v>
      </c>
      <c r="P997" s="8">
        <f>SUM($E$987:P987)</f>
        <v>-143324</v>
      </c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</row>
    <row r="998" spans="1:30" x14ac:dyDescent="0.25">
      <c r="A998" s="3"/>
      <c r="B998" s="75"/>
      <c r="C998" s="2"/>
      <c r="D998" s="2"/>
      <c r="E998" s="2"/>
      <c r="F998" s="8">
        <f>SUM($E$988:F988)</f>
        <v>0</v>
      </c>
      <c r="G998" s="8">
        <f>SUM($E$988:G988)</f>
        <v>0</v>
      </c>
      <c r="H998" s="8">
        <f>SUM($E$988:H988)</f>
        <v>0</v>
      </c>
      <c r="I998" s="8">
        <f>SUM($E$988:I988)</f>
        <v>0</v>
      </c>
      <c r="J998" s="8">
        <f>SUM($E$988:J988)</f>
        <v>0</v>
      </c>
      <c r="K998" s="8">
        <f>SUM($E$988:K988)</f>
        <v>0</v>
      </c>
      <c r="L998" s="8">
        <f>SUM($E$988:L988)</f>
        <v>0</v>
      </c>
      <c r="M998" s="8">
        <f>SUM($E$988:M988)</f>
        <v>-11547</v>
      </c>
      <c r="N998" s="8">
        <f>SUM($E$988:N988)</f>
        <v>-20544</v>
      </c>
      <c r="O998" s="8">
        <f>SUM($E$988:O988)</f>
        <v>19472</v>
      </c>
      <c r="P998" s="8">
        <f>SUM($E$988:P988)</f>
        <v>50270</v>
      </c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</row>
    <row r="999" spans="1:30" x14ac:dyDescent="0.25">
      <c r="A999" s="3"/>
      <c r="B999" s="75"/>
      <c r="C999" s="2"/>
      <c r="D999" s="2"/>
      <c r="E999" s="182" t="e">
        <f>E990/(E199+E215-E463)</f>
        <v>#N/A</v>
      </c>
      <c r="F999" s="182" t="e">
        <f t="shared" ref="F999:P999" si="126">F990/(F199+F215-F463)</f>
        <v>#N/A</v>
      </c>
      <c r="G999" s="182" t="e">
        <f t="shared" si="126"/>
        <v>#N/A</v>
      </c>
      <c r="H999" s="182" t="e">
        <f t="shared" si="126"/>
        <v>#N/A</v>
      </c>
      <c r="I999" s="182" t="e">
        <f t="shared" si="126"/>
        <v>#N/A</v>
      </c>
      <c r="J999" s="182" t="e">
        <f t="shared" si="126"/>
        <v>#N/A</v>
      </c>
      <c r="K999" s="182" t="e">
        <f t="shared" si="126"/>
        <v>#N/A</v>
      </c>
      <c r="L999" s="182" t="e">
        <f t="shared" si="126"/>
        <v>#N/A</v>
      </c>
      <c r="M999" s="182">
        <f t="shared" si="126"/>
        <v>0</v>
      </c>
      <c r="N999" s="182">
        <f t="shared" si="126"/>
        <v>0.62458149119520423</v>
      </c>
      <c r="O999" s="182">
        <f t="shared" si="126"/>
        <v>0.63245868427990615</v>
      </c>
      <c r="P999" s="182">
        <f t="shared" si="126"/>
        <v>0.56235624153571662</v>
      </c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</row>
    <row r="1000" spans="1:30" x14ac:dyDescent="0.25">
      <c r="A1000" s="3"/>
      <c r="B1000" s="75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</row>
  </sheetData>
  <mergeCells count="75">
    <mergeCell ref="A102:A128"/>
    <mergeCell ref="A174:A179"/>
    <mergeCell ref="A155:A161"/>
    <mergeCell ref="A162:A171"/>
    <mergeCell ref="A129:A154"/>
    <mergeCell ref="A172:A173"/>
    <mergeCell ref="R5:AD5"/>
    <mergeCell ref="A383:A391"/>
    <mergeCell ref="A269:A320"/>
    <mergeCell ref="A522:A532"/>
    <mergeCell ref="A496:A508"/>
    <mergeCell ref="A510:A520"/>
    <mergeCell ref="A266:A268"/>
    <mergeCell ref="A223:A230"/>
    <mergeCell ref="A369:A371"/>
    <mergeCell ref="A373:A381"/>
    <mergeCell ref="A22:A49"/>
    <mergeCell ref="A15:A21"/>
    <mergeCell ref="A2:A14"/>
    <mergeCell ref="A231:A257"/>
    <mergeCell ref="A258:A265"/>
    <mergeCell ref="A393:A398"/>
    <mergeCell ref="A1:B1"/>
    <mergeCell ref="A534:A538"/>
    <mergeCell ref="A540:A548"/>
    <mergeCell ref="A550:A558"/>
    <mergeCell ref="A445:A460"/>
    <mergeCell ref="A427:A443"/>
    <mergeCell ref="A409:A425"/>
    <mergeCell ref="A479:A494"/>
    <mergeCell ref="A462:A477"/>
    <mergeCell ref="A180:A188"/>
    <mergeCell ref="A189:A222"/>
    <mergeCell ref="A335:A365"/>
    <mergeCell ref="A322:A334"/>
    <mergeCell ref="A400:A405"/>
    <mergeCell ref="A50:A63"/>
    <mergeCell ref="A64:A101"/>
    <mergeCell ref="A680:A688"/>
    <mergeCell ref="A690:A692"/>
    <mergeCell ref="A694:A696"/>
    <mergeCell ref="A825:A832"/>
    <mergeCell ref="A814:A823"/>
    <mergeCell ref="A775:A784"/>
    <mergeCell ref="A754:A762"/>
    <mergeCell ref="A766:A773"/>
    <mergeCell ref="A808:A812"/>
    <mergeCell ref="A786:A793"/>
    <mergeCell ref="A795:A803"/>
    <mergeCell ref="A560:A568"/>
    <mergeCell ref="A590:A598"/>
    <mergeCell ref="A570:A578"/>
    <mergeCell ref="A580:A588"/>
    <mergeCell ref="A670:A678"/>
    <mergeCell ref="A600:A608"/>
    <mergeCell ref="A610:A618"/>
    <mergeCell ref="A620:A628"/>
    <mergeCell ref="A630:A638"/>
    <mergeCell ref="A640:A648"/>
    <mergeCell ref="A650:A658"/>
    <mergeCell ref="A660:A668"/>
    <mergeCell ref="A852:A861"/>
    <mergeCell ref="A863:A870"/>
    <mergeCell ref="A872:A880"/>
    <mergeCell ref="A846:A850"/>
    <mergeCell ref="A698:A700"/>
    <mergeCell ref="A702:A704"/>
    <mergeCell ref="A745:A752"/>
    <mergeCell ref="A725:A732"/>
    <mergeCell ref="A734:A743"/>
    <mergeCell ref="A718:A720"/>
    <mergeCell ref="A714:A716"/>
    <mergeCell ref="A710:A712"/>
    <mergeCell ref="A706:A708"/>
    <mergeCell ref="A834:A842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5</vt:i4>
      </vt:variant>
    </vt:vector>
  </HeadingPairs>
  <TitlesOfParts>
    <vt:vector size="6" baseType="lpstr">
      <vt:lpstr>נתונים רב שנתיים</vt:lpstr>
      <vt:lpstr>הרכב הכנסות חופשיות</vt:lpstr>
      <vt:lpstr>קצב בינוי רב שנתי</vt:lpstr>
      <vt:lpstr>חוסן כלכלי</vt:lpstr>
      <vt:lpstr>גידול כנגד בינוי</vt:lpstr>
      <vt:lpstr>דמוגרפיה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Sharvit, Yogev</dc:creator>
  <cp:lastModifiedBy>Sharvit, Yogev</cp:lastModifiedBy>
  <dcterms:created xsi:type="dcterms:W3CDTF">2017-06-30T16:42:35Z</dcterms:created>
  <dcterms:modified xsi:type="dcterms:W3CDTF">2017-10-12T22:09:26Z</dcterms:modified>
</cp:coreProperties>
</file>