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פוסטים בעבודה\בורדו\"/>
    </mc:Choice>
  </mc:AlternateContent>
  <bookViews>
    <workbookView xWindow="0" yWindow="0" windowWidth="20490" windowHeight="7755" activeTab="1"/>
  </bookViews>
  <sheets>
    <sheet name="Sheet1" sheetId="1" r:id="rId1"/>
    <sheet name="Chart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4" i="1" l="1"/>
  <c r="I27" i="1"/>
  <c r="E21" i="1"/>
  <c r="E23" i="1"/>
  <c r="E25" i="1"/>
  <c r="E26" i="1"/>
  <c r="E28" i="1"/>
  <c r="E29" i="1"/>
  <c r="E30" i="1"/>
  <c r="E31" i="1"/>
  <c r="F22" i="1"/>
  <c r="F27" i="1"/>
  <c r="F24" i="1"/>
  <c r="B22" i="1" l="1"/>
  <c r="B23" i="1"/>
  <c r="B24" i="1"/>
  <c r="B25" i="1"/>
  <c r="B26" i="1"/>
  <c r="B27" i="1"/>
  <c r="B28" i="1"/>
  <c r="B29" i="1"/>
  <c r="B30" i="1"/>
  <c r="B31" i="1"/>
  <c r="B21" i="1"/>
  <c r="I18" i="1" l="1"/>
  <c r="H18" i="1"/>
  <c r="I17" i="1"/>
  <c r="H17" i="1"/>
  <c r="B17" i="1" s="1"/>
  <c r="I16" i="1"/>
  <c r="C16" i="1" s="1"/>
  <c r="H16" i="1"/>
  <c r="B16" i="1" s="1"/>
  <c r="I14" i="1"/>
  <c r="I15" i="1" s="1"/>
  <c r="C15" i="1" s="1"/>
  <c r="H14" i="1"/>
  <c r="H15" i="1"/>
  <c r="B15" i="1" s="1"/>
  <c r="G18" i="1"/>
  <c r="F18" i="1"/>
  <c r="G17" i="1"/>
  <c r="F17" i="1"/>
  <c r="G16" i="1"/>
  <c r="F16" i="1"/>
  <c r="G15" i="1"/>
  <c r="F15" i="1"/>
  <c r="G13" i="1"/>
  <c r="F13" i="1"/>
  <c r="G14" i="1"/>
  <c r="F14" i="1"/>
  <c r="B14" i="1" s="1"/>
  <c r="I13" i="1"/>
  <c r="H13" i="1"/>
  <c r="E18" i="1"/>
  <c r="D18" i="1"/>
  <c r="E17" i="1"/>
  <c r="D17" i="1"/>
  <c r="E16" i="1"/>
  <c r="D16" i="1"/>
  <c r="E15" i="1"/>
  <c r="D15" i="1"/>
  <c r="E14" i="1"/>
  <c r="D14" i="1"/>
  <c r="E13" i="1"/>
  <c r="D13" i="1"/>
  <c r="B13" i="1" s="1"/>
  <c r="I12" i="1"/>
  <c r="H12" i="1"/>
  <c r="G12" i="1"/>
  <c r="F12" i="1"/>
  <c r="E12" i="1"/>
  <c r="C12" i="1" s="1"/>
  <c r="D12" i="1"/>
  <c r="B12" i="1" s="1"/>
  <c r="I11" i="1"/>
  <c r="H11" i="1"/>
  <c r="G11" i="1"/>
  <c r="F11" i="1"/>
  <c r="E11" i="1"/>
  <c r="D11" i="1"/>
  <c r="B11" i="1" s="1"/>
  <c r="I10" i="1"/>
  <c r="H10" i="1"/>
  <c r="G10" i="1"/>
  <c r="F10" i="1"/>
  <c r="E10" i="1"/>
  <c r="C10" i="1" s="1"/>
  <c r="D10" i="1"/>
  <c r="B10" i="1" s="1"/>
  <c r="I9" i="1"/>
  <c r="H9" i="1"/>
  <c r="G9" i="1"/>
  <c r="F9" i="1"/>
  <c r="E9" i="1"/>
  <c r="D9" i="1"/>
  <c r="I8" i="1"/>
  <c r="H8" i="1"/>
  <c r="G8" i="1"/>
  <c r="F8" i="1"/>
  <c r="E8" i="1"/>
  <c r="D8" i="1"/>
  <c r="I7" i="1"/>
  <c r="H7" i="1"/>
  <c r="G7" i="1"/>
  <c r="F7" i="1"/>
  <c r="E7" i="1"/>
  <c r="D7" i="1"/>
  <c r="I6" i="1"/>
  <c r="H6" i="1"/>
  <c r="G6" i="1"/>
  <c r="F6" i="1"/>
  <c r="E6" i="1"/>
  <c r="D6" i="1"/>
  <c r="I5" i="1"/>
  <c r="H5" i="1"/>
  <c r="G5" i="1"/>
  <c r="F5" i="1"/>
  <c r="E5" i="1"/>
  <c r="C5" i="1" s="1"/>
  <c r="D5" i="1"/>
  <c r="I4" i="1"/>
  <c r="H4" i="1"/>
  <c r="G4" i="1"/>
  <c r="F4" i="1"/>
  <c r="E4" i="1"/>
  <c r="D4" i="1"/>
  <c r="C18" i="1"/>
  <c r="B18" i="1"/>
  <c r="C17" i="1"/>
  <c r="C11" i="1"/>
  <c r="C9" i="1"/>
  <c r="C6" i="1"/>
  <c r="B6" i="1"/>
  <c r="B5" i="1"/>
  <c r="C3" i="1"/>
  <c r="B3" i="1"/>
  <c r="C14" i="1" l="1"/>
  <c r="C13" i="1"/>
  <c r="B9" i="1"/>
  <c r="C8" i="1"/>
  <c r="B8" i="1"/>
  <c r="C7" i="1"/>
  <c r="B7" i="1"/>
  <c r="C4" i="1"/>
  <c r="B4" i="1"/>
</calcChain>
</file>

<file path=xl/sharedStrings.xml><?xml version="1.0" encoding="utf-8"?>
<sst xmlns="http://schemas.openxmlformats.org/spreadsheetml/2006/main" count="48" uniqueCount="47">
  <si>
    <t>Year</t>
  </si>
  <si>
    <t># of Station</t>
  </si>
  <si>
    <t>Total rail length</t>
  </si>
  <si>
    <t>A station</t>
  </si>
  <si>
    <t>A length</t>
  </si>
  <si>
    <t>B station</t>
  </si>
  <si>
    <t>B length</t>
  </si>
  <si>
    <t>C station</t>
  </si>
  <si>
    <t>C length</t>
  </si>
  <si>
    <t># of bus lines</t>
  </si>
  <si>
    <t># of V3 bicycles</t>
  </si>
  <si>
    <t># of tram rides per day</t>
  </si>
  <si>
    <t>Total number of bus &amp; tram rides</t>
  </si>
  <si>
    <t>126 M</t>
  </si>
  <si>
    <t>2.4M</t>
  </si>
  <si>
    <t># of boat rides</t>
  </si>
  <si>
    <t>130M</t>
  </si>
  <si>
    <t>137M</t>
  </si>
  <si>
    <t>2.5M</t>
  </si>
  <si>
    <t>2.3M</t>
  </si>
  <si>
    <t>122M</t>
  </si>
  <si>
    <t>Cycling road length</t>
  </si>
  <si>
    <t>1600km</t>
  </si>
  <si>
    <t># of buses</t>
  </si>
  <si>
    <t>2M</t>
  </si>
  <si>
    <t>109M</t>
  </si>
  <si>
    <t>2.2M</t>
  </si>
  <si>
    <t>117M</t>
  </si>
  <si>
    <t>Total number of bus rides</t>
  </si>
  <si>
    <t>47.5M</t>
  </si>
  <si>
    <t>43.5M</t>
  </si>
  <si>
    <t>152M</t>
  </si>
  <si>
    <t>2.58M</t>
  </si>
  <si>
    <t>102M</t>
  </si>
  <si>
    <t>1.5M</t>
  </si>
  <si>
    <t>90M</t>
  </si>
  <si>
    <t>84M</t>
  </si>
  <si>
    <t>94.3M</t>
  </si>
  <si>
    <t>650km</t>
  </si>
  <si>
    <t>+40</t>
  </si>
  <si>
    <t>שנה</t>
  </si>
  <si>
    <t>אורך קווי Tram</t>
  </si>
  <si>
    <t>מספר נסיעות ברק"ל ואוטובוסים</t>
  </si>
  <si>
    <t>מספר נסיעות אופניים</t>
  </si>
  <si>
    <t>משקל היוממיים בנסיעות</t>
  </si>
  <si>
    <t>מחושב לפי 2 נסיעות ב-250 ימי עבודה</t>
  </si>
  <si>
    <t>מס' נסיעות יוממיים ברק"ל ואוטובוסים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</si>
</sst>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5" formatCode="_(* #,##0_);_(* \(#,##0\);_(* &quot;-&quot;??_);_(@_)"/>
    <numFmt numFmtId="168" formatCode="0.0%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">
    <xf numFmtId="0" fontId="0" fillId="0" borderId="0" xfId="0"/>
    <xf numFmtId="165" fontId="0" fillId="0" borderId="0" xfId="1" applyNumberFormat="1" applyFont="1"/>
    <xf numFmtId="49" fontId="0" fillId="0" borderId="0" xfId="0" applyNumberFormat="1"/>
    <xf numFmtId="165" fontId="0" fillId="2" borderId="0" xfId="1" applyNumberFormat="1" applyFont="1" applyFill="1"/>
    <xf numFmtId="165" fontId="0" fillId="0" borderId="0" xfId="0" applyNumberFormat="1"/>
    <xf numFmtId="9" fontId="0" fillId="0" borderId="0" xfId="2" applyFont="1"/>
    <xf numFmtId="9" fontId="0" fillId="0" borderId="0" xfId="0" applyNumberFormat="1"/>
    <xf numFmtId="168" fontId="0" fillId="0" borderId="0" xfId="0" applyNumberForma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rtl="1">
              <a:defRPr sz="20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e-IL" sz="2000" b="1"/>
              <a:t>שינוי במספר הנסיעות ברק"ל</a:t>
            </a:r>
            <a:r>
              <a:rPr lang="he-IL" sz="2000" b="1" baseline="0"/>
              <a:t> ואוטובוסים משנת 2007 ועד 2017</a:t>
            </a:r>
            <a:endParaRPr lang="en-US" sz="2000" b="1"/>
          </a:p>
        </c:rich>
      </c:tx>
      <c:layout>
        <c:manualLayout>
          <c:xMode val="edge"/>
          <c:yMode val="edge"/>
          <c:x val="0.1309138353957762"/>
          <c:y val="2.82710908220718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1">
            <a:defRPr sz="20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625696515954364"/>
          <c:y val="0.14953387681245836"/>
          <c:w val="0.77613080395335277"/>
          <c:h val="0.67380090346646826"/>
        </c:manualLayout>
      </c:layout>
      <c:lineChart>
        <c:grouping val="standard"/>
        <c:varyColors val="0"/>
        <c:ser>
          <c:idx val="2"/>
          <c:order val="1"/>
          <c:tx>
            <c:strRef>
              <c:f>Sheet1!$C$20</c:f>
              <c:strCache>
                <c:ptCount val="1"/>
                <c:pt idx="0">
                  <c:v>מספר נסיעות ברק"ל ואוטובוסים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Sheet1!$A$21:$A$31</c:f>
              <c:numCache>
                <c:formatCode>General</c:formatCode>
                <c:ptCount val="11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</c:numCache>
            </c:numRef>
          </c:cat>
          <c:val>
            <c:numRef>
              <c:f>Sheet1!$C$21:$C$31</c:f>
              <c:numCache>
                <c:formatCode>_(* #,##0_);_(* \(#,##0\);_(* "-"??_);_(@_)</c:formatCode>
                <c:ptCount val="11"/>
                <c:pt idx="0">
                  <c:v>84000000</c:v>
                </c:pt>
                <c:pt idx="1">
                  <c:v>90000000</c:v>
                </c:pt>
                <c:pt idx="2">
                  <c:v>94300000</c:v>
                </c:pt>
                <c:pt idx="3">
                  <c:v>102000000</c:v>
                </c:pt>
                <c:pt idx="4">
                  <c:v>109000000</c:v>
                </c:pt>
                <c:pt idx="5">
                  <c:v>117000000</c:v>
                </c:pt>
                <c:pt idx="6">
                  <c:v>122000000</c:v>
                </c:pt>
                <c:pt idx="7">
                  <c:v>126000000</c:v>
                </c:pt>
                <c:pt idx="8">
                  <c:v>130000000</c:v>
                </c:pt>
                <c:pt idx="9">
                  <c:v>137000000</c:v>
                </c:pt>
                <c:pt idx="10">
                  <c:v>152000000</c:v>
                </c:pt>
              </c:numCache>
            </c:numRef>
          </c:val>
          <c:smooth val="0"/>
        </c:ser>
        <c:ser>
          <c:idx val="4"/>
          <c:order val="2"/>
          <c:tx>
            <c:strRef>
              <c:f>Sheet1!$E$20</c:f>
              <c:strCache>
                <c:ptCount val="1"/>
                <c:pt idx="0">
                  <c:v>מס' נסיעות יוממיים ברק"ל ואוטובוסים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Sheet1!$A$21:$A$31</c:f>
              <c:numCache>
                <c:formatCode>General</c:formatCode>
                <c:ptCount val="11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</c:numCache>
            </c:numRef>
          </c:cat>
          <c:val>
            <c:numRef>
              <c:f>Sheet1!$E$21:$E$31</c:f>
              <c:numCache>
                <c:formatCode>_(* #,##0_);_(* \(#,##0\);_(* "-"??_);_(@_)</c:formatCode>
                <c:ptCount val="11"/>
                <c:pt idx="0">
                  <c:v>22680000</c:v>
                </c:pt>
                <c:pt idx="1">
                  <c:v>23309500</c:v>
                </c:pt>
                <c:pt idx="2">
                  <c:v>24518000</c:v>
                </c:pt>
                <c:pt idx="3">
                  <c:v>26512500</c:v>
                </c:pt>
                <c:pt idx="4">
                  <c:v>27750000</c:v>
                </c:pt>
                <c:pt idx="5">
                  <c:v>28608000</c:v>
                </c:pt>
                <c:pt idx="6">
                  <c:v>28934000</c:v>
                </c:pt>
                <c:pt idx="7">
                  <c:v>29532000</c:v>
                </c:pt>
                <c:pt idx="8">
                  <c:v>29790000</c:v>
                </c:pt>
                <c:pt idx="9">
                  <c:v>30690000</c:v>
                </c:pt>
                <c:pt idx="10">
                  <c:v>34007600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31193192"/>
        <c:axId val="232714616"/>
      </c:lineChart>
      <c:lineChart>
        <c:grouping val="standard"/>
        <c:varyColors val="0"/>
        <c:ser>
          <c:idx val="1"/>
          <c:order val="0"/>
          <c:tx>
            <c:strRef>
              <c:f>Sheet1!$B$20</c:f>
              <c:strCache>
                <c:ptCount val="1"/>
                <c:pt idx="0">
                  <c:v>אורך קווי Tram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Sheet1!$A$21:$A$31</c:f>
              <c:numCache>
                <c:formatCode>General</c:formatCode>
                <c:ptCount val="11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</c:numCache>
            </c:numRef>
          </c:cat>
          <c:val>
            <c:numRef>
              <c:f>Sheet1!$B$21:$B$31</c:f>
              <c:numCache>
                <c:formatCode>General</c:formatCode>
                <c:ptCount val="11"/>
                <c:pt idx="0">
                  <c:v>38.5</c:v>
                </c:pt>
                <c:pt idx="1">
                  <c:v>43.9</c:v>
                </c:pt>
                <c:pt idx="2">
                  <c:v>43.9</c:v>
                </c:pt>
                <c:pt idx="3">
                  <c:v>43.9</c:v>
                </c:pt>
                <c:pt idx="4">
                  <c:v>43.9</c:v>
                </c:pt>
                <c:pt idx="5">
                  <c:v>47.500000000000007</c:v>
                </c:pt>
                <c:pt idx="6">
                  <c:v>47.500000000000007</c:v>
                </c:pt>
                <c:pt idx="7">
                  <c:v>51.750000000000007</c:v>
                </c:pt>
                <c:pt idx="8">
                  <c:v>60.250000000000007</c:v>
                </c:pt>
                <c:pt idx="9">
                  <c:v>67.45</c:v>
                </c:pt>
                <c:pt idx="10">
                  <c:v>67.45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819976"/>
        <c:axId val="372819584"/>
      </c:lineChart>
      <c:catAx>
        <c:axId val="2311931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שנה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2714616"/>
        <c:crosses val="autoZero"/>
        <c:auto val="1"/>
        <c:lblAlgn val="ctr"/>
        <c:lblOffset val="100"/>
        <c:noMultiLvlLbl val="0"/>
      </c:catAx>
      <c:valAx>
        <c:axId val="232714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rtl="1">
                  <a:defRPr sz="1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600"/>
                  <a:t>מספר נסיעות שנתי בתחבורה ציבורית (רק"ל ואוטובוסים)</a:t>
                </a:r>
                <a:endParaRPr lang="en-US" sz="1600"/>
              </a:p>
            </c:rich>
          </c:tx>
          <c:layout>
            <c:manualLayout>
              <c:xMode val="edge"/>
              <c:yMode val="edge"/>
              <c:x val="1.7722288372032897E-2"/>
              <c:y val="0.1357920278067962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rtl="1">
                <a:defRPr sz="1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1193192"/>
        <c:crosses val="autoZero"/>
        <c:crossBetween val="between"/>
        <c:dispUnits>
          <c:builtInUnit val="millions"/>
          <c:dispUnitsLbl>
            <c:layout/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valAx>
        <c:axId val="372819584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 rtl="1"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/>
                  <a:t>אורך הרק"ל (ק"מ)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rtl="1"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2819976"/>
        <c:crosses val="max"/>
        <c:crossBetween val="between"/>
      </c:valAx>
      <c:catAx>
        <c:axId val="3728199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7281958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7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836" cy="628911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opLeftCell="A10" workbookViewId="0">
      <pane xSplit="1" topLeftCell="B1" activePane="topRight" state="frozen"/>
      <selection pane="topRight" activeCell="E21" sqref="E21"/>
    </sheetView>
  </sheetViews>
  <sheetFormatPr defaultRowHeight="15" x14ac:dyDescent="0.25"/>
  <cols>
    <col min="1" max="1" width="5" bestFit="1" customWidth="1"/>
    <col min="2" max="2" width="12.7109375" bestFit="1" customWidth="1"/>
    <col min="3" max="3" width="27.140625" bestFit="1" customWidth="1"/>
    <col min="4" max="4" width="18.28515625" bestFit="1" customWidth="1"/>
    <col min="5" max="5" width="16.140625" bestFit="1" customWidth="1"/>
    <col min="6" max="6" width="8.7109375" bestFit="1" customWidth="1"/>
    <col min="7" max="7" width="8.28515625" bestFit="1" customWidth="1"/>
    <col min="8" max="8" width="8.7109375" bestFit="1" customWidth="1"/>
    <col min="9" max="9" width="9" bestFit="1" customWidth="1"/>
    <col min="10" max="10" width="12.5703125" bestFit="1" customWidth="1"/>
    <col min="11" max="11" width="12.5703125" customWidth="1"/>
    <col min="12" max="12" width="14.5703125" bestFit="1" customWidth="1"/>
    <col min="13" max="13" width="14.5703125" customWidth="1"/>
    <col min="14" max="14" width="21" bestFit="1" customWidth="1"/>
    <col min="15" max="15" width="21" customWidth="1"/>
    <col min="16" max="16" width="30.7109375" bestFit="1" customWidth="1"/>
    <col min="17" max="17" width="13.7109375" bestFit="1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23</v>
      </c>
      <c r="L1" t="s">
        <v>10</v>
      </c>
      <c r="M1" t="s">
        <v>21</v>
      </c>
      <c r="N1" t="s">
        <v>11</v>
      </c>
      <c r="O1" t="s">
        <v>28</v>
      </c>
      <c r="P1" t="s">
        <v>12</v>
      </c>
      <c r="Q1" t="s">
        <v>15</v>
      </c>
    </row>
    <row r="2" spans="1:17" x14ac:dyDescent="0.25">
      <c r="A2">
        <v>2000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</row>
    <row r="3" spans="1:17" x14ac:dyDescent="0.25">
      <c r="A3">
        <v>2003</v>
      </c>
      <c r="B3">
        <f>D3+F3+H3</f>
        <v>26</v>
      </c>
      <c r="C3">
        <f>E3+G3+I3</f>
        <v>12.5</v>
      </c>
      <c r="D3">
        <v>26</v>
      </c>
      <c r="E3">
        <v>12.5</v>
      </c>
      <c r="F3">
        <v>0</v>
      </c>
      <c r="G3">
        <v>0</v>
      </c>
      <c r="H3">
        <v>0</v>
      </c>
      <c r="I3">
        <v>0</v>
      </c>
    </row>
    <row r="4" spans="1:17" x14ac:dyDescent="0.25">
      <c r="A4">
        <v>2004</v>
      </c>
      <c r="B4">
        <f t="shared" ref="B4:B18" si="0">D4+F4+H4</f>
        <v>53</v>
      </c>
      <c r="C4">
        <f t="shared" ref="C4:C18" si="1">E4+G4+I4</f>
        <v>24.3</v>
      </c>
      <c r="D4">
        <f>D3</f>
        <v>26</v>
      </c>
      <c r="E4">
        <f>E3</f>
        <v>12.5</v>
      </c>
      <c r="F4">
        <f>F3+20</f>
        <v>20</v>
      </c>
      <c r="G4">
        <f>G3+9.1</f>
        <v>9.1</v>
      </c>
      <c r="H4">
        <f>H3+7</f>
        <v>7</v>
      </c>
      <c r="I4">
        <f>I3+2.7</f>
        <v>2.7</v>
      </c>
    </row>
    <row r="5" spans="1:17" x14ac:dyDescent="0.25">
      <c r="A5">
        <v>2005</v>
      </c>
      <c r="B5">
        <f t="shared" si="0"/>
        <v>53</v>
      </c>
      <c r="C5">
        <f t="shared" si="1"/>
        <v>24.3</v>
      </c>
      <c r="D5">
        <f>D4</f>
        <v>26</v>
      </c>
      <c r="E5">
        <f t="shared" ref="E5:I5" si="2">E4</f>
        <v>12.5</v>
      </c>
      <c r="F5">
        <f t="shared" si="2"/>
        <v>20</v>
      </c>
      <c r="G5">
        <f t="shared" si="2"/>
        <v>9.1</v>
      </c>
      <c r="H5">
        <f t="shared" si="2"/>
        <v>7</v>
      </c>
      <c r="I5">
        <f t="shared" si="2"/>
        <v>2.7</v>
      </c>
      <c r="J5">
        <v>80</v>
      </c>
    </row>
    <row r="6" spans="1:17" x14ac:dyDescent="0.25">
      <c r="A6">
        <v>2006</v>
      </c>
      <c r="B6">
        <f t="shared" si="0"/>
        <v>53</v>
      </c>
      <c r="C6">
        <f t="shared" si="1"/>
        <v>24.3</v>
      </c>
      <c r="D6">
        <f>D5</f>
        <v>26</v>
      </c>
      <c r="E6">
        <f t="shared" ref="E6" si="3">E5</f>
        <v>12.5</v>
      </c>
      <c r="F6">
        <f t="shared" ref="F6" si="4">F5</f>
        <v>20</v>
      </c>
      <c r="G6">
        <f t="shared" ref="G6" si="5">G5</f>
        <v>9.1</v>
      </c>
      <c r="H6">
        <f t="shared" ref="H6" si="6">H5</f>
        <v>7</v>
      </c>
      <c r="I6">
        <f t="shared" ref="I6" si="7">I5</f>
        <v>2.7</v>
      </c>
    </row>
    <row r="7" spans="1:17" x14ac:dyDescent="0.25">
      <c r="A7">
        <v>2007</v>
      </c>
      <c r="B7">
        <f t="shared" si="0"/>
        <v>79</v>
      </c>
      <c r="C7">
        <f t="shared" si="1"/>
        <v>38.5</v>
      </c>
      <c r="D7">
        <f>D6+15</f>
        <v>41</v>
      </c>
      <c r="E7">
        <f>E6+8.1</f>
        <v>20.6</v>
      </c>
      <c r="F7">
        <f>F6+11</f>
        <v>31</v>
      </c>
      <c r="G7">
        <f>G6+6.1</f>
        <v>15.2</v>
      </c>
      <c r="H7">
        <f>H6</f>
        <v>7</v>
      </c>
      <c r="I7">
        <f>I6</f>
        <v>2.7</v>
      </c>
      <c r="P7" t="s">
        <v>36</v>
      </c>
    </row>
    <row r="8" spans="1:17" x14ac:dyDescent="0.25">
      <c r="A8">
        <v>2008</v>
      </c>
      <c r="B8">
        <f t="shared" si="0"/>
        <v>89</v>
      </c>
      <c r="C8">
        <f t="shared" si="1"/>
        <v>43.9</v>
      </c>
      <c r="D8">
        <f>D7</f>
        <v>41</v>
      </c>
      <c r="E8">
        <f t="shared" ref="E8:G9" si="8">E7</f>
        <v>20.6</v>
      </c>
      <c r="F8">
        <f t="shared" si="8"/>
        <v>31</v>
      </c>
      <c r="G8">
        <f t="shared" si="8"/>
        <v>15.2</v>
      </c>
      <c r="H8">
        <f>H7+10</f>
        <v>17</v>
      </c>
      <c r="I8">
        <f>I7+5.4</f>
        <v>8.1000000000000014</v>
      </c>
      <c r="J8">
        <v>72</v>
      </c>
      <c r="N8">
        <v>282000</v>
      </c>
      <c r="P8" t="s">
        <v>35</v>
      </c>
    </row>
    <row r="9" spans="1:17" x14ac:dyDescent="0.25">
      <c r="A9">
        <v>2009</v>
      </c>
      <c r="B9">
        <f t="shared" si="0"/>
        <v>89</v>
      </c>
      <c r="C9">
        <f t="shared" si="1"/>
        <v>43.9</v>
      </c>
      <c r="D9">
        <f>D8</f>
        <v>41</v>
      </c>
      <c r="E9">
        <f t="shared" si="8"/>
        <v>20.6</v>
      </c>
      <c r="F9">
        <f t="shared" si="8"/>
        <v>31</v>
      </c>
      <c r="G9">
        <f t="shared" si="8"/>
        <v>15.2</v>
      </c>
      <c r="H9">
        <f t="shared" ref="H9:I9" si="9">H8</f>
        <v>17</v>
      </c>
      <c r="I9">
        <f t="shared" si="9"/>
        <v>8.1000000000000014</v>
      </c>
      <c r="K9" s="2" t="s">
        <v>39</v>
      </c>
      <c r="M9" t="s">
        <v>38</v>
      </c>
      <c r="P9" t="s">
        <v>37</v>
      </c>
    </row>
    <row r="10" spans="1:17" x14ac:dyDescent="0.25">
      <c r="A10">
        <v>2010</v>
      </c>
      <c r="B10">
        <f t="shared" si="0"/>
        <v>89</v>
      </c>
      <c r="C10">
        <f t="shared" si="1"/>
        <v>43.9</v>
      </c>
      <c r="D10">
        <f>D9</f>
        <v>41</v>
      </c>
      <c r="E10">
        <f t="shared" ref="E10:E11" si="10">E9</f>
        <v>20.6</v>
      </c>
      <c r="F10">
        <f t="shared" ref="F10:F11" si="11">F9</f>
        <v>31</v>
      </c>
      <c r="G10">
        <f t="shared" ref="G10:G11" si="12">G9</f>
        <v>15.2</v>
      </c>
      <c r="H10">
        <f t="shared" ref="H10:H11" si="13">H9</f>
        <v>17</v>
      </c>
      <c r="I10">
        <f t="shared" ref="I10:I11" si="14">I9</f>
        <v>8.1000000000000014</v>
      </c>
      <c r="L10" t="s">
        <v>34</v>
      </c>
      <c r="P10" t="s">
        <v>33</v>
      </c>
    </row>
    <row r="11" spans="1:17" x14ac:dyDescent="0.25">
      <c r="A11">
        <v>2011</v>
      </c>
      <c r="B11">
        <f t="shared" si="0"/>
        <v>89</v>
      </c>
      <c r="C11">
        <f t="shared" si="1"/>
        <v>43.9</v>
      </c>
      <c r="D11">
        <f>D10</f>
        <v>41</v>
      </c>
      <c r="E11">
        <f t="shared" si="10"/>
        <v>20.6</v>
      </c>
      <c r="F11">
        <f t="shared" si="11"/>
        <v>31</v>
      </c>
      <c r="G11">
        <f t="shared" si="12"/>
        <v>15.2</v>
      </c>
      <c r="H11">
        <f t="shared" si="13"/>
        <v>17</v>
      </c>
      <c r="I11">
        <f t="shared" si="14"/>
        <v>8.1000000000000014</v>
      </c>
      <c r="L11" t="s">
        <v>24</v>
      </c>
      <c r="P11" t="s">
        <v>25</v>
      </c>
    </row>
    <row r="12" spans="1:17" x14ac:dyDescent="0.25">
      <c r="A12">
        <v>2012</v>
      </c>
      <c r="B12">
        <f t="shared" si="0"/>
        <v>94</v>
      </c>
      <c r="C12">
        <f t="shared" si="1"/>
        <v>47.500000000000007</v>
      </c>
      <c r="D12">
        <f>D11+5</f>
        <v>46</v>
      </c>
      <c r="E12">
        <f>E11+3.6</f>
        <v>24.200000000000003</v>
      </c>
      <c r="F12">
        <f>F11</f>
        <v>31</v>
      </c>
      <c r="G12">
        <f>G11</f>
        <v>15.2</v>
      </c>
      <c r="H12">
        <f>H11</f>
        <v>17</v>
      </c>
      <c r="I12">
        <f>I11</f>
        <v>8.1000000000000014</v>
      </c>
      <c r="L12" t="s">
        <v>26</v>
      </c>
      <c r="O12" t="s">
        <v>30</v>
      </c>
      <c r="P12" t="s">
        <v>27</v>
      </c>
    </row>
    <row r="13" spans="1:17" x14ac:dyDescent="0.25">
      <c r="A13">
        <v>2013</v>
      </c>
      <c r="B13">
        <f t="shared" si="0"/>
        <v>94</v>
      </c>
      <c r="C13">
        <f t="shared" si="1"/>
        <v>47.500000000000007</v>
      </c>
      <c r="D13">
        <f>D12</f>
        <v>46</v>
      </c>
      <c r="E13">
        <f>E12</f>
        <v>24.200000000000003</v>
      </c>
      <c r="F13">
        <f>F12</f>
        <v>31</v>
      </c>
      <c r="G13">
        <f>G12</f>
        <v>15.2</v>
      </c>
      <c r="H13">
        <f>H12</f>
        <v>17</v>
      </c>
      <c r="I13">
        <f>I12</f>
        <v>8.1000000000000014</v>
      </c>
      <c r="L13" t="s">
        <v>19</v>
      </c>
      <c r="O13" t="s">
        <v>29</v>
      </c>
      <c r="P13" t="s">
        <v>20</v>
      </c>
      <c r="Q13" s="1">
        <v>94687</v>
      </c>
    </row>
    <row r="14" spans="1:17" x14ac:dyDescent="0.25">
      <c r="A14">
        <v>2014</v>
      </c>
      <c r="B14">
        <f t="shared" si="0"/>
        <v>100</v>
      </c>
      <c r="C14">
        <f t="shared" si="1"/>
        <v>51.750000000000007</v>
      </c>
      <c r="D14">
        <f>D13</f>
        <v>46</v>
      </c>
      <c r="E14">
        <f>E13</f>
        <v>24.200000000000003</v>
      </c>
      <c r="F14">
        <f>F13+6</f>
        <v>37</v>
      </c>
      <c r="G14">
        <f>G13+4.25</f>
        <v>19.45</v>
      </c>
      <c r="H14">
        <f>H13</f>
        <v>17</v>
      </c>
      <c r="I14">
        <f>I13</f>
        <v>8.1000000000000014</v>
      </c>
      <c r="L14" t="s">
        <v>14</v>
      </c>
      <c r="P14" t="s">
        <v>13</v>
      </c>
      <c r="Q14" s="1">
        <v>187165</v>
      </c>
    </row>
    <row r="15" spans="1:17" x14ac:dyDescent="0.25">
      <c r="A15">
        <v>2015</v>
      </c>
      <c r="B15">
        <f t="shared" si="0"/>
        <v>112</v>
      </c>
      <c r="C15">
        <f t="shared" si="1"/>
        <v>60.250000000000007</v>
      </c>
      <c r="D15">
        <f>D14</f>
        <v>46</v>
      </c>
      <c r="E15">
        <f>E14</f>
        <v>24.200000000000003</v>
      </c>
      <c r="F15">
        <f>F14</f>
        <v>37</v>
      </c>
      <c r="G15">
        <f>G14</f>
        <v>19.45</v>
      </c>
      <c r="H15">
        <f>H14+12</f>
        <v>29</v>
      </c>
      <c r="I15">
        <f>I14+8.5</f>
        <v>16.600000000000001</v>
      </c>
      <c r="K15">
        <v>392</v>
      </c>
      <c r="L15" t="s">
        <v>14</v>
      </c>
      <c r="M15" t="s">
        <v>22</v>
      </c>
      <c r="P15" t="s">
        <v>16</v>
      </c>
      <c r="Q15" s="1">
        <v>243248</v>
      </c>
    </row>
    <row r="16" spans="1:17" x14ac:dyDescent="0.25">
      <c r="A16">
        <v>2016</v>
      </c>
      <c r="B16">
        <f t="shared" si="0"/>
        <v>118</v>
      </c>
      <c r="C16">
        <f t="shared" si="1"/>
        <v>67.45</v>
      </c>
      <c r="D16">
        <f>D15</f>
        <v>46</v>
      </c>
      <c r="E16">
        <f>E15</f>
        <v>24.200000000000003</v>
      </c>
      <c r="F16">
        <f>F15</f>
        <v>37</v>
      </c>
      <c r="G16">
        <f>G15</f>
        <v>19.45</v>
      </c>
      <c r="H16">
        <f>H15+6</f>
        <v>35</v>
      </c>
      <c r="I16">
        <f>I15+7.2</f>
        <v>23.8</v>
      </c>
      <c r="L16" t="s">
        <v>18</v>
      </c>
      <c r="P16" t="s">
        <v>17</v>
      </c>
      <c r="Q16" s="1">
        <v>320930</v>
      </c>
    </row>
    <row r="17" spans="1:17" x14ac:dyDescent="0.25">
      <c r="A17">
        <v>2017</v>
      </c>
      <c r="B17">
        <f t="shared" si="0"/>
        <v>118</v>
      </c>
      <c r="C17">
        <f t="shared" si="1"/>
        <v>67.45</v>
      </c>
      <c r="D17">
        <f>D16</f>
        <v>46</v>
      </c>
      <c r="E17">
        <f>E16</f>
        <v>24.200000000000003</v>
      </c>
      <c r="F17">
        <f>F16</f>
        <v>37</v>
      </c>
      <c r="G17">
        <f>G16</f>
        <v>19.45</v>
      </c>
      <c r="H17">
        <f>H16</f>
        <v>35</v>
      </c>
      <c r="I17">
        <f>I16</f>
        <v>23.8</v>
      </c>
      <c r="L17" t="s">
        <v>32</v>
      </c>
      <c r="P17" t="s">
        <v>31</v>
      </c>
      <c r="Q17" s="1">
        <v>364000</v>
      </c>
    </row>
    <row r="18" spans="1:17" x14ac:dyDescent="0.25">
      <c r="A18">
        <v>2018</v>
      </c>
      <c r="B18">
        <f t="shared" si="0"/>
        <v>118</v>
      </c>
      <c r="C18">
        <f t="shared" si="1"/>
        <v>67.45</v>
      </c>
      <c r="D18">
        <f>D17</f>
        <v>46</v>
      </c>
      <c r="E18">
        <f>E17</f>
        <v>24.200000000000003</v>
      </c>
      <c r="F18">
        <f>F17</f>
        <v>37</v>
      </c>
      <c r="G18">
        <f>G17</f>
        <v>19.45</v>
      </c>
      <c r="H18">
        <f>H17</f>
        <v>35</v>
      </c>
      <c r="I18">
        <f>I17</f>
        <v>23.8</v>
      </c>
    </row>
    <row r="20" spans="1:17" x14ac:dyDescent="0.25">
      <c r="A20" t="s">
        <v>40</v>
      </c>
      <c r="B20" t="s">
        <v>41</v>
      </c>
      <c r="C20" t="s">
        <v>42</v>
      </c>
      <c r="D20" t="s">
        <v>43</v>
      </c>
      <c r="E20" t="s">
        <v>46</v>
      </c>
      <c r="F20" t="s">
        <v>44</v>
      </c>
    </row>
    <row r="21" spans="1:17" x14ac:dyDescent="0.25">
      <c r="A21">
        <v>2007</v>
      </c>
      <c r="B21">
        <f>C7</f>
        <v>38.5</v>
      </c>
      <c r="C21" s="1">
        <v>84000000</v>
      </c>
      <c r="D21" s="1">
        <v>0</v>
      </c>
      <c r="E21" s="4">
        <f>F21*(D21+C21)</f>
        <v>22680000</v>
      </c>
      <c r="F21" s="6">
        <v>0.27</v>
      </c>
      <c r="J21" t="s">
        <v>45</v>
      </c>
    </row>
    <row r="22" spans="1:17" x14ac:dyDescent="0.25">
      <c r="A22">
        <v>2008</v>
      </c>
      <c r="B22">
        <f t="shared" ref="B22:B31" si="15">C8</f>
        <v>43.9</v>
      </c>
      <c r="C22" s="1">
        <v>90000000</v>
      </c>
      <c r="D22" s="1">
        <v>0</v>
      </c>
      <c r="E22" s="3">
        <v>23309500</v>
      </c>
      <c r="F22" s="5">
        <f>E22/(D22+C22)</f>
        <v>0.25899444444444447</v>
      </c>
      <c r="H22">
        <v>46619</v>
      </c>
      <c r="I22">
        <v>23309500</v>
      </c>
    </row>
    <row r="23" spans="1:17" x14ac:dyDescent="0.25">
      <c r="A23">
        <v>2009</v>
      </c>
      <c r="B23">
        <f t="shared" si="15"/>
        <v>43.9</v>
      </c>
      <c r="C23" s="1">
        <v>94300000</v>
      </c>
      <c r="D23" s="1">
        <v>0</v>
      </c>
      <c r="E23" s="4">
        <f>F23*(D23+C23)</f>
        <v>24518000</v>
      </c>
      <c r="F23" s="7">
        <v>0.26</v>
      </c>
    </row>
    <row r="24" spans="1:17" x14ac:dyDescent="0.25">
      <c r="A24">
        <v>2010</v>
      </c>
      <c r="B24">
        <f t="shared" si="15"/>
        <v>43.9</v>
      </c>
      <c r="C24" s="1">
        <v>102000000</v>
      </c>
      <c r="D24" s="1">
        <v>1500000</v>
      </c>
      <c r="E24" s="3">
        <v>26512500</v>
      </c>
      <c r="F24" s="5">
        <f>E24/(D24+C24)</f>
        <v>0.25615942028985506</v>
      </c>
      <c r="H24">
        <v>53025</v>
      </c>
      <c r="I24">
        <f>H24*2*250</f>
        <v>26512500</v>
      </c>
    </row>
    <row r="25" spans="1:17" x14ac:dyDescent="0.25">
      <c r="A25">
        <v>2011</v>
      </c>
      <c r="B25">
        <f t="shared" si="15"/>
        <v>43.9</v>
      </c>
      <c r="C25" s="1">
        <v>109000000</v>
      </c>
      <c r="D25" s="1">
        <v>2000000</v>
      </c>
      <c r="E25" s="4">
        <f>F25*(D25+C25)</f>
        <v>27750000</v>
      </c>
      <c r="F25" s="7">
        <v>0.25</v>
      </c>
    </row>
    <row r="26" spans="1:17" x14ac:dyDescent="0.25">
      <c r="A26">
        <v>2012</v>
      </c>
      <c r="B26">
        <f t="shared" si="15"/>
        <v>47.500000000000007</v>
      </c>
      <c r="C26" s="1">
        <v>117000000</v>
      </c>
      <c r="D26" s="1">
        <v>2200000</v>
      </c>
      <c r="E26" s="4">
        <f>F26*(D26+C26)</f>
        <v>28608000</v>
      </c>
      <c r="F26" s="6">
        <v>0.24</v>
      </c>
    </row>
    <row r="27" spans="1:17" x14ac:dyDescent="0.25">
      <c r="A27">
        <v>2013</v>
      </c>
      <c r="B27">
        <f t="shared" si="15"/>
        <v>47.500000000000007</v>
      </c>
      <c r="C27" s="1">
        <v>122000000</v>
      </c>
      <c r="D27" s="1">
        <v>2300000</v>
      </c>
      <c r="E27" s="3">
        <v>28934000</v>
      </c>
      <c r="F27" s="5">
        <f>E27/(D27+C27)</f>
        <v>0.23277554304102976</v>
      </c>
      <c r="H27">
        <v>57868</v>
      </c>
      <c r="I27">
        <f>H27*2*250</f>
        <v>28934000</v>
      </c>
    </row>
    <row r="28" spans="1:17" x14ac:dyDescent="0.25">
      <c r="A28">
        <v>2014</v>
      </c>
      <c r="B28">
        <f t="shared" si="15"/>
        <v>51.750000000000007</v>
      </c>
      <c r="C28" s="1">
        <v>126000000</v>
      </c>
      <c r="D28" s="1">
        <v>2400000</v>
      </c>
      <c r="E28" s="4">
        <f>F28*(D28+C28)</f>
        <v>29532000</v>
      </c>
      <c r="F28" s="6">
        <v>0.23</v>
      </c>
    </row>
    <row r="29" spans="1:17" x14ac:dyDescent="0.25">
      <c r="A29">
        <v>2015</v>
      </c>
      <c r="B29">
        <f t="shared" si="15"/>
        <v>60.250000000000007</v>
      </c>
      <c r="C29" s="1">
        <v>130000000</v>
      </c>
      <c r="D29" s="1">
        <v>2400000</v>
      </c>
      <c r="E29" s="4">
        <f>F29*(D29+C29)</f>
        <v>29790000</v>
      </c>
      <c r="F29" s="6">
        <v>0.22500000000000001</v>
      </c>
    </row>
    <row r="30" spans="1:17" x14ac:dyDescent="0.25">
      <c r="A30">
        <v>2016</v>
      </c>
      <c r="B30">
        <f t="shared" si="15"/>
        <v>67.45</v>
      </c>
      <c r="C30" s="1">
        <v>137000000</v>
      </c>
      <c r="D30" s="1">
        <v>2500000</v>
      </c>
      <c r="E30" s="4">
        <f>F30*(D30+C30)</f>
        <v>30690000</v>
      </c>
      <c r="F30" s="6">
        <v>0.22</v>
      </c>
    </row>
    <row r="31" spans="1:17" x14ac:dyDescent="0.25">
      <c r="A31">
        <v>2017</v>
      </c>
      <c r="B31">
        <f t="shared" si="15"/>
        <v>67.45</v>
      </c>
      <c r="C31" s="1">
        <v>152000000</v>
      </c>
      <c r="D31" s="1">
        <v>2580000</v>
      </c>
      <c r="E31" s="4">
        <f>F31*(D31+C31)</f>
        <v>34007600</v>
      </c>
      <c r="F31" s="6">
        <v>0.22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Sheet1</vt:lpstr>
      <vt:lpstr>Chart1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Sharvit, Yogev</dc:creator>
  <cp:lastModifiedBy>Sharvit, Yogev</cp:lastModifiedBy>
  <dcterms:created xsi:type="dcterms:W3CDTF">2018-03-17T18:33:31Z</dcterms:created>
  <dcterms:modified xsi:type="dcterms:W3CDTF">2018-03-17T20:00:02Z</dcterms:modified>
</cp:coreProperties>
</file>